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D:\Excel\Power BI\Project\Excel\Call Center Dataset\"/>
    </mc:Choice>
  </mc:AlternateContent>
  <xr:revisionPtr revIDLastSave="0" documentId="13_ncr:1_{F29A2610-EBF1-4D07-BEB1-DD3DD2A00165}" xr6:coauthVersionLast="47" xr6:coauthVersionMax="47" xr10:uidLastSave="{00000000-0000-0000-0000-000000000000}"/>
  <bookViews>
    <workbookView xWindow="-108" yWindow="-108" windowWidth="23256" windowHeight="12456" activeTab="4" xr2:uid="{10668310-25EB-4DE6-BCF0-CCA813D56EEF}"/>
  </bookViews>
  <sheets>
    <sheet name="DataSet" sheetId="3" r:id="rId1"/>
    <sheet name="Data" sheetId="2" state="hidden" r:id="rId2"/>
    <sheet name="Detail1" sheetId="5" state="hidden" r:id="rId3"/>
    <sheet name="Analyst" sheetId="4" r:id="rId4"/>
    <sheet name="DashBoard" sheetId="1" r:id="rId5"/>
  </sheets>
  <definedNames>
    <definedName name="_xlnm._FilterDatabase" localSheetId="3" hidden="1">Analyst!$G$117:$K$127</definedName>
    <definedName name="_xlnm._FilterDatabase" localSheetId="4" hidden="1">DashBoard!$D$16:$H$32</definedName>
    <definedName name="_xlcn.WorksheetConnection_Projectversion2.xlsxDataSet1" hidden="1">DataSet!$A$1:$M$1066</definedName>
    <definedName name="ExternalData_1" localSheetId="1" hidden="1">Data!$A$1:$H$566</definedName>
    <definedName name="Slicer_Month1">#N/A</definedName>
    <definedName name="Slicer_Year">#N/A</definedName>
  </definedNames>
  <calcPr calcId="191029"/>
  <pivotCaches>
    <pivotCache cacheId="16"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Set" name="DataSet" connection="WorksheetConnection_Project (version 2).xlsx!DataSe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1" l="1" a="1"/>
  <c r="H32" i="1" s="1"/>
  <c r="G32" i="1" a="1"/>
  <c r="G32" i="1" s="1"/>
  <c r="F32" i="1" a="1"/>
  <c r="F32" i="1" s="1"/>
  <c r="E32" i="1" a="1"/>
  <c r="E32" i="1" s="1"/>
  <c r="D32" i="1" a="1"/>
  <c r="D32" i="1" s="1"/>
  <c r="H31" i="1" a="1"/>
  <c r="H31" i="1" s="1"/>
  <c r="G31" i="1" a="1"/>
  <c r="G31" i="1" s="1"/>
  <c r="F31" i="1" a="1"/>
  <c r="F31" i="1" s="1"/>
  <c r="E31" i="1" a="1"/>
  <c r="E31" i="1" s="1"/>
  <c r="D31" i="1" a="1"/>
  <c r="D31" i="1" s="1"/>
  <c r="H30" i="1" a="1"/>
  <c r="H30" i="1" s="1"/>
  <c r="G30" i="1" a="1"/>
  <c r="G30" i="1" s="1"/>
  <c r="F30" i="1" a="1"/>
  <c r="F30" i="1" s="1"/>
  <c r="E30" i="1" a="1"/>
  <c r="E30" i="1" s="1"/>
  <c r="D30" i="1" a="1"/>
  <c r="D30" i="1" s="1"/>
  <c r="H29" i="1" a="1"/>
  <c r="H29" i="1" s="1"/>
  <c r="G29" i="1" a="1"/>
  <c r="G29" i="1" s="1"/>
  <c r="F29" i="1" a="1"/>
  <c r="F29" i="1" s="1"/>
  <c r="E29" i="1" a="1"/>
  <c r="E29" i="1" s="1"/>
  <c r="D29" i="1" a="1"/>
  <c r="D29" i="1" s="1"/>
  <c r="H28" i="1" a="1"/>
  <c r="H28" i="1" s="1"/>
  <c r="G28" i="1" a="1"/>
  <c r="G28" i="1" s="1"/>
  <c r="F28" i="1" a="1"/>
  <c r="F28" i="1" s="1"/>
  <c r="E28" i="1" a="1"/>
  <c r="E28" i="1" s="1"/>
  <c r="D28" i="1" a="1"/>
  <c r="D28" i="1" s="1"/>
  <c r="H27" i="1" a="1"/>
  <c r="H27" i="1" s="1"/>
  <c r="G27" i="1" a="1"/>
  <c r="G27" i="1" s="1"/>
  <c r="F27" i="1" a="1"/>
  <c r="F27" i="1" s="1"/>
  <c r="E27" i="1" a="1"/>
  <c r="E27" i="1" s="1"/>
  <c r="D27" i="1" a="1"/>
  <c r="D27" i="1" s="1"/>
  <c r="H26" i="1" a="1"/>
  <c r="H26" i="1" s="1"/>
  <c r="G26" i="1" a="1"/>
  <c r="G26" i="1" s="1"/>
  <c r="F26" i="1" a="1"/>
  <c r="F26" i="1" s="1"/>
  <c r="E26" i="1" a="1"/>
  <c r="E26" i="1" s="1"/>
  <c r="D26" i="1" a="1"/>
  <c r="D26" i="1" s="1"/>
  <c r="H25" i="1" a="1"/>
  <c r="H25" i="1" s="1"/>
  <c r="G25" i="1" a="1"/>
  <c r="G25" i="1" s="1"/>
  <c r="F25" i="1" a="1"/>
  <c r="F25" i="1" s="1"/>
  <c r="E25" i="1" a="1"/>
  <c r="E25" i="1" s="1"/>
  <c r="D25" i="1" a="1"/>
  <c r="D25" i="1" s="1"/>
  <c r="H24" i="1" a="1"/>
  <c r="H24" i="1" s="1"/>
  <c r="G24" i="1" a="1"/>
  <c r="G24" i="1" s="1"/>
  <c r="F24" i="1" a="1"/>
  <c r="F24" i="1" s="1"/>
  <c r="E24" i="1" a="1"/>
  <c r="E24" i="1" s="1"/>
  <c r="D24" i="1" a="1"/>
  <c r="D24" i="1" s="1"/>
  <c r="H23" i="1" a="1"/>
  <c r="H23" i="1" s="1"/>
  <c r="G23" i="1" a="1"/>
  <c r="G23" i="1" s="1"/>
  <c r="F23" i="1" a="1"/>
  <c r="F23" i="1" s="1"/>
  <c r="E23" i="1" a="1"/>
  <c r="E23" i="1" s="1"/>
  <c r="D23" i="1" a="1"/>
  <c r="D23" i="1" s="1"/>
  <c r="H22" i="1" a="1"/>
  <c r="H22" i="1" s="1"/>
  <c r="G22" i="1" a="1"/>
  <c r="G22" i="1" s="1"/>
  <c r="F22" i="1" a="1"/>
  <c r="F22" i="1" s="1"/>
  <c r="E22" i="1" a="1"/>
  <c r="E22" i="1" s="1"/>
  <c r="D22" i="1" a="1"/>
  <c r="D22" i="1" s="1"/>
  <c r="H21" i="1" a="1"/>
  <c r="H21" i="1" s="1"/>
  <c r="G21" i="1" a="1"/>
  <c r="G21" i="1" s="1"/>
  <c r="F21" i="1" a="1"/>
  <c r="F21" i="1" s="1"/>
  <c r="E21" i="1" a="1"/>
  <c r="E21" i="1" s="1"/>
  <c r="D21" i="1" a="1"/>
  <c r="D21" i="1" s="1"/>
  <c r="H20" i="1" a="1"/>
  <c r="H20" i="1" s="1"/>
  <c r="G20" i="1" a="1"/>
  <c r="G20" i="1" s="1"/>
  <c r="F20" i="1" a="1"/>
  <c r="F20" i="1" s="1"/>
  <c r="E20" i="1" a="1"/>
  <c r="E20" i="1" s="1"/>
  <c r="D20" i="1" a="1"/>
  <c r="D20" i="1" s="1"/>
  <c r="H19" i="1" a="1"/>
  <c r="H19" i="1" s="1"/>
  <c r="G19" i="1" a="1"/>
  <c r="G19" i="1" s="1"/>
  <c r="F19" i="1" a="1"/>
  <c r="F19" i="1" s="1"/>
  <c r="E19" i="1" a="1"/>
  <c r="E19" i="1" s="1"/>
  <c r="D19" i="1" a="1"/>
  <c r="D19" i="1" s="1"/>
  <c r="H18" i="1" a="1"/>
  <c r="H18" i="1" s="1"/>
  <c r="G18" i="1" a="1"/>
  <c r="G18" i="1" s="1"/>
  <c r="F18" i="1" a="1"/>
  <c r="F18" i="1" s="1"/>
  <c r="E18" i="1" a="1"/>
  <c r="E18" i="1" s="1"/>
  <c r="D18" i="1" a="1"/>
  <c r="D18" i="1" s="1"/>
  <c r="H17" i="1" a="1"/>
  <c r="H17" i="1" s="1"/>
  <c r="G17" i="1" a="1"/>
  <c r="G17" i="1" s="1"/>
  <c r="F17" i="1" a="1"/>
  <c r="F17" i="1" s="1"/>
  <c r="E17" i="1" a="1"/>
  <c r="E17" i="1" s="1"/>
  <c r="D17" i="1" a="1"/>
  <c r="D17" i="1" s="1"/>
  <c r="G114" i="4" a="1"/>
  <c r="G114" i="4" s="1"/>
  <c r="A76" i="4" a="1"/>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64" i="4"/>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L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H126" i="4"/>
  <c r="I126" i="4"/>
  <c r="J126" i="4"/>
  <c r="H127" i="4"/>
  <c r="I127" i="4"/>
  <c r="J127" i="4"/>
  <c r="H128" i="4"/>
  <c r="I128" i="4"/>
  <c r="J128" i="4"/>
  <c r="I125" i="4"/>
  <c r="J125" i="4"/>
  <c r="H125" i="4"/>
  <c r="H24" i="4"/>
  <c r="L19" i="4" s="1"/>
  <c r="O17" i="4"/>
  <c r="J31" i="4"/>
  <c r="J32" i="4"/>
  <c r="J33" i="4"/>
  <c r="J34" i="4"/>
  <c r="J35" i="4"/>
  <c r="J36" i="4"/>
  <c r="J30" i="4"/>
  <c r="J41" i="4"/>
  <c r="I31" i="4"/>
  <c r="I32" i="4"/>
  <c r="I33" i="4"/>
  <c r="I34" i="4"/>
  <c r="I35" i="4"/>
  <c r="I36" i="4"/>
  <c r="I30" i="4"/>
  <c r="I41" i="4"/>
  <c r="H31" i="4"/>
  <c r="H32" i="4"/>
  <c r="H33" i="4"/>
  <c r="H34" i="4"/>
  <c r="H35" i="4"/>
  <c r="H36" i="4"/>
  <c r="H30" i="4"/>
  <c r="H41" i="4"/>
  <c r="J42" i="4"/>
  <c r="J43" i="4"/>
  <c r="J44" i="4"/>
  <c r="J45" i="4"/>
  <c r="J46" i="4"/>
  <c r="J47" i="4"/>
  <c r="J48" i="4"/>
  <c r="J49" i="4"/>
  <c r="J50" i="4"/>
  <c r="J51" i="4"/>
  <c r="J52" i="4"/>
  <c r="I42" i="4"/>
  <c r="I43" i="4"/>
  <c r="I44" i="4"/>
  <c r="I45" i="4"/>
  <c r="I46" i="4"/>
  <c r="I47" i="4"/>
  <c r="I48" i="4"/>
  <c r="I49" i="4"/>
  <c r="I50" i="4"/>
  <c r="I51" i="4"/>
  <c r="I52" i="4"/>
  <c r="H42" i="4"/>
  <c r="H43" i="4"/>
  <c r="H44" i="4"/>
  <c r="H45" i="4"/>
  <c r="H46" i="4"/>
  <c r="H47" i="4"/>
  <c r="H48" i="4"/>
  <c r="H49" i="4"/>
  <c r="H50" i="4"/>
  <c r="H51" i="4"/>
  <c r="H52" i="4"/>
  <c r="L17" i="4"/>
  <c r="N17" i="4"/>
  <c r="M17" i="4"/>
  <c r="A76" i="4" l="1"/>
  <c r="D77" i="4"/>
  <c r="E76" i="4" a="1"/>
  <c r="E76" i="4" s="1"/>
  <c r="B87" i="4"/>
  <c r="D87" i="4"/>
  <c r="C87" i="4"/>
  <c r="B86" i="4"/>
  <c r="C86" i="4"/>
  <c r="D86" i="4"/>
  <c r="B85" i="4"/>
  <c r="C85" i="4"/>
  <c r="D85" i="4"/>
  <c r="D84" i="4"/>
  <c r="B84" i="4"/>
  <c r="C84" i="4"/>
  <c r="D83" i="4"/>
  <c r="B83" i="4"/>
  <c r="C83" i="4"/>
  <c r="B82" i="4"/>
  <c r="C82" i="4"/>
  <c r="D82" i="4"/>
  <c r="B88" i="4"/>
  <c r="D88" i="4"/>
  <c r="C88" i="4"/>
  <c r="B81" i="4"/>
  <c r="C81" i="4"/>
  <c r="D81" i="4"/>
  <c r="D80" i="4"/>
  <c r="B80" i="4"/>
  <c r="C80" i="4"/>
  <c r="D79" i="4"/>
  <c r="B79" i="4"/>
  <c r="C79" i="4"/>
  <c r="B78" i="4"/>
  <c r="C78" i="4"/>
  <c r="D78" i="4"/>
  <c r="B77" i="4"/>
  <c r="C77" i="4"/>
  <c r="D76" i="4"/>
  <c r="B76" i="4"/>
  <c r="C76" i="4"/>
  <c r="E64" i="4" a="1"/>
  <c r="O19" i="4"/>
  <c r="O21" i="4" s="1"/>
  <c r="L21" i="4"/>
  <c r="M13" i="4"/>
  <c r="M19" i="4"/>
  <c r="M23" i="4" s="1"/>
  <c r="N19" i="4"/>
  <c r="N23" i="4" s="1"/>
  <c r="E64" i="4" l="1"/>
  <c r="D67" i="4"/>
  <c r="D71" i="4"/>
  <c r="A67" i="4"/>
  <c r="B68" i="4"/>
  <c r="B72" i="4"/>
  <c r="A68" i="4"/>
  <c r="C68" i="4"/>
  <c r="C72" i="4"/>
  <c r="A69" i="4"/>
  <c r="D68" i="4"/>
  <c r="D72" i="4"/>
  <c r="A70" i="4"/>
  <c r="B65" i="4"/>
  <c r="B69" i="4"/>
  <c r="B73" i="4"/>
  <c r="A71" i="4"/>
  <c r="C65" i="4"/>
  <c r="C69" i="4"/>
  <c r="C73" i="4"/>
  <c r="A72" i="4"/>
  <c r="C71" i="4"/>
  <c r="D65" i="4"/>
  <c r="D69" i="4"/>
  <c r="D73" i="4"/>
  <c r="A73" i="4"/>
  <c r="A66" i="4"/>
  <c r="B66" i="4"/>
  <c r="B70" i="4"/>
  <c r="C66" i="4"/>
  <c r="C70" i="4"/>
  <c r="C67" i="4"/>
  <c r="D66" i="4"/>
  <c r="D70" i="4"/>
  <c r="B67" i="4"/>
  <c r="B71" i="4"/>
  <c r="A65" i="4"/>
  <c r="O23" i="4"/>
  <c r="O24" i="4" s="1"/>
  <c r="L23" i="4"/>
  <c r="L24" i="4" s="1"/>
  <c r="N21" i="4"/>
  <c r="N24" i="4" s="1"/>
  <c r="M21" i="4"/>
  <c r="M24" i="4" s="1"/>
  <c r="C64" i="4" l="1"/>
  <c r="A64" i="4"/>
  <c r="D64" i="4"/>
  <c r="B6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99DD5A-625A-4643-89DA-2C5F56811184}" keepAlive="1" name="Query - DataSet" description="Connection to the 'DataSet' query in the workbook." type="5" refreshedVersion="8" background="1" saveData="1">
    <dbPr connection="Provider=Microsoft.Mashup.OleDb.1;Data Source=$Workbook$;Location=DataSet;Extended Properties=&quot;&quot;" command="SELECT * FROM [DataSet]"/>
  </connection>
  <connection id="2" xr16:uid="{3868E1DF-C198-4F01-953B-484F8BDEEA8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3F4AABE8-3F69-498E-A581-980DC2A66B9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E96E9FD2-C3C2-40B3-90FD-62B1360891E7}" name="WorksheetConnection_Project (version 2).xlsx!DataSet" type="102" refreshedVersion="8" minRefreshableVersion="5">
    <extLst>
      <ext xmlns:x15="http://schemas.microsoft.com/office/spreadsheetml/2010/11/main" uri="{DE250136-89BD-433C-8126-D09CA5730AF9}">
        <x15:connection id="DataSet">
          <x15:rangePr sourceName="_xlcn.WorksheetConnection_Projectversion2.xlsxDataSet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<sst xmlns="http://schemas.openxmlformats.org/spreadsheetml/2006/main" count="3545" uniqueCount="380">
  <si>
    <t>Date</t>
  </si>
  <si>
    <t>Total Calls</t>
  </si>
  <si>
    <t>Calls Reached</t>
  </si>
  <si>
    <t>Average Duration (sec)</t>
  </si>
  <si>
    <t>Deals Closed</t>
  </si>
  <si>
    <t>Deal Value ($)</t>
  </si>
  <si>
    <t>Full Name</t>
  </si>
  <si>
    <t>Gender</t>
  </si>
  <si>
    <t>Garcia Evan</t>
  </si>
  <si>
    <t>Male</t>
  </si>
  <si>
    <t>Williams Mimi</t>
  </si>
  <si>
    <t>Female</t>
  </si>
  <si>
    <t>Martinez Craig</t>
  </si>
  <si>
    <t>Johnson Josh</t>
  </si>
  <si>
    <t>Johnson Emma</t>
  </si>
  <si>
    <t>Rodriguez Grace</t>
  </si>
  <si>
    <t>Jones Vicky</t>
  </si>
  <si>
    <t>Garcia Will</t>
  </si>
  <si>
    <t>Smith Darren</t>
  </si>
  <si>
    <t>Rodriguez Karol</t>
  </si>
  <si>
    <t>Williams Alex</t>
  </si>
  <si>
    <t>Johnson Melissa</t>
  </si>
  <si>
    <t>Miller Ian</t>
  </si>
  <si>
    <t>Jones David</t>
  </si>
  <si>
    <t>Jones Richard</t>
  </si>
  <si>
    <t>Jones James</t>
  </si>
  <si>
    <t>Smith Chris</t>
  </si>
  <si>
    <t>Jones Molly</t>
  </si>
  <si>
    <t>Miller Charlie</t>
  </si>
  <si>
    <t>Davis Rick</t>
  </si>
  <si>
    <t>Jones Bob</t>
  </si>
  <si>
    <t>Rodriguez Liam</t>
  </si>
  <si>
    <t>Rodriguez Jake</t>
  </si>
  <si>
    <t>Johnson Diana</t>
  </si>
  <si>
    <t>Smith Alice</t>
  </si>
  <si>
    <t>Martinez Paul</t>
  </si>
  <si>
    <t>Garcia Jake</t>
  </si>
  <si>
    <t>Williams Jake</t>
  </si>
  <si>
    <t>Williams John</t>
  </si>
  <si>
    <t>Smith John</t>
  </si>
  <si>
    <t>Johnson Chris</t>
  </si>
  <si>
    <t>Brown Anna</t>
  </si>
  <si>
    <t>Martinez Jane</t>
  </si>
  <si>
    <t>Rodriguez John</t>
  </si>
  <si>
    <t>Johnson Evan</t>
  </si>
  <si>
    <t>Garcia Chris</t>
  </si>
  <si>
    <t>Williams Jane</t>
  </si>
  <si>
    <t>Davis Chris</t>
  </si>
  <si>
    <t>Smith Jane</t>
  </si>
  <si>
    <t>Davis Mimi</t>
  </si>
  <si>
    <t>Brown John</t>
  </si>
  <si>
    <t>Johnson Alice</t>
  </si>
  <si>
    <t>Rodriguez Chris</t>
  </si>
  <si>
    <t>Brown Alice</t>
  </si>
  <si>
    <t>Davis Evan</t>
  </si>
  <si>
    <t>Rodriguez Mimi</t>
  </si>
  <si>
    <t>Rodriguez David</t>
  </si>
  <si>
    <t>Smith Grace</t>
  </si>
  <si>
    <t>Jones Josh</t>
  </si>
  <si>
    <t>Miller Evan</t>
  </si>
  <si>
    <t>Garcia Craig</t>
  </si>
  <si>
    <t>Miller Diana</t>
  </si>
  <si>
    <t>Jones Liam</t>
  </si>
  <si>
    <t>Williams Bob</t>
  </si>
  <si>
    <t>Williams Rick</t>
  </si>
  <si>
    <t>Johnson Charlie</t>
  </si>
  <si>
    <t>Miller Molly</t>
  </si>
  <si>
    <t>Jones Chris</t>
  </si>
  <si>
    <t>Davis Paul</t>
  </si>
  <si>
    <t>Williams Ian</t>
  </si>
  <si>
    <t>Brown Alex</t>
  </si>
  <si>
    <t>Jones Karol</t>
  </si>
  <si>
    <t>Johnson Darren</t>
  </si>
  <si>
    <t>Davis Vicky</t>
  </si>
  <si>
    <t>Miller Richard</t>
  </si>
  <si>
    <t>Miller Emma</t>
  </si>
  <si>
    <t>Martinez Evan</t>
  </si>
  <si>
    <t>Smith Jake</t>
  </si>
  <si>
    <t>Garcia John</t>
  </si>
  <si>
    <t>Garcia Anna</t>
  </si>
  <si>
    <t>Rodriguez Evan</t>
  </si>
  <si>
    <t>Martinez Chris</t>
  </si>
  <si>
    <t>Johnson John</t>
  </si>
  <si>
    <t>Williams Chris</t>
  </si>
  <si>
    <t>Davis John</t>
  </si>
  <si>
    <t>Brown Jane</t>
  </si>
  <si>
    <t>Johnson Ian</t>
  </si>
  <si>
    <t>Rodriguez Darren</t>
  </si>
  <si>
    <t>Rodriguez James</t>
  </si>
  <si>
    <t>Williams Richard</t>
  </si>
  <si>
    <t>Williams Melissa</t>
  </si>
  <si>
    <t>Miller Alex</t>
  </si>
  <si>
    <t>Johnson Karol</t>
  </si>
  <si>
    <t>Williams Will</t>
  </si>
  <si>
    <t>Rodriguez Vicky</t>
  </si>
  <si>
    <t>Smith Emma</t>
  </si>
  <si>
    <t>Brown Chris</t>
  </si>
  <si>
    <t>Garcia Josh</t>
  </si>
  <si>
    <t>Williams David</t>
  </si>
  <si>
    <t>Smith Mimi</t>
  </si>
  <si>
    <t>Williams Charlie</t>
  </si>
  <si>
    <t>Garcia Rick</t>
  </si>
  <si>
    <t>Garcia Bob</t>
  </si>
  <si>
    <t>Johnson Liam</t>
  </si>
  <si>
    <t>Williams Diana</t>
  </si>
  <si>
    <t>Johnson Anna</t>
  </si>
  <si>
    <t>Martinez Jake</t>
  </si>
  <si>
    <t>Rodriguez Alice</t>
  </si>
  <si>
    <t>Martinez Alice</t>
  </si>
  <si>
    <t>Brown Jake</t>
  </si>
  <si>
    <t>Brown Mimi</t>
  </si>
  <si>
    <t>Rodriguez Jane</t>
  </si>
  <si>
    <t>Miller Liam</t>
  </si>
  <si>
    <t>Smith Bob</t>
  </si>
  <si>
    <t>Miller Rick</t>
  </si>
  <si>
    <t>Martinez Emma</t>
  </si>
  <si>
    <t>Martinez Molly</t>
  </si>
  <si>
    <t>Jones Evan</t>
  </si>
  <si>
    <t>Miller Chris</t>
  </si>
  <si>
    <t>Davis Richard</t>
  </si>
  <si>
    <t>Rodriguez Paul</t>
  </si>
  <si>
    <t>Martinez Vicky</t>
  </si>
  <si>
    <t>Brown Darren</t>
  </si>
  <si>
    <t>Smith Will</t>
  </si>
  <si>
    <t>Martinez Ian</t>
  </si>
  <si>
    <t>Davis Grace</t>
  </si>
  <si>
    <t>Rodriguez Craig</t>
  </si>
  <si>
    <t>Johnson David</t>
  </si>
  <si>
    <t>Martinez Mimi</t>
  </si>
  <si>
    <t>Smith Karol</t>
  </si>
  <si>
    <t>Miller Melissa</t>
  </si>
  <si>
    <t>Garcia Alice</t>
  </si>
  <si>
    <t>Davis Anna</t>
  </si>
  <si>
    <t>Williams Evan</t>
  </si>
  <si>
    <t>Garcia Jane</t>
  </si>
  <si>
    <t>Johnson Mimi</t>
  </si>
  <si>
    <t>Johnson Jane</t>
  </si>
  <si>
    <t>Smith Alex</t>
  </si>
  <si>
    <t>Johnson Craig</t>
  </si>
  <si>
    <t>Brown Josh</t>
  </si>
  <si>
    <t>Jones Emma</t>
  </si>
  <si>
    <t>Garcia Grace</t>
  </si>
  <si>
    <t>Brown Will</t>
  </si>
  <si>
    <t>Brown Karol</t>
  </si>
  <si>
    <t>Davis David</t>
  </si>
  <si>
    <t>Smith Melissa</t>
  </si>
  <si>
    <t>Brown Liam</t>
  </si>
  <si>
    <t>Martinez Charlie</t>
  </si>
  <si>
    <t>Williams Molly</t>
  </si>
  <si>
    <t>Smith James</t>
  </si>
  <si>
    <t>Davis Alice</t>
  </si>
  <si>
    <t>Smith Evan</t>
  </si>
  <si>
    <t>Williams Alice</t>
  </si>
  <si>
    <t>Martinez Anna</t>
  </si>
  <si>
    <t>Brown Bob</t>
  </si>
  <si>
    <t>Garcia Charlie</t>
  </si>
  <si>
    <t>Martinez Liam</t>
  </si>
  <si>
    <t>Miller Mimi</t>
  </si>
  <si>
    <t>Martinez David</t>
  </si>
  <si>
    <t>Jones Craig</t>
  </si>
  <si>
    <t>Garcia Emma</t>
  </si>
  <si>
    <t>Brown Grace</t>
  </si>
  <si>
    <t>Williams Vicky</t>
  </si>
  <si>
    <t>Rodriguez Will</t>
  </si>
  <si>
    <t>Garcia Darren</t>
  </si>
  <si>
    <t>Davis Diana</t>
  </si>
  <si>
    <t>Martinez Richard</t>
  </si>
  <si>
    <t>Garcia Paul</t>
  </si>
  <si>
    <t>Garcia Alex</t>
  </si>
  <si>
    <t>Davis Jake</t>
  </si>
  <si>
    <t>Brown Evan</t>
  </si>
  <si>
    <t>Brown Ian</t>
  </si>
  <si>
    <t>Williams Paul</t>
  </si>
  <si>
    <t>Brown Richard</t>
  </si>
  <si>
    <t>Brown Rick</t>
  </si>
  <si>
    <t>Martinez Bob</t>
  </si>
  <si>
    <t>Garcia Melissa</t>
  </si>
  <si>
    <t>Williams Karol</t>
  </si>
  <si>
    <t>Davis Will</t>
  </si>
  <si>
    <t>Davis Craig</t>
  </si>
  <si>
    <t>Garcia Mimi</t>
  </si>
  <si>
    <t>Jones Jake</t>
  </si>
  <si>
    <t>Smith Diana</t>
  </si>
  <si>
    <t>Smith Anna</t>
  </si>
  <si>
    <t>Brown Vicky</t>
  </si>
  <si>
    <t>Rodriguez Rick</t>
  </si>
  <si>
    <t>Miller Bob</t>
  </si>
  <si>
    <t>Martinez Grace</t>
  </si>
  <si>
    <t>Miller Will</t>
  </si>
  <si>
    <t>Jones Darren</t>
  </si>
  <si>
    <t>Martinez Josh</t>
  </si>
  <si>
    <t>Jones Melissa</t>
  </si>
  <si>
    <t>Jones Alex</t>
  </si>
  <si>
    <t>Jones Charlie</t>
  </si>
  <si>
    <t>Johnson Molly</t>
  </si>
  <si>
    <t>Rodriguez Richard</t>
  </si>
  <si>
    <t>Garcia James</t>
  </si>
  <si>
    <t>Davis Jane</t>
  </si>
  <si>
    <t>Rodriguez Anna</t>
  </si>
  <si>
    <t>Smith Charlie</t>
  </si>
  <si>
    <t>Davis Liam</t>
  </si>
  <si>
    <t>Johnson Jake</t>
  </si>
  <si>
    <t>Brown Charlie</t>
  </si>
  <si>
    <t>Johnson Rick</t>
  </si>
  <si>
    <t>Davis James</t>
  </si>
  <si>
    <t>Smith Paul</t>
  </si>
  <si>
    <t>Garcia David</t>
  </si>
  <si>
    <t>Williams Josh</t>
  </si>
  <si>
    <t>Williams Grace</t>
  </si>
  <si>
    <t>Jones Alice</t>
  </si>
  <si>
    <t>Miller Karol</t>
  </si>
  <si>
    <t>Martinez Alex</t>
  </si>
  <si>
    <t>Rodriguez Melissa</t>
  </si>
  <si>
    <t>Miller David</t>
  </si>
  <si>
    <t>Smith Craig</t>
  </si>
  <si>
    <t>Jones Will</t>
  </si>
  <si>
    <t>Martinez Darren</t>
  </si>
  <si>
    <t>Garcia Karol</t>
  </si>
  <si>
    <t>Davis Alex</t>
  </si>
  <si>
    <t>Brown Paul</t>
  </si>
  <si>
    <t>Davis Charlie</t>
  </si>
  <si>
    <t>Jones Diana</t>
  </si>
  <si>
    <t>Brown David</t>
  </si>
  <si>
    <t>Miller Grace</t>
  </si>
  <si>
    <t>Williams Darren</t>
  </si>
  <si>
    <t>Smith Ian</t>
  </si>
  <si>
    <t>Jones Paul</t>
  </si>
  <si>
    <t>Smith Josh</t>
  </si>
  <si>
    <t>Johnson James</t>
  </si>
  <si>
    <t>Brown Molly</t>
  </si>
  <si>
    <t>Martinez Rick</t>
  </si>
  <si>
    <t>Williams Liam</t>
  </si>
  <si>
    <t>Noah Rodriguez</t>
  </si>
  <si>
    <t>Sophia Garcia</t>
  </si>
  <si>
    <t>Noah Davis</t>
  </si>
  <si>
    <t>Emma Rodriguez</t>
  </si>
  <si>
    <t>Alice Williams</t>
  </si>
  <si>
    <t>Sophia Davis</t>
  </si>
  <si>
    <t>Liam Martinez</t>
  </si>
  <si>
    <t>Diana Brown</t>
  </si>
  <si>
    <t>Diana Williams</t>
  </si>
  <si>
    <t>Mason Johnson</t>
  </si>
  <si>
    <t>Jake Williams</t>
  </si>
  <si>
    <t>Ava Davis</t>
  </si>
  <si>
    <t>Mason Jones</t>
  </si>
  <si>
    <t>Alice Garcia</t>
  </si>
  <si>
    <t>Evan Martinez</t>
  </si>
  <si>
    <t>Liam Davis</t>
  </si>
  <si>
    <t>Ava Johnson</t>
  </si>
  <si>
    <t>Emma Davis</t>
  </si>
  <si>
    <t>Emma Miller</t>
  </si>
  <si>
    <t>Liam Miller</t>
  </si>
  <si>
    <t>Evan Williams</t>
  </si>
  <si>
    <t>Evan Jones</t>
  </si>
  <si>
    <t>Noah Martinez</t>
  </si>
  <si>
    <t>Jake Garcia</t>
  </si>
  <si>
    <t>Alice Davis</t>
  </si>
  <si>
    <t>Emma Smith</t>
  </si>
  <si>
    <t>Alice Miller</t>
  </si>
  <si>
    <t>Emma Johnson</t>
  </si>
  <si>
    <t>Jake Rodriguez</t>
  </si>
  <si>
    <t>Mason Garcia</t>
  </si>
  <si>
    <t>Alice Smith</t>
  </si>
  <si>
    <t>Noah Brown</t>
  </si>
  <si>
    <t>Sophia Rodriguez</t>
  </si>
  <si>
    <t>Liam Jones</t>
  </si>
  <si>
    <t>Evan Smith</t>
  </si>
  <si>
    <t>Noah Garcia</t>
  </si>
  <si>
    <t>Sophia Williams</t>
  </si>
  <si>
    <t>Emma Martinez</t>
  </si>
  <si>
    <t>Sophia Johnson</t>
  </si>
  <si>
    <t>Ava Williams</t>
  </si>
  <si>
    <t>Liam Rodriguez</t>
  </si>
  <si>
    <t>Diana Garcia</t>
  </si>
  <si>
    <t>Noah Johnson</t>
  </si>
  <si>
    <t>Evan Garcia</t>
  </si>
  <si>
    <t>Diana Johnson</t>
  </si>
  <si>
    <t>Jake Davis</t>
  </si>
  <si>
    <t>Liam Garcia</t>
  </si>
  <si>
    <t>Jake Smith</t>
  </si>
  <si>
    <t>Evan Rodriguez</t>
  </si>
  <si>
    <t>Sophia Jones</t>
  </si>
  <si>
    <t>Emma Garcia</t>
  </si>
  <si>
    <t>Diana Jones</t>
  </si>
  <si>
    <t>Jake Johnson</t>
  </si>
  <si>
    <t>Liam Johnson</t>
  </si>
  <si>
    <t>Ava Miller</t>
  </si>
  <si>
    <t>Alice Martinez</t>
  </si>
  <si>
    <t>Sophia Martinez</t>
  </si>
  <si>
    <t>Emma Brown</t>
  </si>
  <si>
    <t>Ava Garcia</t>
  </si>
  <si>
    <t>Diana Miller</t>
  </si>
  <si>
    <t>Mason Davis</t>
  </si>
  <si>
    <t>Alice Brown</t>
  </si>
  <si>
    <t>Noah Williams</t>
  </si>
  <si>
    <t>Ava Martinez</t>
  </si>
  <si>
    <t>Alice Jones</t>
  </si>
  <si>
    <t>Noah Miller</t>
  </si>
  <si>
    <t>Diana Rodriguez</t>
  </si>
  <si>
    <t>Mason Williams</t>
  </si>
  <si>
    <t>Ava Smith</t>
  </si>
  <si>
    <t>Mason Martinez</t>
  </si>
  <si>
    <t>Liam Smith</t>
  </si>
  <si>
    <t>Diana Martinez</t>
  </si>
  <si>
    <t>Diana Davis</t>
  </si>
  <si>
    <t>Ava Rodriguez</t>
  </si>
  <si>
    <t>Diana Smith</t>
  </si>
  <si>
    <t>Jake Miller</t>
  </si>
  <si>
    <t>Evan Brown</t>
  </si>
  <si>
    <t>Evan Davis</t>
  </si>
  <si>
    <t>Evan Miller</t>
  </si>
  <si>
    <t>Noah Smith</t>
  </si>
  <si>
    <t>Mason Miller</t>
  </si>
  <si>
    <t>Mason Smith</t>
  </si>
  <si>
    <t>Emma Jones</t>
  </si>
  <si>
    <t>Mason Brown</t>
  </si>
  <si>
    <t>Ava Brown</t>
  </si>
  <si>
    <t>Sophia Miller</t>
  </si>
  <si>
    <t>Noah Jones</t>
  </si>
  <si>
    <t>Alice Johnson</t>
  </si>
  <si>
    <t>Sophia Smith</t>
  </si>
  <si>
    <t>Evan Johnson</t>
  </si>
  <si>
    <t>Jake Brown</t>
  </si>
  <si>
    <t>Sophia Brown</t>
  </si>
  <si>
    <t>Liam Williams</t>
  </si>
  <si>
    <t>Jake Martinez</t>
  </si>
  <si>
    <t>Emma Williams</t>
  </si>
  <si>
    <t>Mason Rodriguez</t>
  </si>
  <si>
    <t>Jake Jones</t>
  </si>
  <si>
    <t>Liam Brown</t>
  </si>
  <si>
    <t>Alice Rodriguez</t>
  </si>
  <si>
    <t>Ava Jones</t>
  </si>
  <si>
    <t>Month</t>
  </si>
  <si>
    <t>Jan</t>
  </si>
  <si>
    <t>Feb</t>
  </si>
  <si>
    <t>Mar</t>
  </si>
  <si>
    <t>Apr</t>
  </si>
  <si>
    <t>May</t>
  </si>
  <si>
    <t>Jun</t>
  </si>
  <si>
    <t>Jul</t>
  </si>
  <si>
    <t>Aug</t>
  </si>
  <si>
    <t>Sep</t>
  </si>
  <si>
    <t>Oct</t>
  </si>
  <si>
    <t>Nov</t>
  </si>
  <si>
    <t>Dec</t>
  </si>
  <si>
    <t xml:space="preserve"> Total Calls</t>
  </si>
  <si>
    <t xml:space="preserve"> Calls Reached</t>
  </si>
  <si>
    <t xml:space="preserve"> Deals Closed</t>
  </si>
  <si>
    <t>Find Position</t>
  </si>
  <si>
    <t>Support</t>
  </si>
  <si>
    <t>Previous Month</t>
  </si>
  <si>
    <t>Current Calls</t>
  </si>
  <si>
    <t>Prev Calls</t>
  </si>
  <si>
    <t>Percentage Diff</t>
  </si>
  <si>
    <t>Values Diff</t>
  </si>
  <si>
    <t>Year</t>
  </si>
  <si>
    <t>Current Calls Reach</t>
  </si>
  <si>
    <t>Prev Calls Reach</t>
  </si>
  <si>
    <t>Current Deals Closed</t>
  </si>
  <si>
    <t>Prev Deals Closed</t>
  </si>
  <si>
    <t>Details for  Deal Value ($)</t>
  </si>
  <si>
    <t>Prev Deal Value</t>
  </si>
  <si>
    <t>Fri</t>
  </si>
  <si>
    <t>Thu</t>
  </si>
  <si>
    <t>Sun</t>
  </si>
  <si>
    <t>Wed</t>
  </si>
  <si>
    <t>Sat</t>
  </si>
  <si>
    <t>Tue</t>
  </si>
  <si>
    <t>Mon</t>
  </si>
  <si>
    <t>Weekday</t>
  </si>
  <si>
    <t xml:space="preserve">  Calls Reached</t>
  </si>
  <si>
    <t xml:space="preserve">  Deals Closed</t>
  </si>
  <si>
    <t xml:space="preserve">Closed-Won </t>
  </si>
  <si>
    <t xml:space="preserve">  Closed-Won </t>
  </si>
  <si>
    <t>Cur Closed- Won</t>
  </si>
  <si>
    <t>Quarter</t>
  </si>
  <si>
    <t>Q1</t>
  </si>
  <si>
    <t>Q2</t>
  </si>
  <si>
    <t>Q3</t>
  </si>
  <si>
    <t>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</si>
</sst>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s>
  <fonts count="14" x14ac:knownFonts="1">
    <font>
      <sz val="11"/>
      <color theme="1"/>
      <name val="Aptos Narrow"/>
      <family val="2"/>
      <scheme val="minor"/>
    </font>
    <font>
      <sz val="11"/>
      <color theme="1"/>
      <name val="Aptos Narrow"/>
      <family val="2"/>
      <scheme val="minor"/>
    </font>
    <font>
      <b/>
      <sz val="11"/>
      <color theme="1"/>
      <name val="Aptos Narrow"/>
      <family val="2"/>
      <scheme val="minor"/>
    </font>
    <font>
      <sz val="10"/>
      <color theme="1"/>
      <name val="Segoe UI"/>
      <family val="2"/>
    </font>
    <font>
      <sz val="8"/>
      <color theme="1"/>
      <name val="Aptos Narrow"/>
      <family val="2"/>
      <scheme val="minor"/>
    </font>
    <font>
      <b/>
      <sz val="8"/>
      <color theme="1"/>
      <name val="Aptos Narrow"/>
      <family val="2"/>
      <scheme val="minor"/>
    </font>
    <font>
      <sz val="8"/>
      <color theme="1"/>
      <name val="Segoe UI"/>
      <family val="2"/>
    </font>
    <font>
      <b/>
      <sz val="8"/>
      <color theme="1"/>
      <name val="Segoe UI"/>
      <family val="2"/>
    </font>
    <font>
      <sz val="9"/>
      <color theme="1"/>
      <name val="Segoe UI"/>
      <family val="2"/>
    </font>
    <font>
      <b/>
      <sz val="9"/>
      <color theme="1"/>
      <name val="Segoe UI"/>
      <family val="2"/>
    </font>
    <font>
      <b/>
      <sz val="10"/>
      <color theme="1"/>
      <name val="Segoe UI"/>
      <family val="2"/>
    </font>
    <font>
      <sz val="11"/>
      <color rgb="FF000000"/>
      <name val="Aptos Narrow"/>
      <family val="2"/>
    </font>
    <font>
      <sz val="8"/>
      <color rgb="FF000000"/>
      <name val="Segoe UI"/>
      <family val="2"/>
    </font>
    <font>
      <b/>
      <sz val="11"/>
      <color theme="0"/>
      <name val="Aptos Narrow"/>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9" tint="0.79998168889431442"/>
        <bgColor theme="9" tint="0.79998168889431442"/>
      </patternFill>
    </fill>
    <fill>
      <patternFill patternType="solid">
        <fgColor theme="9"/>
        <bgColor theme="9"/>
      </patternFill>
    </fill>
    <fill>
      <patternFill patternType="solid">
        <fgColor theme="0"/>
        <bgColor indexed="64"/>
      </patternFill>
    </fill>
    <fill>
      <patternFill patternType="solid">
        <fgColor theme="7" tint="-0.499984740745262"/>
        <bgColor indexed="64"/>
      </patternFill>
    </fill>
  </fills>
  <borders count="3">
    <border>
      <left/>
      <right/>
      <top/>
      <bottom/>
      <diagonal/>
    </border>
    <border>
      <left/>
      <right/>
      <top/>
      <bottom style="thin">
        <color theme="4" tint="0.39997558519241921"/>
      </bottom>
      <diagonal/>
    </border>
    <border>
      <left/>
      <right/>
      <top style="thin">
        <color theme="9" tint="0.39997558519241921"/>
      </top>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37">
    <xf numFmtId="0" fontId="0" fillId="0" borderId="0" xfId="0"/>
    <xf numFmtId="22" fontId="0" fillId="0" borderId="0" xfId="0" applyNumberFormat="1"/>
    <xf numFmtId="14" fontId="0" fillId="0" borderId="0" xfId="0" applyNumberFormat="1"/>
    <xf numFmtId="0" fontId="2" fillId="0" borderId="0" xfId="0" applyFont="1"/>
    <xf numFmtId="42" fontId="0" fillId="0" borderId="0" xfId="0" applyNumberFormat="1"/>
    <xf numFmtId="1" fontId="0" fillId="0" borderId="0" xfId="0" applyNumberFormat="1"/>
    <xf numFmtId="1" fontId="0" fillId="0" borderId="0" xfId="1" applyNumberFormat="1" applyFont="1"/>
    <xf numFmtId="0" fontId="4" fillId="0" borderId="0" xfId="0" applyFont="1"/>
    <xf numFmtId="0" fontId="4" fillId="0" borderId="0" xfId="0" pivotButton="1" applyFont="1"/>
    <xf numFmtId="41" fontId="4" fillId="0" borderId="0" xfId="3" applyNumberFormat="1" applyFont="1"/>
    <xf numFmtId="0" fontId="5" fillId="2" borderId="1" xfId="0" applyFont="1" applyFill="1" applyBorder="1"/>
    <xf numFmtId="164" fontId="4" fillId="0" borderId="0" xfId="3" applyNumberFormat="1" applyFont="1"/>
    <xf numFmtId="0" fontId="6" fillId="0" borderId="0" xfId="0" applyFont="1"/>
    <xf numFmtId="0" fontId="7" fillId="0" borderId="0" xfId="0" applyFont="1"/>
    <xf numFmtId="42" fontId="6" fillId="0" borderId="0" xfId="2" applyNumberFormat="1" applyFont="1"/>
    <xf numFmtId="10" fontId="6" fillId="0" borderId="0" xfId="1" applyNumberFormat="1" applyFont="1"/>
    <xf numFmtId="1" fontId="4" fillId="0" borderId="0" xfId="0" applyNumberFormat="1" applyFont="1"/>
    <xf numFmtId="0" fontId="8" fillId="0" borderId="0" xfId="0" applyFont="1"/>
    <xf numFmtId="0" fontId="9" fillId="0" borderId="0" xfId="0" applyFont="1"/>
    <xf numFmtId="0" fontId="3" fillId="0" borderId="0" xfId="0" applyFont="1"/>
    <xf numFmtId="0" fontId="10" fillId="0" borderId="0" xfId="0" applyFont="1"/>
    <xf numFmtId="10" fontId="3" fillId="0" borderId="0" xfId="1" applyNumberFormat="1" applyFont="1"/>
    <xf numFmtId="0" fontId="0" fillId="3" borderId="2" xfId="0" applyFill="1" applyBorder="1"/>
    <xf numFmtId="1" fontId="0" fillId="3" borderId="2" xfId="0" applyNumberFormat="1" applyFill="1" applyBorder="1"/>
    <xf numFmtId="0" fontId="0" fillId="0" borderId="2" xfId="0" applyBorder="1"/>
    <xf numFmtId="1" fontId="0" fillId="0" borderId="2" xfId="0" applyNumberFormat="1" applyBorder="1"/>
    <xf numFmtId="0" fontId="4" fillId="0" borderId="0" xfId="0" applyNumberFormat="1" applyFont="1"/>
    <xf numFmtId="14" fontId="0" fillId="3" borderId="2" xfId="0" applyNumberFormat="1" applyFill="1" applyBorder="1"/>
    <xf numFmtId="14" fontId="0" fillId="0" borderId="2" xfId="0" applyNumberFormat="1" applyBorder="1"/>
    <xf numFmtId="1" fontId="0" fillId="3" borderId="2" xfId="1" applyNumberFormat="1" applyFont="1" applyFill="1" applyBorder="1"/>
    <xf numFmtId="1" fontId="0" fillId="0" borderId="2" xfId="1" applyNumberFormat="1" applyFont="1" applyBorder="1"/>
    <xf numFmtId="14" fontId="13" fillId="4" borderId="0" xfId="0" applyNumberFormat="1" applyFont="1" applyFill="1" applyBorder="1"/>
    <xf numFmtId="0" fontId="13" fillId="4" borderId="0" xfId="0" applyFont="1" applyFill="1" applyBorder="1"/>
    <xf numFmtId="1" fontId="13" fillId="4" borderId="0" xfId="0" applyNumberFormat="1" applyFont="1" applyFill="1" applyBorder="1"/>
    <xf numFmtId="1" fontId="13" fillId="4" borderId="0" xfId="1" applyNumberFormat="1" applyFont="1" applyFill="1" applyBorder="1"/>
    <xf numFmtId="0" fontId="4" fillId="5" borderId="0" xfId="0" applyFont="1" applyFill="1"/>
    <xf numFmtId="0" fontId="0" fillId="6" borderId="0" xfId="0" applyFill="1"/>
  </cellXfs>
  <cellStyles count="4">
    <cellStyle name="Comma" xfId="3" builtinId="3"/>
    <cellStyle name="Currency" xfId="2" builtinId="4"/>
    <cellStyle name="Normal" xfId="0" builtinId="0"/>
    <cellStyle name="Percent" xfId="1" builtinId="5"/>
  </cellStyles>
  <dxfs count="86">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9"/>
      </font>
      <fill>
        <patternFill>
          <bgColor theme="3" tint="0.749961851863155"/>
        </patternFill>
      </fill>
    </dxf>
    <dxf>
      <font>
        <color rgb="FFFF0000"/>
      </font>
      <fill>
        <patternFill>
          <bgColor theme="3" tint="0.749961851863155"/>
        </patternFill>
      </fill>
    </dxf>
    <dxf>
      <font>
        <color rgb="FFFF0000"/>
      </font>
      <fill>
        <patternFill>
          <bgColor theme="3" tint="0.749961851863155"/>
        </patternFill>
      </fill>
    </dxf>
    <dxf>
      <font>
        <color rgb="FFFF0000"/>
      </font>
      <fill>
        <patternFill>
          <bgColor theme="3" tint="0.749961851863155"/>
        </patternFill>
      </fill>
    </dxf>
    <dxf>
      <font>
        <color rgb="FFFF0000"/>
      </font>
      <fill>
        <patternFill>
          <bgColor theme="3" tint="0.749961851863155"/>
        </patternFill>
      </fill>
    </dxf>
    <dxf>
      <font>
        <color theme="9"/>
      </font>
      <fill>
        <patternFill>
          <bgColor theme="3" tint="0.749961851863155"/>
        </patternFill>
      </fill>
    </dxf>
    <dxf>
      <font>
        <color theme="9"/>
      </font>
      <fill>
        <patternFill>
          <bgColor theme="3" tint="0.749961851863155"/>
        </patternFill>
      </fill>
    </dxf>
    <dxf>
      <font>
        <color theme="9"/>
      </font>
      <fill>
        <patternFill>
          <bgColor theme="3" tint="0.749961851863155"/>
        </patternFill>
      </fill>
    </dxf>
    <dxf>
      <font>
        <color theme="9"/>
      </font>
      <fill>
        <patternFill>
          <bgColor theme="3" tint="0.749961851863155"/>
        </patternFill>
      </fill>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b/>
        <i val="0"/>
        <strike val="0"/>
        <condense val="0"/>
        <extend val="0"/>
        <outline val="0"/>
        <shadow val="0"/>
        <u val="none"/>
        <vertAlign val="baseline"/>
        <sz val="11"/>
        <color theme="0"/>
        <name val="Aptos Narrow"/>
        <family val="2"/>
        <scheme val="minor"/>
      </font>
      <fill>
        <patternFill patternType="solid">
          <fgColor theme="9"/>
          <bgColor theme="9"/>
        </patternFill>
      </fill>
    </dxf>
    <dxf>
      <fill>
        <patternFill patternType="solid">
          <fgColor theme="9" tint="0.79998168889431442"/>
          <bgColor theme="9" tint="0.79998168889431442"/>
        </patternFill>
      </fill>
    </dxf>
    <dxf>
      <font>
        <b val="0"/>
        <i val="0"/>
        <strike val="0"/>
        <condense val="0"/>
        <extend val="0"/>
        <outline val="0"/>
        <shadow val="0"/>
        <u val="none"/>
        <vertAlign val="baseline"/>
        <sz val="11"/>
        <color theme="1"/>
        <name val="Aptos Narrow"/>
        <family val="2"/>
        <scheme val="minor"/>
      </font>
      <numFmt numFmtId="1" formatCode="0"/>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numFmt numFmtId="1" formatCode="0"/>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fill>
        <patternFill patternType="solid">
          <fgColor theme="9" tint="0.79998168889431442"/>
          <bgColor theme="9" tint="0.79998168889431442"/>
        </patternFill>
      </fill>
      <border diagonalUp="0" diagonalDown="0">
        <left/>
        <right/>
        <top style="thin">
          <color theme="9" tint="0.39997558519241921"/>
        </top>
        <bottom/>
        <vertical/>
        <horizontal/>
      </border>
    </dxf>
    <dxf>
      <numFmt numFmtId="19" formatCode="m/d/yyyy"/>
      <fill>
        <patternFill patternType="solid">
          <fgColor theme="9" tint="0.79998168889431442"/>
          <bgColor theme="9" tint="0.79998168889431442"/>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numFmt numFmtId="27" formatCode="m/d/yyyy\ h:mm"/>
    </dxf>
    <dxf>
      <font>
        <sz val="8"/>
      </font>
    </dxf>
    <dxf>
      <font>
        <sz val="8"/>
      </font>
    </dxf>
    <dxf>
      <font>
        <sz val="8"/>
      </font>
    </dxf>
    <dxf>
      <font>
        <sz val="8"/>
      </font>
    </dxf>
    <dxf>
      <font>
        <sz val="8"/>
      </font>
    </dxf>
    <dxf>
      <numFmt numFmtId="32" formatCode="_(&quot;$&quot;* #,##0_);_(&quot;$&quot;* \(#,##0\);_(&quot;$&quot;* &quot;-&quot;_);_(@_)"/>
    </dxf>
    <dxf>
      <numFmt numFmtId="19" formatCode="m/d/yyyy"/>
    </dxf>
    <dxf>
      <numFmt numFmtId="0" formatCode="General"/>
    </dxf>
    <dxf>
      <numFmt numFmtId="0" formatCode="General"/>
    </dxf>
    <dxf>
      <font>
        <b/>
        <i val="0"/>
        <sz val="8"/>
        <color theme="1"/>
        <name val="Segoe UI"/>
        <family val="2"/>
        <scheme val="none"/>
      </font>
      <fill>
        <patternFill>
          <bgColor theme="0"/>
        </patternFill>
      </fill>
      <border>
        <bottom/>
        <vertical/>
        <horizontal/>
      </border>
    </dxf>
    <dxf>
      <font>
        <sz val="8"/>
        <color theme="1"/>
        <name val="Segoe UI"/>
        <family val="2"/>
        <scheme val="none"/>
      </font>
      <fill>
        <patternFill>
          <bgColor theme="0"/>
        </patternFill>
      </fill>
      <border>
        <left/>
        <right/>
        <top/>
        <bottom/>
        <vertical/>
        <horizontal/>
      </border>
    </dxf>
  </dxfs>
  <tableStyles count="1" defaultTableStyle="TableStyleMedium2" defaultPivotStyle="PivotStyleLight16">
    <tableStyle name="New" pivot="0" table="0" count="10" xr9:uid="{8EF0AF8D-67E3-47C0-B636-1EB16C231E1E}">
      <tableStyleElement type="wholeTable" dxfId="85"/>
      <tableStyleElement type="headerRow" dxfId="8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theme="1"/>
          </font>
          <fill>
            <patternFill patternType="solid">
              <fgColor theme="5" tint="0.79989013336588644"/>
              <bgColor theme="0" tint="-0.34998626667073579"/>
            </patternFill>
          </fill>
          <border>
            <left style="thin">
              <color rgb="FFCCCCCC"/>
            </left>
            <right style="thin">
              <color rgb="FFCCCCCC"/>
            </right>
            <top style="thin">
              <color rgb="FFCCCCCC"/>
            </top>
            <bottom style="thin">
              <color rgb="FFCCCCCC"/>
            </bottom>
            <vertical/>
            <horizontal/>
          </border>
        </dxf>
        <dxf>
          <font>
            <sz val="8"/>
            <color theme="1"/>
          </font>
          <fill>
            <patternFill patternType="solid">
              <fgColor theme="3" tint="0.749961851863155"/>
              <bgColor theme="3" tint="0.74996185186315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font>
          <fill>
            <patternFill patternType="solid">
              <fgColor rgb="FFFFFFFF"/>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ew">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3454514994136373E-4"/>
          <c:w val="1"/>
          <c:h val="0.86614986179824871"/>
        </c:manualLayout>
      </c:layout>
      <c:barChart>
        <c:barDir val="col"/>
        <c:grouping val="stacked"/>
        <c:varyColors val="0"/>
        <c:ser>
          <c:idx val="0"/>
          <c:order val="0"/>
          <c:tx>
            <c:strRef>
              <c:f>Analyst!$H$29</c:f>
              <c:strCache>
                <c:ptCount val="1"/>
                <c:pt idx="0">
                  <c:v> Total Calls</c:v>
                </c:pt>
              </c:strCache>
            </c:strRef>
          </c:tx>
          <c:spPr>
            <a:solidFill>
              <a:schemeClr val="tx2">
                <a:lumMod val="75000"/>
                <a:lumOff val="25000"/>
              </a:schemeClr>
            </a:solidFill>
            <a:ln>
              <a:noFill/>
            </a:ln>
            <a:effectLst>
              <a:innerShdw>
                <a:schemeClr val="accent1"/>
              </a:innerShdw>
            </a:effectLst>
          </c:spPr>
          <c:invertIfNegative val="0"/>
          <c:dPt>
            <c:idx val="6"/>
            <c:invertIfNegative val="0"/>
            <c:bubble3D val="0"/>
            <c:spPr>
              <a:solidFill>
                <a:schemeClr val="tx2">
                  <a:lumMod val="75000"/>
                  <a:lumOff val="25000"/>
                </a:schemeClr>
              </a:solidFill>
              <a:ln>
                <a:noFill/>
              </a:ln>
              <a:effectLst>
                <a:innerShdw>
                  <a:schemeClr val="accent1"/>
                </a:innerShdw>
              </a:effectLst>
            </c:spPr>
            <c:extLst>
              <c:ext xmlns:c16="http://schemas.microsoft.com/office/drawing/2014/chart" uri="{C3380CC4-5D6E-409C-BE32-E72D297353CC}">
                <c16:uniqueId val="{00000004-D8AF-4801-AE3A-6F9DD48FCD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Analyst!$G$30:$G$36</c:f>
              <c:strCache>
                <c:ptCount val="7"/>
                <c:pt idx="0">
                  <c:v>Sun</c:v>
                </c:pt>
                <c:pt idx="1">
                  <c:v>Mon</c:v>
                </c:pt>
                <c:pt idx="2">
                  <c:v>Tue</c:v>
                </c:pt>
                <c:pt idx="3">
                  <c:v>Wed</c:v>
                </c:pt>
                <c:pt idx="4">
                  <c:v>Thu</c:v>
                </c:pt>
                <c:pt idx="5">
                  <c:v>Fri</c:v>
                </c:pt>
                <c:pt idx="6">
                  <c:v>Sat</c:v>
                </c:pt>
              </c:strCache>
            </c:strRef>
          </c:cat>
          <c:val>
            <c:numRef>
              <c:f>Analyst!$H$30:$H$36</c:f>
              <c:numCache>
                <c:formatCode>General</c:formatCode>
                <c:ptCount val="7"/>
                <c:pt idx="0">
                  <c:v>360</c:v>
                </c:pt>
                <c:pt idx="1">
                  <c:v>194</c:v>
                </c:pt>
                <c:pt idx="2">
                  <c:v>418</c:v>
                </c:pt>
                <c:pt idx="3">
                  <c:v>237</c:v>
                </c:pt>
                <c:pt idx="4">
                  <c:v>344</c:v>
                </c:pt>
                <c:pt idx="5">
                  <c:v>213</c:v>
                </c:pt>
                <c:pt idx="6">
                  <c:v>408</c:v>
                </c:pt>
              </c:numCache>
            </c:numRef>
          </c:val>
          <c:extLst>
            <c:ext xmlns:c16="http://schemas.microsoft.com/office/drawing/2014/chart" uri="{C3380CC4-5D6E-409C-BE32-E72D297353CC}">
              <c16:uniqueId val="{00000000-D8AF-4801-AE3A-6F9DD48FCD46}"/>
            </c:ext>
          </c:extLst>
        </c:ser>
        <c:ser>
          <c:idx val="1"/>
          <c:order val="1"/>
          <c:tx>
            <c:strRef>
              <c:f>Analyst!$I$29</c:f>
              <c:strCache>
                <c:ptCount val="1"/>
                <c:pt idx="0">
                  <c:v>  Calls Reached</c:v>
                </c:pt>
              </c:strCache>
            </c:strRef>
          </c:tx>
          <c:spPr>
            <a:solidFill>
              <a:schemeClr val="tx2">
                <a:lumMod val="50000"/>
                <a:lumOff val="50000"/>
              </a:schemeClr>
            </a:solidFill>
            <a:ln>
              <a:noFill/>
            </a:ln>
            <a:effectLst>
              <a:innerShdw>
                <a:schemeClr val="accent2"/>
              </a:inn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Analyst!$G$30:$G$36</c:f>
              <c:strCache>
                <c:ptCount val="7"/>
                <c:pt idx="0">
                  <c:v>Sun</c:v>
                </c:pt>
                <c:pt idx="1">
                  <c:v>Mon</c:v>
                </c:pt>
                <c:pt idx="2">
                  <c:v>Tue</c:v>
                </c:pt>
                <c:pt idx="3">
                  <c:v>Wed</c:v>
                </c:pt>
                <c:pt idx="4">
                  <c:v>Thu</c:v>
                </c:pt>
                <c:pt idx="5">
                  <c:v>Fri</c:v>
                </c:pt>
                <c:pt idx="6">
                  <c:v>Sat</c:v>
                </c:pt>
              </c:strCache>
            </c:strRef>
          </c:cat>
          <c:val>
            <c:numRef>
              <c:f>Analyst!$I$30:$I$36</c:f>
              <c:numCache>
                <c:formatCode>General</c:formatCode>
                <c:ptCount val="7"/>
                <c:pt idx="0">
                  <c:v>66</c:v>
                </c:pt>
                <c:pt idx="1">
                  <c:v>36</c:v>
                </c:pt>
                <c:pt idx="2">
                  <c:v>71</c:v>
                </c:pt>
                <c:pt idx="3">
                  <c:v>41</c:v>
                </c:pt>
                <c:pt idx="4">
                  <c:v>83</c:v>
                </c:pt>
                <c:pt idx="5">
                  <c:v>57</c:v>
                </c:pt>
                <c:pt idx="6">
                  <c:v>77</c:v>
                </c:pt>
              </c:numCache>
            </c:numRef>
          </c:val>
          <c:extLst>
            <c:ext xmlns:c16="http://schemas.microsoft.com/office/drawing/2014/chart" uri="{C3380CC4-5D6E-409C-BE32-E72D297353CC}">
              <c16:uniqueId val="{00000001-D8AF-4801-AE3A-6F9DD48FCD46}"/>
            </c:ext>
          </c:extLst>
        </c:ser>
        <c:ser>
          <c:idx val="2"/>
          <c:order val="2"/>
          <c:tx>
            <c:strRef>
              <c:f>Analyst!$J$29</c:f>
              <c:strCache>
                <c:ptCount val="1"/>
                <c:pt idx="0">
                  <c:v>  Deals Closed</c:v>
                </c:pt>
              </c:strCache>
            </c:strRef>
          </c:tx>
          <c:spPr>
            <a:solidFill>
              <a:schemeClr val="tx2">
                <a:lumMod val="25000"/>
                <a:lumOff val="75000"/>
              </a:schemeClr>
            </a:solidFill>
            <a:ln>
              <a:noFill/>
            </a:ln>
            <a:effectLst>
              <a:innerShdw>
                <a:schemeClr val="accent3"/>
              </a:innerShdw>
            </a:effectLst>
          </c:spPr>
          <c:invertIfNegative val="0"/>
          <c:dLbls>
            <c:dLbl>
              <c:idx val="0"/>
              <c:layout>
                <c:manualLayout>
                  <c:x val="0"/>
                  <c:y val="1.623686388170357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8AF-4801-AE3A-6F9DD48FCD46}"/>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Analyst!$G$30:$G$36</c:f>
              <c:strCache>
                <c:ptCount val="7"/>
                <c:pt idx="0">
                  <c:v>Sun</c:v>
                </c:pt>
                <c:pt idx="1">
                  <c:v>Mon</c:v>
                </c:pt>
                <c:pt idx="2">
                  <c:v>Tue</c:v>
                </c:pt>
                <c:pt idx="3">
                  <c:v>Wed</c:v>
                </c:pt>
                <c:pt idx="4">
                  <c:v>Thu</c:v>
                </c:pt>
                <c:pt idx="5">
                  <c:v>Fri</c:v>
                </c:pt>
                <c:pt idx="6">
                  <c:v>Sat</c:v>
                </c:pt>
              </c:strCache>
            </c:strRef>
          </c:cat>
          <c:val>
            <c:numRef>
              <c:f>Analyst!$J$30:$J$36</c:f>
              <c:numCache>
                <c:formatCode>General</c:formatCode>
                <c:ptCount val="7"/>
                <c:pt idx="0">
                  <c:v>33</c:v>
                </c:pt>
                <c:pt idx="1">
                  <c:v>14</c:v>
                </c:pt>
                <c:pt idx="2">
                  <c:v>36</c:v>
                </c:pt>
                <c:pt idx="3">
                  <c:v>27</c:v>
                </c:pt>
                <c:pt idx="4">
                  <c:v>34</c:v>
                </c:pt>
                <c:pt idx="5">
                  <c:v>20</c:v>
                </c:pt>
                <c:pt idx="6">
                  <c:v>21</c:v>
                </c:pt>
              </c:numCache>
            </c:numRef>
          </c:val>
          <c:extLst>
            <c:ext xmlns:c16="http://schemas.microsoft.com/office/drawing/2014/chart" uri="{C3380CC4-5D6E-409C-BE32-E72D297353CC}">
              <c16:uniqueId val="{00000002-D8AF-4801-AE3A-6F9DD48FCD46}"/>
            </c:ext>
          </c:extLst>
        </c:ser>
        <c:dLbls>
          <c:showLegendKey val="0"/>
          <c:showVal val="0"/>
          <c:showCatName val="0"/>
          <c:showSerName val="0"/>
          <c:showPercent val="0"/>
          <c:showBubbleSize val="0"/>
        </c:dLbls>
        <c:gapWidth val="150"/>
        <c:overlap val="100"/>
        <c:axId val="1965535775"/>
        <c:axId val="1965535295"/>
        <c:extLst>
          <c:ext xmlns:c15="http://schemas.microsoft.com/office/drawing/2012/chart" uri="{02D57815-91ED-43cb-92C2-25804820EDAC}">
            <c15:filteredBarSeries>
              <c15:ser>
                <c:idx val="3"/>
                <c:order val="3"/>
                <c:tx>
                  <c:strRef>
                    <c:extLst>
                      <c:ext uri="{02D57815-91ED-43cb-92C2-25804820EDAC}">
                        <c15:formulaRef>
                          <c15:sqref>Analyst!$K$29</c15:sqref>
                        </c15:formulaRef>
                      </c:ext>
                    </c:extLst>
                    <c:strCache>
                      <c:ptCount val="1"/>
                    </c:strCache>
                  </c:strRef>
                </c:tx>
                <c:spPr>
                  <a:solidFill>
                    <a:schemeClr val="accent4">
                      <a:lumMod val="50000"/>
                    </a:schemeClr>
                  </a:solidFill>
                  <a:ln>
                    <a:noFill/>
                  </a:ln>
                  <a:effectLst>
                    <a:innerShdw>
                      <a:schemeClr val="accent4"/>
                    </a:innerShdw>
                  </a:effectLst>
                </c:spPr>
                <c:invertIfNegative val="0"/>
                <c:dLbls>
                  <c:spPr>
                    <a:noFill/>
                    <a:ln>
                      <a:noFill/>
                    </a:ln>
                    <a:effectLst/>
                  </c:spPr>
                  <c:txPr>
                    <a:bodyPr rot="540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a:solidFill>
                              <a:schemeClr val="tx1">
                                <a:lumMod val="35000"/>
                                <a:lumOff val="65000"/>
                              </a:schemeClr>
                            </a:solidFill>
                          </a:ln>
                          <a:effectLst/>
                        </c:spPr>
                      </c15:leaderLines>
                    </c:ext>
                  </c:extLst>
                </c:dLbls>
                <c:cat>
                  <c:strRef>
                    <c:extLst>
                      <c:ext uri="{02D57815-91ED-43cb-92C2-25804820EDAC}">
                        <c15:formulaRef>
                          <c15:sqref>Analyst!$G$30:$G$36</c15:sqref>
                        </c15:formulaRef>
                      </c:ext>
                    </c:extLst>
                    <c:strCache>
                      <c:ptCount val="7"/>
                      <c:pt idx="0">
                        <c:v>Sun</c:v>
                      </c:pt>
                      <c:pt idx="1">
                        <c:v>Mon</c:v>
                      </c:pt>
                      <c:pt idx="2">
                        <c:v>Tue</c:v>
                      </c:pt>
                      <c:pt idx="3">
                        <c:v>Wed</c:v>
                      </c:pt>
                      <c:pt idx="4">
                        <c:v>Thu</c:v>
                      </c:pt>
                      <c:pt idx="5">
                        <c:v>Fri</c:v>
                      </c:pt>
                      <c:pt idx="6">
                        <c:v>Sat</c:v>
                      </c:pt>
                    </c:strCache>
                  </c:strRef>
                </c:cat>
                <c:val>
                  <c:numRef>
                    <c:extLst>
                      <c:ext uri="{02D57815-91ED-43cb-92C2-25804820EDAC}">
                        <c15:formulaRef>
                          <c15:sqref>Analyst!$K$30:$K$36</c15:sqref>
                        </c15:formulaRef>
                      </c:ext>
                    </c:extLst>
                    <c:numCache>
                      <c:formatCode>_(* #,##0_);_(* \(#,##0\);_(* "-"??_);_(@_)</c:formatCode>
                      <c:ptCount val="7"/>
                    </c:numCache>
                  </c:numRef>
                </c:val>
                <c:extLst>
                  <c:ext xmlns:c16="http://schemas.microsoft.com/office/drawing/2014/chart" uri="{C3380CC4-5D6E-409C-BE32-E72D297353CC}">
                    <c16:uniqueId val="{00000003-D8AF-4801-AE3A-6F9DD48FCD46}"/>
                  </c:ext>
                </c:extLst>
              </c15:ser>
            </c15:filteredBarSeries>
          </c:ext>
        </c:extLst>
      </c:barChart>
      <c:catAx>
        <c:axId val="1965535775"/>
        <c:scaling>
          <c:orientation val="minMax"/>
        </c:scaling>
        <c:delete val="0"/>
        <c:axPos val="b"/>
        <c:numFmt formatCode="General" sourceLinked="1"/>
        <c:majorTickMark val="out"/>
        <c:minorTickMark val="none"/>
        <c:tickLblPos val="nextTo"/>
        <c:spPr>
          <a:solidFill>
            <a:schemeClr val="bg1"/>
          </a:solidFill>
          <a:ln w="19050"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65535295"/>
        <c:crosses val="autoZero"/>
        <c:auto val="1"/>
        <c:lblAlgn val="ctr"/>
        <c:lblOffset val="100"/>
        <c:noMultiLvlLbl val="0"/>
      </c:catAx>
      <c:valAx>
        <c:axId val="1965535295"/>
        <c:scaling>
          <c:orientation val="minMax"/>
        </c:scaling>
        <c:delete val="1"/>
        <c:axPos val="l"/>
        <c:numFmt formatCode="General" sourceLinked="1"/>
        <c:majorTickMark val="out"/>
        <c:minorTickMark val="none"/>
        <c:tickLblPos val="nextTo"/>
        <c:crossAx val="1965535775"/>
        <c:crosses val="autoZero"/>
        <c:crossBetween val="between"/>
      </c:valAx>
      <c:spPr>
        <a:solidFill>
          <a:schemeClr val="accent4">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24293026734916198"/>
          <c:w val="1"/>
          <c:h val="0.64662292403617994"/>
        </c:manualLayout>
      </c:layout>
      <c:barChart>
        <c:barDir val="col"/>
        <c:grouping val="stacked"/>
        <c:varyColors val="0"/>
        <c:ser>
          <c:idx val="0"/>
          <c:order val="0"/>
          <c:tx>
            <c:strRef>
              <c:f>Analyst!$H$40</c:f>
              <c:strCache>
                <c:ptCount val="1"/>
                <c:pt idx="0">
                  <c:v> Total Calls</c:v>
                </c:pt>
              </c:strCache>
            </c:strRef>
          </c:tx>
          <c:spPr>
            <a:solidFill>
              <a:schemeClr val="tx2">
                <a:lumMod val="75000"/>
                <a:lumOff val="25000"/>
              </a:schemeClr>
            </a:solidFill>
            <a:ln>
              <a:noFill/>
            </a:ln>
            <a:effectLst>
              <a:innerShdw>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Analyst!$G$41:$G$52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Analyst!$H$41:$H$52</c:f>
              <c:numCache>
                <c:formatCode>General</c:formatCode>
                <c:ptCount val="12"/>
                <c:pt idx="0">
                  <c:v>1637</c:v>
                </c:pt>
                <c:pt idx="1">
                  <c:v>2174</c:v>
                </c:pt>
                <c:pt idx="2">
                  <c:v>2352</c:v>
                </c:pt>
                <c:pt idx="3">
                  <c:v>2518</c:v>
                </c:pt>
                <c:pt idx="4">
                  <c:v>2507</c:v>
                </c:pt>
                <c:pt idx="5">
                  <c:v>2806</c:v>
                </c:pt>
                <c:pt idx="6">
                  <c:v>2261</c:v>
                </c:pt>
                <c:pt idx="7">
                  <c:v>3127</c:v>
                </c:pt>
                <c:pt idx="8">
                  <c:v>2955</c:v>
                </c:pt>
                <c:pt idx="9">
                  <c:v>2947</c:v>
                </c:pt>
                <c:pt idx="10">
                  <c:v>2318</c:v>
                </c:pt>
                <c:pt idx="11">
                  <c:v>3052</c:v>
                </c:pt>
              </c:numCache>
            </c:numRef>
          </c:val>
          <c:extLst>
            <c:ext xmlns:c16="http://schemas.microsoft.com/office/drawing/2014/chart" uri="{C3380CC4-5D6E-409C-BE32-E72D297353CC}">
              <c16:uniqueId val="{00000000-4E55-4A8D-8A1C-C404E6AC7998}"/>
            </c:ext>
          </c:extLst>
        </c:ser>
        <c:ser>
          <c:idx val="1"/>
          <c:order val="1"/>
          <c:tx>
            <c:strRef>
              <c:f>Analyst!$I$40</c:f>
              <c:strCache>
                <c:ptCount val="1"/>
                <c:pt idx="0">
                  <c:v>  Calls Reached</c:v>
                </c:pt>
              </c:strCache>
            </c:strRef>
          </c:tx>
          <c:spPr>
            <a:solidFill>
              <a:schemeClr val="tx2">
                <a:lumMod val="50000"/>
                <a:lumOff val="50000"/>
              </a:schemeClr>
            </a:solidFill>
            <a:ln>
              <a:noFill/>
            </a:ln>
            <a:effectLst>
              <a:innerShdw>
                <a:schemeClr val="accent2"/>
              </a:innerShdw>
            </a:effectLst>
          </c:spPr>
          <c:invertIfNegative val="0"/>
          <c:dLbls>
            <c:spPr>
              <a:solidFill>
                <a:schemeClr val="tx2">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Analyst!$G$41:$G$52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Analyst!$I$41:$I$52</c:f>
              <c:numCache>
                <c:formatCode>General</c:formatCode>
                <c:ptCount val="12"/>
                <c:pt idx="0">
                  <c:v>389</c:v>
                </c:pt>
                <c:pt idx="1">
                  <c:v>431</c:v>
                </c:pt>
                <c:pt idx="2">
                  <c:v>443</c:v>
                </c:pt>
                <c:pt idx="3">
                  <c:v>537</c:v>
                </c:pt>
                <c:pt idx="4">
                  <c:v>535</c:v>
                </c:pt>
                <c:pt idx="5">
                  <c:v>612</c:v>
                </c:pt>
                <c:pt idx="6">
                  <c:v>510</c:v>
                </c:pt>
                <c:pt idx="7">
                  <c:v>722</c:v>
                </c:pt>
                <c:pt idx="8">
                  <c:v>701</c:v>
                </c:pt>
                <c:pt idx="9">
                  <c:v>621</c:v>
                </c:pt>
                <c:pt idx="10">
                  <c:v>488</c:v>
                </c:pt>
                <c:pt idx="11">
                  <c:v>611</c:v>
                </c:pt>
              </c:numCache>
            </c:numRef>
          </c:val>
          <c:extLst>
            <c:ext xmlns:c16="http://schemas.microsoft.com/office/drawing/2014/chart" uri="{C3380CC4-5D6E-409C-BE32-E72D297353CC}">
              <c16:uniqueId val="{00000001-4E55-4A8D-8A1C-C404E6AC7998}"/>
            </c:ext>
          </c:extLst>
        </c:ser>
        <c:ser>
          <c:idx val="2"/>
          <c:order val="2"/>
          <c:tx>
            <c:strRef>
              <c:f>Analyst!$J$40</c:f>
              <c:strCache>
                <c:ptCount val="1"/>
                <c:pt idx="0">
                  <c:v>  Deals Closed</c:v>
                </c:pt>
              </c:strCache>
            </c:strRef>
          </c:tx>
          <c:spPr>
            <a:solidFill>
              <a:schemeClr val="tx2">
                <a:lumMod val="25000"/>
                <a:lumOff val="75000"/>
              </a:schemeClr>
            </a:solidFill>
            <a:ln>
              <a:noFill/>
            </a:ln>
            <a:effectLst>
              <a:innerShdw>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Analyst!$G$41:$G$52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Analyst!$J$41:$J$52</c:f>
              <c:numCache>
                <c:formatCode>General</c:formatCode>
                <c:ptCount val="12"/>
                <c:pt idx="0">
                  <c:v>161</c:v>
                </c:pt>
                <c:pt idx="1">
                  <c:v>185</c:v>
                </c:pt>
                <c:pt idx="2">
                  <c:v>178</c:v>
                </c:pt>
                <c:pt idx="3">
                  <c:v>236</c:v>
                </c:pt>
                <c:pt idx="4">
                  <c:v>211</c:v>
                </c:pt>
                <c:pt idx="5">
                  <c:v>253</c:v>
                </c:pt>
                <c:pt idx="6">
                  <c:v>251</c:v>
                </c:pt>
                <c:pt idx="7">
                  <c:v>339</c:v>
                </c:pt>
                <c:pt idx="8">
                  <c:v>371</c:v>
                </c:pt>
                <c:pt idx="9">
                  <c:v>253</c:v>
                </c:pt>
                <c:pt idx="10">
                  <c:v>205</c:v>
                </c:pt>
                <c:pt idx="11">
                  <c:v>261</c:v>
                </c:pt>
              </c:numCache>
            </c:numRef>
          </c:val>
          <c:extLst>
            <c:ext xmlns:c16="http://schemas.microsoft.com/office/drawing/2014/chart" uri="{C3380CC4-5D6E-409C-BE32-E72D297353CC}">
              <c16:uniqueId val="{00000002-4E55-4A8D-8A1C-C404E6AC7998}"/>
            </c:ext>
          </c:extLst>
        </c:ser>
        <c:dLbls>
          <c:showLegendKey val="0"/>
          <c:showVal val="0"/>
          <c:showCatName val="0"/>
          <c:showSerName val="0"/>
          <c:showPercent val="0"/>
          <c:showBubbleSize val="0"/>
        </c:dLbls>
        <c:gapWidth val="150"/>
        <c:overlap val="100"/>
        <c:axId val="1965535775"/>
        <c:axId val="1965535295"/>
        <c:extLst>
          <c:ext xmlns:c15="http://schemas.microsoft.com/office/drawing/2012/chart" uri="{02D57815-91ED-43cb-92C2-25804820EDAC}">
            <c15:filteredBarSeries>
              <c15:ser>
                <c:idx val="3"/>
                <c:order val="3"/>
                <c:tx>
                  <c:strRef>
                    <c:extLst>
                      <c:ext uri="{02D57815-91ED-43cb-92C2-25804820EDAC}">
                        <c15:formulaRef>
                          <c15:sqref>Analyst!$K$40</c15:sqref>
                        </c15:formulaRef>
                      </c:ext>
                    </c:extLst>
                    <c:strCache>
                      <c:ptCount val="1"/>
                    </c:strCache>
                  </c:strRef>
                </c:tx>
                <c:spPr>
                  <a:solidFill>
                    <a:schemeClr val="accent4">
                      <a:lumMod val="50000"/>
                    </a:schemeClr>
                  </a:solidFill>
                  <a:ln>
                    <a:noFill/>
                  </a:ln>
                  <a:effectLst>
                    <a:innerShdw>
                      <a:schemeClr val="accent4"/>
                    </a:innerShdw>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a:solidFill>
                              <a:schemeClr val="tx1">
                                <a:lumMod val="35000"/>
                                <a:lumOff val="65000"/>
                              </a:schemeClr>
                            </a:solidFill>
                          </a:ln>
                          <a:effectLst/>
                        </c:spPr>
                      </c15:leaderLines>
                    </c:ext>
                  </c:extLst>
                </c:dLbls>
                <c:cat>
                  <c:strRef>
                    <c:extLst>
                      <c:ext uri="{02D57815-91ED-43cb-92C2-25804820EDAC}">
                        <c15:formulaRef>
                          <c15:sqref>Analyst!$G$41:$G$52</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c:ext uri="{02D57815-91ED-43cb-92C2-25804820EDAC}">
                        <c15:formulaRef>
                          <c15:sqref>Analyst!$K$41:$K$52</c15:sqref>
                        </c15:formulaRef>
                      </c:ext>
                    </c:extLst>
                    <c:numCache>
                      <c:formatCode>_(* #,##0_);_(* \(#,##0\);_(* "-"??_);_(@_)</c:formatCode>
                      <c:ptCount val="12"/>
                    </c:numCache>
                  </c:numRef>
                </c:val>
                <c:extLst>
                  <c:ext xmlns:c16="http://schemas.microsoft.com/office/drawing/2014/chart" uri="{C3380CC4-5D6E-409C-BE32-E72D297353CC}">
                    <c16:uniqueId val="{00000003-4E55-4A8D-8A1C-C404E6AC7998}"/>
                  </c:ext>
                </c:extLst>
              </c15:ser>
            </c15:filteredBarSeries>
          </c:ext>
        </c:extLst>
      </c:barChart>
      <c:catAx>
        <c:axId val="1965535775"/>
        <c:scaling>
          <c:orientation val="minMax"/>
        </c:scaling>
        <c:delete val="0"/>
        <c:axPos val="b"/>
        <c:numFmt formatCode="General" sourceLinked="1"/>
        <c:majorTickMark val="out"/>
        <c:minorTickMark val="none"/>
        <c:tickLblPos val="nextTo"/>
        <c:spPr>
          <a:solidFill>
            <a:schemeClr val="bg1"/>
          </a:solidFill>
          <a:ln w="19050"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65535295"/>
        <c:crosses val="autoZero"/>
        <c:auto val="1"/>
        <c:lblAlgn val="ctr"/>
        <c:lblOffset val="100"/>
        <c:noMultiLvlLbl val="0"/>
      </c:catAx>
      <c:valAx>
        <c:axId val="1965535295"/>
        <c:scaling>
          <c:orientation val="minMax"/>
        </c:scaling>
        <c:delete val="1"/>
        <c:axPos val="l"/>
        <c:numFmt formatCode="General" sourceLinked="1"/>
        <c:majorTickMark val="out"/>
        <c:minorTickMark val="none"/>
        <c:tickLblPos val="nextTo"/>
        <c:crossAx val="1965535775"/>
        <c:crosses val="autoZero"/>
        <c:crossBetween val="between"/>
      </c:valAx>
      <c:spPr>
        <a:solidFill>
          <a:schemeClr val="accent4">
            <a:lumMod val="40000"/>
            <a:lumOff val="60000"/>
          </a:schemeClr>
        </a:solidFill>
        <a:ln>
          <a:noFill/>
        </a:ln>
        <a:effectLst/>
      </c:spPr>
    </c:plotArea>
    <c:legend>
      <c:legendPos val="t"/>
      <c:layout>
        <c:manualLayout>
          <c:xMode val="edge"/>
          <c:yMode val="edge"/>
          <c:x val="0.45062406420136752"/>
          <c:y val="0.14111242816044062"/>
          <c:w val="0.51762054872403951"/>
          <c:h val="9.9443150358292251E-2"/>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0.86870820495264178"/>
        </c:manualLayout>
      </c:layout>
      <c:barChart>
        <c:barDir val="col"/>
        <c:grouping val="stacked"/>
        <c:varyColors val="0"/>
        <c:ser>
          <c:idx val="0"/>
          <c:order val="0"/>
          <c:tx>
            <c:strRef>
              <c:f>Analyst!$H$124</c:f>
              <c:strCache>
                <c:ptCount val="1"/>
                <c:pt idx="0">
                  <c:v> Total Calls</c:v>
                </c:pt>
              </c:strCache>
            </c:strRef>
          </c:tx>
          <c:spPr>
            <a:solidFill>
              <a:schemeClr val="tx2">
                <a:lumMod val="75000"/>
                <a:lumOff val="25000"/>
              </a:schemeClr>
            </a:solidFill>
            <a:ln>
              <a:noFill/>
            </a:ln>
            <a:effectLst>
              <a:innerShdw>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Analyst!$G$125:$G$128</c:f>
              <c:strCache>
                <c:ptCount val="4"/>
                <c:pt idx="0">
                  <c:v>Q1</c:v>
                </c:pt>
                <c:pt idx="1">
                  <c:v>Q2</c:v>
                </c:pt>
                <c:pt idx="2">
                  <c:v>Q3</c:v>
                </c:pt>
                <c:pt idx="3">
                  <c:v>Q4</c:v>
                </c:pt>
              </c:strCache>
            </c:strRef>
          </c:cat>
          <c:val>
            <c:numRef>
              <c:f>Analyst!$H$125:$H$128</c:f>
              <c:numCache>
                <c:formatCode>General</c:formatCode>
                <c:ptCount val="4"/>
                <c:pt idx="0">
                  <c:v>6163</c:v>
                </c:pt>
                <c:pt idx="1">
                  <c:v>7831</c:v>
                </c:pt>
                <c:pt idx="2">
                  <c:v>8343</c:v>
                </c:pt>
                <c:pt idx="3">
                  <c:v>8317</c:v>
                </c:pt>
              </c:numCache>
            </c:numRef>
          </c:val>
          <c:extLst>
            <c:ext xmlns:c16="http://schemas.microsoft.com/office/drawing/2014/chart" uri="{C3380CC4-5D6E-409C-BE32-E72D297353CC}">
              <c16:uniqueId val="{00000009-D738-4E8E-B192-0C0FC02ABA82}"/>
            </c:ext>
          </c:extLst>
        </c:ser>
        <c:ser>
          <c:idx val="1"/>
          <c:order val="1"/>
          <c:tx>
            <c:strRef>
              <c:f>Analyst!$I$124</c:f>
              <c:strCache>
                <c:ptCount val="1"/>
                <c:pt idx="0">
                  <c:v>  Calls Reached</c:v>
                </c:pt>
              </c:strCache>
            </c:strRef>
          </c:tx>
          <c:spPr>
            <a:solidFill>
              <a:schemeClr val="tx2">
                <a:lumMod val="50000"/>
                <a:lumOff val="50000"/>
              </a:schemeClr>
            </a:solidFill>
            <a:ln>
              <a:noFill/>
            </a:ln>
            <a:effectLst>
              <a:innerShdw>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Analyst!$G$125:$G$128</c:f>
              <c:strCache>
                <c:ptCount val="4"/>
                <c:pt idx="0">
                  <c:v>Q1</c:v>
                </c:pt>
                <c:pt idx="1">
                  <c:v>Q2</c:v>
                </c:pt>
                <c:pt idx="2">
                  <c:v>Q3</c:v>
                </c:pt>
                <c:pt idx="3">
                  <c:v>Q4</c:v>
                </c:pt>
              </c:strCache>
            </c:strRef>
          </c:cat>
          <c:val>
            <c:numRef>
              <c:f>Analyst!$I$125:$I$128</c:f>
              <c:numCache>
                <c:formatCode>General</c:formatCode>
                <c:ptCount val="4"/>
                <c:pt idx="0">
                  <c:v>1263</c:v>
                </c:pt>
                <c:pt idx="1">
                  <c:v>1684</c:v>
                </c:pt>
                <c:pt idx="2">
                  <c:v>1933</c:v>
                </c:pt>
                <c:pt idx="3">
                  <c:v>1720</c:v>
                </c:pt>
              </c:numCache>
            </c:numRef>
          </c:val>
          <c:extLst>
            <c:ext xmlns:c16="http://schemas.microsoft.com/office/drawing/2014/chart" uri="{C3380CC4-5D6E-409C-BE32-E72D297353CC}">
              <c16:uniqueId val="{0000000A-D738-4E8E-B192-0C0FC02ABA82}"/>
            </c:ext>
          </c:extLst>
        </c:ser>
        <c:ser>
          <c:idx val="2"/>
          <c:order val="2"/>
          <c:tx>
            <c:strRef>
              <c:f>Analyst!$J$124</c:f>
              <c:strCache>
                <c:ptCount val="1"/>
                <c:pt idx="0">
                  <c:v>  Deals Closed</c:v>
                </c:pt>
              </c:strCache>
            </c:strRef>
          </c:tx>
          <c:spPr>
            <a:solidFill>
              <a:schemeClr val="tx2">
                <a:lumMod val="25000"/>
                <a:lumOff val="75000"/>
              </a:schemeClr>
            </a:solidFill>
            <a:ln>
              <a:noFill/>
            </a:ln>
            <a:effectLst>
              <a:innerShdw>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Analyst!$G$125:$G$128</c:f>
              <c:strCache>
                <c:ptCount val="4"/>
                <c:pt idx="0">
                  <c:v>Q1</c:v>
                </c:pt>
                <c:pt idx="1">
                  <c:v>Q2</c:v>
                </c:pt>
                <c:pt idx="2">
                  <c:v>Q3</c:v>
                </c:pt>
                <c:pt idx="3">
                  <c:v>Q4</c:v>
                </c:pt>
              </c:strCache>
            </c:strRef>
          </c:cat>
          <c:val>
            <c:numRef>
              <c:f>Analyst!$J$125:$J$128</c:f>
              <c:numCache>
                <c:formatCode>General</c:formatCode>
                <c:ptCount val="4"/>
                <c:pt idx="0">
                  <c:v>524</c:v>
                </c:pt>
                <c:pt idx="1">
                  <c:v>700</c:v>
                </c:pt>
                <c:pt idx="2">
                  <c:v>961</c:v>
                </c:pt>
                <c:pt idx="3">
                  <c:v>719</c:v>
                </c:pt>
              </c:numCache>
            </c:numRef>
          </c:val>
          <c:extLst>
            <c:ext xmlns:c16="http://schemas.microsoft.com/office/drawing/2014/chart" uri="{C3380CC4-5D6E-409C-BE32-E72D297353CC}">
              <c16:uniqueId val="{0000000B-D738-4E8E-B192-0C0FC02ABA82}"/>
            </c:ext>
          </c:extLst>
        </c:ser>
        <c:dLbls>
          <c:dLblPos val="ctr"/>
          <c:showLegendKey val="0"/>
          <c:showVal val="1"/>
          <c:showCatName val="0"/>
          <c:showSerName val="0"/>
          <c:showPercent val="0"/>
          <c:showBubbleSize val="0"/>
        </c:dLbls>
        <c:gapWidth val="150"/>
        <c:overlap val="100"/>
        <c:axId val="1965535775"/>
        <c:axId val="1965535295"/>
        <c:extLst/>
      </c:barChart>
      <c:catAx>
        <c:axId val="1965535775"/>
        <c:scaling>
          <c:orientation val="minMax"/>
        </c:scaling>
        <c:delete val="0"/>
        <c:axPos val="b"/>
        <c:numFmt formatCode="General" sourceLinked="1"/>
        <c:majorTickMark val="out"/>
        <c:minorTickMark val="none"/>
        <c:tickLblPos val="nextTo"/>
        <c:spPr>
          <a:solidFill>
            <a:schemeClr val="bg1"/>
          </a:solidFill>
          <a:ln w="19050"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65535295"/>
        <c:crosses val="autoZero"/>
        <c:auto val="1"/>
        <c:lblAlgn val="ctr"/>
        <c:lblOffset val="100"/>
        <c:noMultiLvlLbl val="0"/>
      </c:catAx>
      <c:valAx>
        <c:axId val="1965535295"/>
        <c:scaling>
          <c:orientation val="minMax"/>
        </c:scaling>
        <c:delete val="1"/>
        <c:axPos val="l"/>
        <c:numFmt formatCode="General" sourceLinked="1"/>
        <c:majorTickMark val="out"/>
        <c:minorTickMark val="none"/>
        <c:tickLblPos val="nextTo"/>
        <c:crossAx val="1965535775"/>
        <c:crosses val="autoZero"/>
        <c:crossBetween val="between"/>
      </c:valAx>
      <c:spPr>
        <a:solidFill>
          <a:schemeClr val="accent4">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36482939632546E-2"/>
          <c:y val="0.11504662460670674"/>
          <c:w val="0.84695796428046832"/>
          <c:h val="0.57195146802301888"/>
        </c:manualLayout>
      </c:layout>
      <c:barChart>
        <c:barDir val="col"/>
        <c:grouping val="stacked"/>
        <c:varyColors val="0"/>
        <c:ser>
          <c:idx val="0"/>
          <c:order val="0"/>
          <c:tx>
            <c:strRef>
              <c:f>Analyst!$B$63</c:f>
              <c:strCache>
                <c:ptCount val="1"/>
                <c:pt idx="0">
                  <c:v> Total Calls</c:v>
                </c:pt>
              </c:strCache>
            </c:strRef>
          </c:tx>
          <c:spPr>
            <a:solidFill>
              <a:schemeClr val="tx2">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Analyst!$A$64:$A$73</c:f>
              <c:strCache>
                <c:ptCount val="10"/>
                <c:pt idx="0">
                  <c:v>Mason Garcia</c:v>
                </c:pt>
                <c:pt idx="1">
                  <c:v>Emma Rodriguez</c:v>
                </c:pt>
                <c:pt idx="2">
                  <c:v>Alice Jones</c:v>
                </c:pt>
                <c:pt idx="3">
                  <c:v>Liam Brown</c:v>
                </c:pt>
                <c:pt idx="4">
                  <c:v>Liam Davis</c:v>
                </c:pt>
                <c:pt idx="5">
                  <c:v>Diana Johnson</c:v>
                </c:pt>
                <c:pt idx="6">
                  <c:v>Ava Davis</c:v>
                </c:pt>
                <c:pt idx="7">
                  <c:v>Noah Jones</c:v>
                </c:pt>
                <c:pt idx="8">
                  <c:v>Evan Davis</c:v>
                </c:pt>
                <c:pt idx="9">
                  <c:v>Alice Smith</c:v>
                </c:pt>
              </c:strCache>
            </c:strRef>
          </c:cat>
          <c:val>
            <c:numRef>
              <c:f>Analyst!$B$64:$B$73</c:f>
              <c:numCache>
                <c:formatCode>General</c:formatCode>
                <c:ptCount val="10"/>
                <c:pt idx="0">
                  <c:v>97</c:v>
                </c:pt>
                <c:pt idx="1">
                  <c:v>95</c:v>
                </c:pt>
                <c:pt idx="2">
                  <c:v>100</c:v>
                </c:pt>
                <c:pt idx="3">
                  <c:v>119</c:v>
                </c:pt>
                <c:pt idx="4">
                  <c:v>24</c:v>
                </c:pt>
                <c:pt idx="5">
                  <c:v>83</c:v>
                </c:pt>
                <c:pt idx="6">
                  <c:v>35</c:v>
                </c:pt>
                <c:pt idx="7">
                  <c:v>144</c:v>
                </c:pt>
                <c:pt idx="8">
                  <c:v>85</c:v>
                </c:pt>
                <c:pt idx="9">
                  <c:v>37</c:v>
                </c:pt>
              </c:numCache>
            </c:numRef>
          </c:val>
          <c:extLst>
            <c:ext xmlns:c16="http://schemas.microsoft.com/office/drawing/2014/chart" uri="{C3380CC4-5D6E-409C-BE32-E72D297353CC}">
              <c16:uniqueId val="{00000000-3337-468F-BB17-5B27E2C89592}"/>
            </c:ext>
          </c:extLst>
        </c:ser>
        <c:ser>
          <c:idx val="1"/>
          <c:order val="1"/>
          <c:tx>
            <c:strRef>
              <c:f>Analyst!$C$63</c:f>
              <c:strCache>
                <c:ptCount val="1"/>
                <c:pt idx="0">
                  <c:v>  Calls Reached</c:v>
                </c:pt>
              </c:strCache>
            </c:strRef>
          </c:tx>
          <c:spPr>
            <a:solidFill>
              <a:schemeClr val="tx2">
                <a:lumMod val="50000"/>
                <a:lumOff val="50000"/>
              </a:schemeClr>
            </a:solidFill>
            <a:ln>
              <a:noFill/>
            </a:ln>
            <a:effectLst/>
          </c:spPr>
          <c:invertIfNegative val="0"/>
          <c:dLbls>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Analyst!$A$64:$A$73</c:f>
              <c:strCache>
                <c:ptCount val="10"/>
                <c:pt idx="0">
                  <c:v>Mason Garcia</c:v>
                </c:pt>
                <c:pt idx="1">
                  <c:v>Emma Rodriguez</c:v>
                </c:pt>
                <c:pt idx="2">
                  <c:v>Alice Jones</c:v>
                </c:pt>
                <c:pt idx="3">
                  <c:v>Liam Brown</c:v>
                </c:pt>
                <c:pt idx="4">
                  <c:v>Liam Davis</c:v>
                </c:pt>
                <c:pt idx="5">
                  <c:v>Diana Johnson</c:v>
                </c:pt>
                <c:pt idx="6">
                  <c:v>Ava Davis</c:v>
                </c:pt>
                <c:pt idx="7">
                  <c:v>Noah Jones</c:v>
                </c:pt>
                <c:pt idx="8">
                  <c:v>Evan Davis</c:v>
                </c:pt>
                <c:pt idx="9">
                  <c:v>Alice Smith</c:v>
                </c:pt>
              </c:strCache>
            </c:strRef>
          </c:cat>
          <c:val>
            <c:numRef>
              <c:f>Analyst!$C$64:$C$73</c:f>
              <c:numCache>
                <c:formatCode>General</c:formatCode>
                <c:ptCount val="10"/>
                <c:pt idx="0">
                  <c:v>19</c:v>
                </c:pt>
                <c:pt idx="1">
                  <c:v>25</c:v>
                </c:pt>
                <c:pt idx="2">
                  <c:v>14</c:v>
                </c:pt>
                <c:pt idx="3">
                  <c:v>13</c:v>
                </c:pt>
                <c:pt idx="4">
                  <c:v>14</c:v>
                </c:pt>
                <c:pt idx="5">
                  <c:v>14</c:v>
                </c:pt>
                <c:pt idx="6">
                  <c:v>19</c:v>
                </c:pt>
                <c:pt idx="7">
                  <c:v>28</c:v>
                </c:pt>
                <c:pt idx="8">
                  <c:v>19</c:v>
                </c:pt>
                <c:pt idx="9">
                  <c:v>9</c:v>
                </c:pt>
              </c:numCache>
            </c:numRef>
          </c:val>
          <c:extLst>
            <c:ext xmlns:c16="http://schemas.microsoft.com/office/drawing/2014/chart" uri="{C3380CC4-5D6E-409C-BE32-E72D297353CC}">
              <c16:uniqueId val="{00000001-3337-468F-BB17-5B27E2C89592}"/>
            </c:ext>
          </c:extLst>
        </c:ser>
        <c:ser>
          <c:idx val="2"/>
          <c:order val="2"/>
          <c:tx>
            <c:strRef>
              <c:f>Analyst!$D$63</c:f>
              <c:strCache>
                <c:ptCount val="1"/>
                <c:pt idx="0">
                  <c:v>  Deals Closed</c:v>
                </c:pt>
              </c:strCache>
            </c:strRef>
          </c:tx>
          <c:spPr>
            <a:solidFill>
              <a:schemeClr val="tx2">
                <a:lumMod val="25000"/>
                <a:lumOff val="75000"/>
              </a:schemeClr>
            </a:solidFill>
            <a:ln>
              <a:noFill/>
            </a:ln>
            <a:effectLst/>
          </c:spPr>
          <c:invertIfNegative val="0"/>
          <c:dLbls>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ln>
                      <a:noFill/>
                    </a:ln>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Analyst!$A$64:$A$73</c:f>
              <c:strCache>
                <c:ptCount val="10"/>
                <c:pt idx="0">
                  <c:v>Mason Garcia</c:v>
                </c:pt>
                <c:pt idx="1">
                  <c:v>Emma Rodriguez</c:v>
                </c:pt>
                <c:pt idx="2">
                  <c:v>Alice Jones</c:v>
                </c:pt>
                <c:pt idx="3">
                  <c:v>Liam Brown</c:v>
                </c:pt>
                <c:pt idx="4">
                  <c:v>Liam Davis</c:v>
                </c:pt>
                <c:pt idx="5">
                  <c:v>Diana Johnson</c:v>
                </c:pt>
                <c:pt idx="6">
                  <c:v>Ava Davis</c:v>
                </c:pt>
                <c:pt idx="7">
                  <c:v>Noah Jones</c:v>
                </c:pt>
                <c:pt idx="8">
                  <c:v>Evan Davis</c:v>
                </c:pt>
                <c:pt idx="9">
                  <c:v>Alice Smith</c:v>
                </c:pt>
              </c:strCache>
            </c:strRef>
          </c:cat>
          <c:val>
            <c:numRef>
              <c:f>Analyst!$D$64:$D$73</c:f>
              <c:numCache>
                <c:formatCode>General</c:formatCode>
                <c:ptCount val="10"/>
                <c:pt idx="0">
                  <c:v>17</c:v>
                </c:pt>
                <c:pt idx="1">
                  <c:v>17</c:v>
                </c:pt>
                <c:pt idx="2">
                  <c:v>14</c:v>
                </c:pt>
                <c:pt idx="3">
                  <c:v>4</c:v>
                </c:pt>
                <c:pt idx="4">
                  <c:v>3</c:v>
                </c:pt>
                <c:pt idx="5">
                  <c:v>9</c:v>
                </c:pt>
                <c:pt idx="6">
                  <c:v>6</c:v>
                </c:pt>
                <c:pt idx="7">
                  <c:v>4</c:v>
                </c:pt>
                <c:pt idx="8">
                  <c:v>3</c:v>
                </c:pt>
                <c:pt idx="9">
                  <c:v>4</c:v>
                </c:pt>
              </c:numCache>
            </c:numRef>
          </c:val>
          <c:extLst>
            <c:ext xmlns:c16="http://schemas.microsoft.com/office/drawing/2014/chart" uri="{C3380CC4-5D6E-409C-BE32-E72D297353CC}">
              <c16:uniqueId val="{00000002-3337-468F-BB17-5B27E2C89592}"/>
            </c:ext>
          </c:extLst>
        </c:ser>
        <c:dLbls>
          <c:showLegendKey val="0"/>
          <c:showVal val="1"/>
          <c:showCatName val="0"/>
          <c:showSerName val="0"/>
          <c:showPercent val="0"/>
          <c:showBubbleSize val="0"/>
        </c:dLbls>
        <c:gapWidth val="219"/>
        <c:overlap val="100"/>
        <c:axId val="1497151152"/>
        <c:axId val="1497147312"/>
      </c:barChart>
      <c:lineChart>
        <c:grouping val="standard"/>
        <c:varyColors val="0"/>
        <c:ser>
          <c:idx val="3"/>
          <c:order val="3"/>
          <c:tx>
            <c:strRef>
              <c:f>Analyst!$E$63</c:f>
              <c:strCache>
                <c:ptCount val="1"/>
                <c:pt idx="0">
                  <c:v>  Closed-Won </c:v>
                </c:pt>
              </c:strCache>
            </c:strRef>
          </c:tx>
          <c:spPr>
            <a:ln w="28575" cap="rnd">
              <a:solidFill>
                <a:schemeClr val="tx1">
                  <a:lumMod val="95000"/>
                  <a:lumOff val="5000"/>
                </a:schemeClr>
              </a:solidFill>
              <a:round/>
            </a:ln>
            <a:effectLst/>
          </c:spPr>
          <c:marker>
            <c:symbol val="none"/>
          </c:marker>
          <c:dLbls>
            <c:dLbl>
              <c:idx val="0"/>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4-3337-468F-BB17-5B27E2C89592}"/>
                </c:ext>
              </c:extLst>
            </c:dLbl>
            <c:dLbl>
              <c:idx val="1"/>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5-3337-468F-BB17-5B27E2C89592}"/>
                </c:ext>
              </c:extLst>
            </c:dLbl>
            <c:dLbl>
              <c:idx val="2"/>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6-3337-468F-BB17-5B27E2C89592}"/>
                </c:ext>
              </c:extLst>
            </c:dLbl>
            <c:dLbl>
              <c:idx val="3"/>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7-3337-468F-BB17-5B27E2C89592}"/>
                </c:ext>
              </c:extLst>
            </c:dLbl>
            <c:dLbl>
              <c:idx val="4"/>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8-3337-468F-BB17-5B27E2C89592}"/>
                </c:ext>
              </c:extLst>
            </c:dLbl>
            <c:dLbl>
              <c:idx val="5"/>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9-3337-468F-BB17-5B27E2C89592}"/>
                </c:ext>
              </c:extLst>
            </c:dLbl>
            <c:dLbl>
              <c:idx val="6"/>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A-3337-468F-BB17-5B27E2C89592}"/>
                </c:ext>
              </c:extLst>
            </c:dLbl>
            <c:dLbl>
              <c:idx val="7"/>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B-3337-468F-BB17-5B27E2C89592}"/>
                </c:ext>
              </c:extLst>
            </c:dLbl>
            <c:dLbl>
              <c:idx val="8"/>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C-3337-468F-BB17-5B27E2C89592}"/>
                </c:ext>
              </c:extLst>
            </c:dLbl>
            <c:dLbl>
              <c:idx val="9"/>
              <c:dLblPos val="t"/>
              <c:showLegendKey val="0"/>
              <c:showVal val="1"/>
              <c:showCatName val="0"/>
              <c:showSerName val="0"/>
              <c:showPercent val="0"/>
              <c:showBubbleSize val="0"/>
              <c:separator> </c:separator>
              <c:extLst>
                <c:ext xmlns:c15="http://schemas.microsoft.com/office/drawing/2012/chart" uri="{CE6537A1-D6FC-4f65-9D91-7224C49458BB}">
                  <c15:layout>
                    <c:manualLayout>
                      <c:w val="6.5798045602605867E-2"/>
                      <c:h val="7.1498156288746118E-2"/>
                    </c:manualLayout>
                  </c15:layout>
                </c:ext>
                <c:ext xmlns:c16="http://schemas.microsoft.com/office/drawing/2014/chart" uri="{C3380CC4-5D6E-409C-BE32-E72D297353CC}">
                  <c16:uniqueId val="{0000000D-3337-468F-BB17-5B27E2C89592}"/>
                </c:ext>
              </c:extLst>
            </c:dLbl>
            <c:spPr>
              <a:noFill/>
              <a:ln cap="sq">
                <a:noFill/>
                <a:round/>
              </a:ln>
              <a:effectLst/>
            </c:spPr>
            <c:txPr>
              <a:bodyPr rot="0" spcFirstLastPara="1" vertOverflow="overflow" horzOverflow="overflow" vert="horz" wrap="square" lIns="38100" tIns="19050" rIns="38100" bIns="19050" anchor="t" anchorCtr="0">
                <a:no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Analyst!$A$64:$A$73</c:f>
              <c:strCache>
                <c:ptCount val="10"/>
                <c:pt idx="0">
                  <c:v>Mason Garcia</c:v>
                </c:pt>
                <c:pt idx="1">
                  <c:v>Emma Rodriguez</c:v>
                </c:pt>
                <c:pt idx="2">
                  <c:v>Alice Jones</c:v>
                </c:pt>
                <c:pt idx="3">
                  <c:v>Liam Brown</c:v>
                </c:pt>
                <c:pt idx="4">
                  <c:v>Liam Davis</c:v>
                </c:pt>
                <c:pt idx="5">
                  <c:v>Diana Johnson</c:v>
                </c:pt>
                <c:pt idx="6">
                  <c:v>Ava Davis</c:v>
                </c:pt>
                <c:pt idx="7">
                  <c:v>Noah Jones</c:v>
                </c:pt>
                <c:pt idx="8">
                  <c:v>Evan Davis</c:v>
                </c:pt>
                <c:pt idx="9">
                  <c:v>Alice Smith</c:v>
                </c:pt>
              </c:strCache>
            </c:strRef>
          </c:cat>
          <c:val>
            <c:numRef>
              <c:f>Analyst!$E$64:$E$73</c:f>
              <c:numCache>
                <c:formatCode>General</c:formatCode>
                <c:ptCount val="10"/>
                <c:pt idx="0">
                  <c:v>9136</c:v>
                </c:pt>
                <c:pt idx="1">
                  <c:v>6250</c:v>
                </c:pt>
                <c:pt idx="2">
                  <c:v>5357</c:v>
                </c:pt>
                <c:pt idx="3">
                  <c:v>5236</c:v>
                </c:pt>
                <c:pt idx="4">
                  <c:v>4962</c:v>
                </c:pt>
                <c:pt idx="5">
                  <c:v>4868</c:v>
                </c:pt>
                <c:pt idx="6">
                  <c:v>4540</c:v>
                </c:pt>
                <c:pt idx="7">
                  <c:v>4506</c:v>
                </c:pt>
                <c:pt idx="8">
                  <c:v>4379</c:v>
                </c:pt>
                <c:pt idx="9">
                  <c:v>4370</c:v>
                </c:pt>
              </c:numCache>
            </c:numRef>
          </c:val>
          <c:smooth val="0"/>
          <c:extLst>
            <c:ext xmlns:c16="http://schemas.microsoft.com/office/drawing/2014/chart" uri="{C3380CC4-5D6E-409C-BE32-E72D297353CC}">
              <c16:uniqueId val="{00000003-3337-468F-BB17-5B27E2C89592}"/>
            </c:ext>
          </c:extLst>
        </c:ser>
        <c:dLbls>
          <c:showLegendKey val="0"/>
          <c:showVal val="1"/>
          <c:showCatName val="0"/>
          <c:showSerName val="0"/>
          <c:showPercent val="0"/>
          <c:showBubbleSize val="0"/>
        </c:dLbls>
        <c:marker val="1"/>
        <c:smooth val="0"/>
        <c:axId val="1468377600"/>
        <c:axId val="1468376160"/>
      </c:lineChart>
      <c:catAx>
        <c:axId val="1497151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3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497147312"/>
        <c:crosses val="autoZero"/>
        <c:auto val="1"/>
        <c:lblAlgn val="ctr"/>
        <c:lblOffset val="100"/>
        <c:noMultiLvlLbl val="0"/>
      </c:catAx>
      <c:valAx>
        <c:axId val="14971473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151152"/>
        <c:crosses val="autoZero"/>
        <c:crossBetween val="between"/>
      </c:valAx>
      <c:valAx>
        <c:axId val="14683761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377600"/>
        <c:crosses val="max"/>
        <c:crossBetween val="between"/>
      </c:valAx>
      <c:catAx>
        <c:axId val="1468377600"/>
        <c:scaling>
          <c:orientation val="minMax"/>
        </c:scaling>
        <c:delete val="1"/>
        <c:axPos val="b"/>
        <c:numFmt formatCode="General" sourceLinked="1"/>
        <c:majorTickMark val="out"/>
        <c:minorTickMark val="none"/>
        <c:tickLblPos val="nextTo"/>
        <c:crossAx val="1468376160"/>
        <c:crosses val="autoZero"/>
        <c:auto val="1"/>
        <c:lblAlgn val="ctr"/>
        <c:lblOffset val="100"/>
        <c:noMultiLvlLbl val="0"/>
      </c:catAx>
      <c:spPr>
        <a:solidFill>
          <a:schemeClr val="accent1">
            <a:lumMod val="40000"/>
            <a:lumOff val="60000"/>
          </a:schemeClr>
        </a:solidFill>
        <a:ln>
          <a:noFill/>
        </a:ln>
        <a:effectLst>
          <a:outerShdw sx="1000" sy="1000" algn="ctr" rotWithShape="0">
            <a:srgbClr val="000000"/>
          </a:outerShdw>
        </a:effectLst>
      </c:spPr>
    </c:plotArea>
    <c:legend>
      <c:legendPos val="b"/>
      <c:layout>
        <c:manualLayout>
          <c:xMode val="edge"/>
          <c:yMode val="edge"/>
          <c:x val="5.7454649864330402E-2"/>
          <c:y val="0"/>
          <c:w val="0.9"/>
          <c:h val="0.120768735429810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vert="horz" anchor="b" anchorCtr="0"/>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Analyst!$K$28" lockText="1" noThreeD="1"/>
</file>

<file path=xl/ctrlProps/ctrlProp2.xml><?xml version="1.0" encoding="utf-8"?>
<formControlPr xmlns="http://schemas.microsoft.com/office/spreadsheetml/2009/9/main" objectType="CheckBox" fmlaLink="$F$59" lockText="1" noThreeD="1"/>
</file>

<file path=xl/ctrlProps/ctrlProp3.xml><?xml version="1.0" encoding="utf-8"?>
<formControlPr xmlns="http://schemas.microsoft.com/office/spreadsheetml/2009/9/main" objectType="CheckBox" checked="Checked" fmlaLink="Analyst!$H$28" lockText="1" noThreeD="1"/>
</file>

<file path=xl/ctrlProps/ctrlProp4.xml><?xml version="1.0" encoding="utf-8"?>
<formControlPr xmlns="http://schemas.microsoft.com/office/spreadsheetml/2009/9/main" objectType="CheckBox" checked="Checked" fmlaLink="Analyst!$I$28" lockText="1" noThreeD="1"/>
</file>

<file path=xl/ctrlProps/ctrlProp5.xml><?xml version="1.0" encoding="utf-8"?>
<formControlPr xmlns="http://schemas.microsoft.com/office/spreadsheetml/2009/9/main" objectType="CheckBox" checked="Checked" fmlaLink="Analyst!$J$28" lockText="1" noThreeD="1"/>
</file>

<file path=xl/ctrlProps/ctrlProp6.xml><?xml version="1.0" encoding="utf-8"?>
<formControlPr xmlns="http://schemas.microsoft.com/office/spreadsheetml/2009/9/main" objectType="CheckBox" checked="Checked" fmlaLink="Analyst!$F$60" lockText="1" noThreeD="1"/>
</file>

<file path=xl/ctrlProps/ctrlProp7.xml><?xml version="1.0" encoding="utf-8"?>
<formControlPr xmlns="http://schemas.microsoft.com/office/spreadsheetml/2009/9/main" objectType="Scroll" dx="26" fmlaLink="Analyst!$F$97" max="20" page="10" val="0"/>
</file>

<file path=xl/drawings/_rels/drawing2.xml.rels><?xml version="1.0" encoding="UTF-8" standalone="yes"?>
<Relationships xmlns="http://schemas.openxmlformats.org/package/2006/relationships"><Relationship Id="rId8" Type="http://schemas.microsoft.com/office/2007/relationships/hdphoto" Target="../media/hdphoto3.wdp"/><Relationship Id="rId13" Type="http://schemas.openxmlformats.org/officeDocument/2006/relationships/chart" Target="../charts/chart3.xml"/><Relationship Id="rId3" Type="http://schemas.microsoft.com/office/2007/relationships/hdphoto" Target="../media/hdphoto1.wdp"/><Relationship Id="rId7" Type="http://schemas.openxmlformats.org/officeDocument/2006/relationships/image" Target="../media/image4.png"/><Relationship Id="rId12" Type="http://schemas.openxmlformats.org/officeDocument/2006/relationships/chart" Target="../charts/chart2.xml"/><Relationship Id="rId2" Type="http://schemas.openxmlformats.org/officeDocument/2006/relationships/image" Target="../media/image1.png"/><Relationship Id="rId16" Type="http://schemas.microsoft.com/office/2007/relationships/hdphoto" Target="../media/hdphoto4.wdp"/><Relationship Id="rId1" Type="http://schemas.openxmlformats.org/officeDocument/2006/relationships/chart" Target="../charts/chart1.xml"/><Relationship Id="rId6" Type="http://schemas.openxmlformats.org/officeDocument/2006/relationships/image" Target="../media/image3.emf"/><Relationship Id="rId11" Type="http://schemas.openxmlformats.org/officeDocument/2006/relationships/image" Target="../media/image7.emf"/><Relationship Id="rId5" Type="http://schemas.microsoft.com/office/2007/relationships/hdphoto" Target="../media/hdphoto2.wdp"/><Relationship Id="rId15" Type="http://schemas.openxmlformats.org/officeDocument/2006/relationships/image" Target="../media/image8.png"/><Relationship Id="rId10" Type="http://schemas.openxmlformats.org/officeDocument/2006/relationships/image" Target="../media/image6.emf"/><Relationship Id="rId4" Type="http://schemas.openxmlformats.org/officeDocument/2006/relationships/image" Target="../media/image2.png"/><Relationship Id="rId9" Type="http://schemas.openxmlformats.org/officeDocument/2006/relationships/image" Target="../media/image5.emf"/><Relationship Id="rId14" Type="http://schemas.openxmlformats.org/officeDocument/2006/relationships/chart" Target="../charts/chart4.xml"/></Relationships>
</file>

<file path=xl/drawings/_rels/vmlDrawing2.v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9.emf"/><Relationship Id="rId4"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441960</xdr:colOff>
          <xdr:row>35</xdr:row>
          <xdr:rowOff>137160</xdr:rowOff>
        </xdr:from>
        <xdr:to>
          <xdr:col>11</xdr:col>
          <xdr:colOff>146574</xdr:colOff>
          <xdr:row>38</xdr:row>
          <xdr:rowOff>15240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4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138056</xdr:colOff>
          <xdr:row>57</xdr:row>
          <xdr:rowOff>82476</xdr:rowOff>
        </xdr:from>
        <xdr:to>
          <xdr:col>3</xdr:col>
          <xdr:colOff>419547</xdr:colOff>
          <xdr:row>59</xdr:row>
          <xdr:rowOff>163606</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F59FB97B-DEA0-2224-0464-6681366B88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 Closed Won</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32</xdr:col>
      <xdr:colOff>236220</xdr:colOff>
      <xdr:row>43</xdr:row>
      <xdr:rowOff>76200</xdr:rowOff>
    </xdr:from>
    <xdr:to>
      <xdr:col>55</xdr:col>
      <xdr:colOff>457200</xdr:colOff>
      <xdr:row>59</xdr:row>
      <xdr:rowOff>152400</xdr:rowOff>
    </xdr:to>
    <xdr:sp macro="" textlink="">
      <xdr:nvSpPr>
        <xdr:cNvPr id="18" name="Rectangle 17">
          <a:extLst>
            <a:ext uri="{FF2B5EF4-FFF2-40B4-BE49-F238E27FC236}">
              <a16:creationId xmlns:a16="http://schemas.microsoft.com/office/drawing/2014/main" id="{C3728AAF-A441-B275-F305-B05A27B84F1C}"/>
            </a:ext>
          </a:extLst>
        </xdr:cNvPr>
        <xdr:cNvSpPr/>
      </xdr:nvSpPr>
      <xdr:spPr>
        <a:xfrm>
          <a:off x="19819620" y="8267700"/>
          <a:ext cx="14241780" cy="3124200"/>
        </a:xfrm>
        <a:prstGeom prst="rect">
          <a:avLst/>
        </a:prstGeom>
        <a:solidFill>
          <a:schemeClr val="accent4">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270164</xdr:colOff>
      <xdr:row>6</xdr:row>
      <xdr:rowOff>2689</xdr:rowOff>
    </xdr:from>
    <xdr:to>
      <xdr:col>8</xdr:col>
      <xdr:colOff>300644</xdr:colOff>
      <xdr:row>14</xdr:row>
      <xdr:rowOff>68580</xdr:rowOff>
    </xdr:to>
    <xdr:sp macro="" textlink="">
      <xdr:nvSpPr>
        <xdr:cNvPr id="42" name="Rectangle 41">
          <a:extLst>
            <a:ext uri="{FF2B5EF4-FFF2-40B4-BE49-F238E27FC236}">
              <a16:creationId xmlns:a16="http://schemas.microsoft.com/office/drawing/2014/main" id="{7D053C5F-9CCB-4E00-A73E-72B621BF0DE2}"/>
            </a:ext>
          </a:extLst>
        </xdr:cNvPr>
        <xdr:cNvSpPr/>
      </xdr:nvSpPr>
      <xdr:spPr>
        <a:xfrm>
          <a:off x="270164" y="1099969"/>
          <a:ext cx="4907280" cy="1528931"/>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583849</xdr:colOff>
      <xdr:row>6</xdr:row>
      <xdr:rowOff>83820</xdr:rowOff>
    </xdr:from>
    <xdr:to>
      <xdr:col>21</xdr:col>
      <xdr:colOff>519758</xdr:colOff>
      <xdr:row>19</xdr:row>
      <xdr:rowOff>38100</xdr:rowOff>
    </xdr:to>
    <xdr:sp macro="" textlink="">
      <xdr:nvSpPr>
        <xdr:cNvPr id="43" name="Rectangle 42">
          <a:extLst>
            <a:ext uri="{FF2B5EF4-FFF2-40B4-BE49-F238E27FC236}">
              <a16:creationId xmlns:a16="http://schemas.microsoft.com/office/drawing/2014/main" id="{9AEF82BE-9F0F-4CD6-BB8E-DC9FD916D584}"/>
            </a:ext>
          </a:extLst>
        </xdr:cNvPr>
        <xdr:cNvSpPr/>
      </xdr:nvSpPr>
      <xdr:spPr>
        <a:xfrm>
          <a:off x="5719729" y="1181100"/>
          <a:ext cx="7952149" cy="233172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53340</xdr:colOff>
      <xdr:row>15</xdr:row>
      <xdr:rowOff>137160</xdr:rowOff>
    </xdr:from>
    <xdr:to>
      <xdr:col>8</xdr:col>
      <xdr:colOff>297180</xdr:colOff>
      <xdr:row>29</xdr:row>
      <xdr:rowOff>152400</xdr:rowOff>
    </xdr:to>
    <xdr:sp macro="" textlink="">
      <xdr:nvSpPr>
        <xdr:cNvPr id="44" name="Rectangle 43">
          <a:extLst>
            <a:ext uri="{FF2B5EF4-FFF2-40B4-BE49-F238E27FC236}">
              <a16:creationId xmlns:a16="http://schemas.microsoft.com/office/drawing/2014/main" id="{06DEAF6E-08DD-48B8-81C3-87A46211042E}"/>
            </a:ext>
          </a:extLst>
        </xdr:cNvPr>
        <xdr:cNvSpPr/>
      </xdr:nvSpPr>
      <xdr:spPr>
        <a:xfrm>
          <a:off x="5189220" y="2880360"/>
          <a:ext cx="243840" cy="257556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247304</xdr:colOff>
      <xdr:row>1</xdr:row>
      <xdr:rowOff>7620</xdr:rowOff>
    </xdr:from>
    <xdr:to>
      <xdr:col>4</xdr:col>
      <xdr:colOff>384464</xdr:colOff>
      <xdr:row>5</xdr:row>
      <xdr:rowOff>114300</xdr:rowOff>
    </xdr:to>
    <xdr:sp macro="" textlink="">
      <xdr:nvSpPr>
        <xdr:cNvPr id="65" name="Rectangle 64">
          <a:extLst>
            <a:ext uri="{FF2B5EF4-FFF2-40B4-BE49-F238E27FC236}">
              <a16:creationId xmlns:a16="http://schemas.microsoft.com/office/drawing/2014/main" id="{46139E41-CEC1-4988-AE92-5D1BD9622D04}"/>
            </a:ext>
          </a:extLst>
        </xdr:cNvPr>
        <xdr:cNvSpPr/>
      </xdr:nvSpPr>
      <xdr:spPr>
        <a:xfrm>
          <a:off x="247304" y="187729"/>
          <a:ext cx="2575560" cy="827116"/>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538480</xdr:colOff>
      <xdr:row>1</xdr:row>
      <xdr:rowOff>7620</xdr:rowOff>
    </xdr:from>
    <xdr:to>
      <xdr:col>8</xdr:col>
      <xdr:colOff>701040</xdr:colOff>
      <xdr:row>5</xdr:row>
      <xdr:rowOff>114300</xdr:rowOff>
    </xdr:to>
    <xdr:sp macro="" textlink="">
      <xdr:nvSpPr>
        <xdr:cNvPr id="71" name="Rectangle 70">
          <a:extLst>
            <a:ext uri="{FF2B5EF4-FFF2-40B4-BE49-F238E27FC236}">
              <a16:creationId xmlns:a16="http://schemas.microsoft.com/office/drawing/2014/main" id="{FD016910-65EC-4F58-8280-FFD18717492B}"/>
            </a:ext>
          </a:extLst>
        </xdr:cNvPr>
        <xdr:cNvSpPr/>
      </xdr:nvSpPr>
      <xdr:spPr>
        <a:xfrm>
          <a:off x="2976880" y="190500"/>
          <a:ext cx="2600960" cy="83820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261620</xdr:colOff>
      <xdr:row>1</xdr:row>
      <xdr:rowOff>7620</xdr:rowOff>
    </xdr:from>
    <xdr:to>
      <xdr:col>13</xdr:col>
      <xdr:colOff>398780</xdr:colOff>
      <xdr:row>5</xdr:row>
      <xdr:rowOff>114300</xdr:rowOff>
    </xdr:to>
    <xdr:sp macro="" textlink="">
      <xdr:nvSpPr>
        <xdr:cNvPr id="72" name="Rectangle 71">
          <a:extLst>
            <a:ext uri="{FF2B5EF4-FFF2-40B4-BE49-F238E27FC236}">
              <a16:creationId xmlns:a16="http://schemas.microsoft.com/office/drawing/2014/main" id="{6C8FE658-9716-42AD-8469-1967B0F9323F}"/>
            </a:ext>
          </a:extLst>
        </xdr:cNvPr>
        <xdr:cNvSpPr/>
      </xdr:nvSpPr>
      <xdr:spPr>
        <a:xfrm>
          <a:off x="5748020" y="187729"/>
          <a:ext cx="2575560" cy="827116"/>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594360</xdr:colOff>
      <xdr:row>1</xdr:row>
      <xdr:rowOff>7620</xdr:rowOff>
    </xdr:from>
    <xdr:to>
      <xdr:col>18</xdr:col>
      <xdr:colOff>91440</xdr:colOff>
      <xdr:row>5</xdr:row>
      <xdr:rowOff>114300</xdr:rowOff>
    </xdr:to>
    <xdr:sp macro="" textlink="">
      <xdr:nvSpPr>
        <xdr:cNvPr id="73" name="Rectangle 72">
          <a:extLst>
            <a:ext uri="{FF2B5EF4-FFF2-40B4-BE49-F238E27FC236}">
              <a16:creationId xmlns:a16="http://schemas.microsoft.com/office/drawing/2014/main" id="{7EAFBA00-7CAF-4489-AE72-8CD8630718B2}"/>
            </a:ext>
          </a:extLst>
        </xdr:cNvPr>
        <xdr:cNvSpPr/>
      </xdr:nvSpPr>
      <xdr:spPr>
        <a:xfrm>
          <a:off x="8869680" y="190500"/>
          <a:ext cx="2545080" cy="83820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381000</xdr:colOff>
      <xdr:row>1</xdr:row>
      <xdr:rowOff>7620</xdr:rowOff>
    </xdr:from>
    <xdr:to>
      <xdr:col>21</xdr:col>
      <xdr:colOff>525780</xdr:colOff>
      <xdr:row>5</xdr:row>
      <xdr:rowOff>83820</xdr:rowOff>
    </xdr:to>
    <xdr:sp macro="" textlink="">
      <xdr:nvSpPr>
        <xdr:cNvPr id="74" name="Rectangle 73">
          <a:extLst>
            <a:ext uri="{FF2B5EF4-FFF2-40B4-BE49-F238E27FC236}">
              <a16:creationId xmlns:a16="http://schemas.microsoft.com/office/drawing/2014/main" id="{CCF41E5A-11E4-41A7-BF7E-4C17D3699A8D}"/>
            </a:ext>
          </a:extLst>
        </xdr:cNvPr>
        <xdr:cNvSpPr/>
      </xdr:nvSpPr>
      <xdr:spPr>
        <a:xfrm>
          <a:off x="11704320" y="190500"/>
          <a:ext cx="1973580" cy="80772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251460</xdr:colOff>
      <xdr:row>18</xdr:row>
      <xdr:rowOff>53340</xdr:rowOff>
    </xdr:from>
    <xdr:to>
      <xdr:col>2</xdr:col>
      <xdr:colOff>530262</xdr:colOff>
      <xdr:row>31</xdr:row>
      <xdr:rowOff>114300</xdr:rowOff>
    </xdr:to>
    <xdr:sp macro="" textlink="">
      <xdr:nvSpPr>
        <xdr:cNvPr id="75" name="Rectangle 74">
          <a:extLst>
            <a:ext uri="{FF2B5EF4-FFF2-40B4-BE49-F238E27FC236}">
              <a16:creationId xmlns:a16="http://schemas.microsoft.com/office/drawing/2014/main" id="{44E4A57B-D875-4C1E-A105-F61D0CD31A11}"/>
            </a:ext>
          </a:extLst>
        </xdr:cNvPr>
        <xdr:cNvSpPr/>
      </xdr:nvSpPr>
      <xdr:spPr>
        <a:xfrm>
          <a:off x="251460" y="3345180"/>
          <a:ext cx="1498002" cy="243840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579120</xdr:colOff>
      <xdr:row>19</xdr:row>
      <xdr:rowOff>121920</xdr:rowOff>
    </xdr:from>
    <xdr:to>
      <xdr:col>21</xdr:col>
      <xdr:colOff>533400</xdr:colOff>
      <xdr:row>32</xdr:row>
      <xdr:rowOff>7620</xdr:rowOff>
    </xdr:to>
    <xdr:sp macro="" textlink="">
      <xdr:nvSpPr>
        <xdr:cNvPr id="76" name="Rectangle 75">
          <a:extLst>
            <a:ext uri="{FF2B5EF4-FFF2-40B4-BE49-F238E27FC236}">
              <a16:creationId xmlns:a16="http://schemas.microsoft.com/office/drawing/2014/main" id="{E081CB87-25D4-48D3-AF75-D01E826B5CDA}"/>
            </a:ext>
          </a:extLst>
        </xdr:cNvPr>
        <xdr:cNvSpPr/>
      </xdr:nvSpPr>
      <xdr:spPr>
        <a:xfrm>
          <a:off x="5715000" y="3596640"/>
          <a:ext cx="7970520" cy="226314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377468</xdr:colOff>
      <xdr:row>1</xdr:row>
      <xdr:rowOff>74162</xdr:rowOff>
    </xdr:from>
    <xdr:to>
      <xdr:col>4</xdr:col>
      <xdr:colOff>299923</xdr:colOff>
      <xdr:row>5</xdr:row>
      <xdr:rowOff>30480</xdr:rowOff>
    </xdr:to>
    <xdr:sp macro="" textlink="">
      <xdr:nvSpPr>
        <xdr:cNvPr id="39" name="Rectangle: Rounded Corners 38">
          <a:extLst>
            <a:ext uri="{FF2B5EF4-FFF2-40B4-BE49-F238E27FC236}">
              <a16:creationId xmlns:a16="http://schemas.microsoft.com/office/drawing/2014/main" id="{979B71DD-F3B4-420D-90F4-FE8878DD52C7}"/>
            </a:ext>
          </a:extLst>
        </xdr:cNvPr>
        <xdr:cNvSpPr/>
      </xdr:nvSpPr>
      <xdr:spPr>
        <a:xfrm>
          <a:off x="377468" y="257042"/>
          <a:ext cx="2360855" cy="687838"/>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425177</xdr:colOff>
      <xdr:row>1</xdr:row>
      <xdr:rowOff>145378</xdr:rowOff>
    </xdr:from>
    <xdr:to>
      <xdr:col>1</xdr:col>
      <xdr:colOff>382451</xdr:colOff>
      <xdr:row>4</xdr:row>
      <xdr:rowOff>79337</xdr:rowOff>
    </xdr:to>
    <xdr:sp macro="" textlink="">
      <xdr:nvSpPr>
        <xdr:cNvPr id="36" name="Flowchart: Connector 35">
          <a:extLst>
            <a:ext uri="{FF2B5EF4-FFF2-40B4-BE49-F238E27FC236}">
              <a16:creationId xmlns:a16="http://schemas.microsoft.com/office/drawing/2014/main" id="{4B8BB984-60A9-499A-AFB0-FF70D6FC6349}"/>
            </a:ext>
          </a:extLst>
        </xdr:cNvPr>
        <xdr:cNvSpPr/>
      </xdr:nvSpPr>
      <xdr:spPr>
        <a:xfrm>
          <a:off x="425177" y="328258"/>
          <a:ext cx="566874" cy="482599"/>
        </a:xfrm>
        <a:prstGeom prst="flowChartConnector">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488770</xdr:colOff>
      <xdr:row>1</xdr:row>
      <xdr:rowOff>109504</xdr:rowOff>
    </xdr:from>
    <xdr:to>
      <xdr:col>21</xdr:col>
      <xdr:colOff>415514</xdr:colOff>
      <xdr:row>4</xdr:row>
      <xdr:rowOff>167640</xdr:rowOff>
    </xdr:to>
    <mc:AlternateContent xmlns:mc="http://schemas.openxmlformats.org/markup-compatibility/2006">
      <mc:Choice xmlns:a14="http://schemas.microsoft.com/office/drawing/2010/main" Requires="a14">
        <xdr:graphicFrame macro="">
          <xdr:nvGraphicFramePr>
            <xdr:cNvPr id="6" name="Year 1">
              <a:extLst>
                <a:ext uri="{FF2B5EF4-FFF2-40B4-BE49-F238E27FC236}">
                  <a16:creationId xmlns:a16="http://schemas.microsoft.com/office/drawing/2014/main" id="{DEB6FC01-AB89-4D3D-A1D6-E1901AB5E36D}"/>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1812090" y="292384"/>
              <a:ext cx="1755544" cy="6067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304800</xdr:colOff>
      <xdr:row>7</xdr:row>
      <xdr:rowOff>83820</xdr:rowOff>
    </xdr:from>
    <xdr:to>
      <xdr:col>8</xdr:col>
      <xdr:colOff>259080</xdr:colOff>
      <xdr:row>14</xdr:row>
      <xdr:rowOff>38100</xdr:rowOff>
    </xdr:to>
    <xdr:graphicFrame macro="">
      <xdr:nvGraphicFramePr>
        <xdr:cNvPr id="9" name="Chart 8">
          <a:extLst>
            <a:ext uri="{FF2B5EF4-FFF2-40B4-BE49-F238E27FC236}">
              <a16:creationId xmlns:a16="http://schemas.microsoft.com/office/drawing/2014/main" id="{DDC78B7C-1DEF-4CE6-9B1C-5E27EA138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41423</xdr:colOff>
      <xdr:row>1</xdr:row>
      <xdr:rowOff>74162</xdr:rowOff>
    </xdr:from>
    <xdr:to>
      <xdr:col>8</xdr:col>
      <xdr:colOff>573478</xdr:colOff>
      <xdr:row>5</xdr:row>
      <xdr:rowOff>30480</xdr:rowOff>
    </xdr:to>
    <xdr:sp macro="" textlink="">
      <xdr:nvSpPr>
        <xdr:cNvPr id="77" name="Rectangle: Rounded Corners 76">
          <a:extLst>
            <a:ext uri="{FF2B5EF4-FFF2-40B4-BE49-F238E27FC236}">
              <a16:creationId xmlns:a16="http://schemas.microsoft.com/office/drawing/2014/main" id="{C00F6A0D-2019-408F-8790-1D17CDE1093F}"/>
            </a:ext>
          </a:extLst>
        </xdr:cNvPr>
        <xdr:cNvSpPr/>
      </xdr:nvSpPr>
      <xdr:spPr>
        <a:xfrm>
          <a:off x="3089423" y="257042"/>
          <a:ext cx="2360855" cy="687838"/>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102986</xdr:colOff>
      <xdr:row>1</xdr:row>
      <xdr:rowOff>154343</xdr:rowOff>
    </xdr:from>
    <xdr:to>
      <xdr:col>6</xdr:col>
      <xdr:colOff>60260</xdr:colOff>
      <xdr:row>4</xdr:row>
      <xdr:rowOff>88302</xdr:rowOff>
    </xdr:to>
    <xdr:sp macro="" textlink="">
      <xdr:nvSpPr>
        <xdr:cNvPr id="78" name="Flowchart: Connector 77">
          <a:extLst>
            <a:ext uri="{FF2B5EF4-FFF2-40B4-BE49-F238E27FC236}">
              <a16:creationId xmlns:a16="http://schemas.microsoft.com/office/drawing/2014/main" id="{EC59E31C-5D44-4E1A-A47A-217FBC44BB8A}"/>
            </a:ext>
          </a:extLst>
        </xdr:cNvPr>
        <xdr:cNvSpPr/>
      </xdr:nvSpPr>
      <xdr:spPr>
        <a:xfrm>
          <a:off x="3150986" y="337223"/>
          <a:ext cx="566874" cy="482599"/>
        </a:xfrm>
        <a:prstGeom prst="flowChartConnector">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77545</xdr:colOff>
      <xdr:row>1</xdr:row>
      <xdr:rowOff>74162</xdr:rowOff>
    </xdr:from>
    <xdr:to>
      <xdr:col>18</xdr:col>
      <xdr:colOff>0</xdr:colOff>
      <xdr:row>5</xdr:row>
      <xdr:rowOff>30480</xdr:rowOff>
    </xdr:to>
    <xdr:sp macro="" textlink="">
      <xdr:nvSpPr>
        <xdr:cNvPr id="79" name="Rectangle: Rounded Corners 78">
          <a:extLst>
            <a:ext uri="{FF2B5EF4-FFF2-40B4-BE49-F238E27FC236}">
              <a16:creationId xmlns:a16="http://schemas.microsoft.com/office/drawing/2014/main" id="{74C16CC6-B36B-4ECF-826A-407C546BF285}"/>
            </a:ext>
          </a:extLst>
        </xdr:cNvPr>
        <xdr:cNvSpPr/>
      </xdr:nvSpPr>
      <xdr:spPr>
        <a:xfrm>
          <a:off x="8703385" y="257042"/>
          <a:ext cx="2360855" cy="687838"/>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175782</xdr:colOff>
      <xdr:row>1</xdr:row>
      <xdr:rowOff>154343</xdr:rowOff>
    </xdr:from>
    <xdr:to>
      <xdr:col>15</xdr:col>
      <xdr:colOff>133056</xdr:colOff>
      <xdr:row>4</xdr:row>
      <xdr:rowOff>88302</xdr:rowOff>
    </xdr:to>
    <xdr:sp macro="" textlink="">
      <xdr:nvSpPr>
        <xdr:cNvPr id="80" name="Flowchart: Connector 79">
          <a:extLst>
            <a:ext uri="{FF2B5EF4-FFF2-40B4-BE49-F238E27FC236}">
              <a16:creationId xmlns:a16="http://schemas.microsoft.com/office/drawing/2014/main" id="{987B1BF1-46F0-4191-9487-7AF8CDB9F3DA}"/>
            </a:ext>
          </a:extLst>
        </xdr:cNvPr>
        <xdr:cNvSpPr/>
      </xdr:nvSpPr>
      <xdr:spPr>
        <a:xfrm>
          <a:off x="8801622" y="337223"/>
          <a:ext cx="566874" cy="482599"/>
        </a:xfrm>
        <a:prstGeom prst="flowChartConnector">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377732</xdr:colOff>
      <xdr:row>1</xdr:row>
      <xdr:rowOff>84471</xdr:rowOff>
    </xdr:from>
    <xdr:to>
      <xdr:col>13</xdr:col>
      <xdr:colOff>300333</xdr:colOff>
      <xdr:row>5</xdr:row>
      <xdr:rowOff>40789</xdr:rowOff>
    </xdr:to>
    <xdr:sp macro="" textlink="">
      <xdr:nvSpPr>
        <xdr:cNvPr id="81" name="Rectangle: Rounded Corners 80">
          <a:extLst>
            <a:ext uri="{FF2B5EF4-FFF2-40B4-BE49-F238E27FC236}">
              <a16:creationId xmlns:a16="http://schemas.microsoft.com/office/drawing/2014/main" id="{F06294F1-B621-47C1-B8DC-02D6C05F44D3}"/>
            </a:ext>
          </a:extLst>
        </xdr:cNvPr>
        <xdr:cNvSpPr/>
      </xdr:nvSpPr>
      <xdr:spPr>
        <a:xfrm>
          <a:off x="5970812" y="267351"/>
          <a:ext cx="2345761" cy="687838"/>
        </a:xfrm>
        <a:prstGeom prst="round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14</xdr:col>
      <xdr:colOff>244730</xdr:colOff>
      <xdr:row>2</xdr:row>
      <xdr:rowOff>14831</xdr:rowOff>
    </xdr:from>
    <xdr:to>
      <xdr:col>15</xdr:col>
      <xdr:colOff>28410</xdr:colOff>
      <xdr:row>4</xdr:row>
      <xdr:rowOff>42687</xdr:rowOff>
    </xdr:to>
    <xdr:pic>
      <xdr:nvPicPr>
        <xdr:cNvPr id="24" name="Picture 23">
          <a:extLst>
            <a:ext uri="{FF2B5EF4-FFF2-40B4-BE49-F238E27FC236}">
              <a16:creationId xmlns:a16="http://schemas.microsoft.com/office/drawing/2014/main" id="{C73F7112-9372-80D3-9AF4-3BB870BA02AC}"/>
            </a:ext>
          </a:extLst>
        </xdr:cNvPr>
        <xdr:cNvPicPr>
          <a:picLocks noChangeAspect="1"/>
        </xdr:cNvPicPr>
      </xdr:nvPicPr>
      <xdr:blipFill>
        <a:blip xmlns:r="http://schemas.openxmlformats.org/officeDocument/2006/relationships" r:embed="rId2">
          <a:duotone>
            <a:schemeClr val="bg2">
              <a:shade val="45000"/>
              <a:satMod val="135000"/>
            </a:schemeClr>
            <a:prstClr val="white"/>
          </a:duotone>
          <a:extLst>
            <a:ext uri="{BEBA8EAE-BF5A-486C-A8C5-ECC9F3942E4B}">
              <a14:imgProps xmlns:a14="http://schemas.microsoft.com/office/drawing/2010/main">
                <a14:imgLayer r:embed="rId3">
                  <a14:imgEffect>
                    <a14:artisticPhotocopy/>
                  </a14:imgEffect>
                </a14:imgLayer>
              </a14:imgProps>
            </a:ext>
          </a:extLst>
        </a:blip>
        <a:stretch>
          <a:fillRect/>
        </a:stretch>
      </xdr:blipFill>
      <xdr:spPr>
        <a:xfrm>
          <a:off x="8870570" y="380591"/>
          <a:ext cx="393280" cy="393616"/>
        </a:xfrm>
        <a:prstGeom prst="rect">
          <a:avLst/>
        </a:prstGeom>
      </xdr:spPr>
    </xdr:pic>
    <xdr:clientData/>
  </xdr:twoCellAnchor>
  <xdr:twoCellAnchor editAs="oneCell">
    <xdr:from>
      <xdr:col>0</xdr:col>
      <xdr:colOff>478298</xdr:colOff>
      <xdr:row>1</xdr:row>
      <xdr:rowOff>144719</xdr:rowOff>
    </xdr:from>
    <xdr:to>
      <xdr:col>1</xdr:col>
      <xdr:colOff>339188</xdr:colOff>
      <xdr:row>4</xdr:row>
      <xdr:rowOff>62245</xdr:rowOff>
    </xdr:to>
    <xdr:pic>
      <xdr:nvPicPr>
        <xdr:cNvPr id="8" name="Picture 7">
          <a:extLst>
            <a:ext uri="{FF2B5EF4-FFF2-40B4-BE49-F238E27FC236}">
              <a16:creationId xmlns:a16="http://schemas.microsoft.com/office/drawing/2014/main" id="{70673908-0A13-1BAD-EA0C-1D2E70AB1306}"/>
            </a:ext>
          </a:extLst>
        </xdr:cNvPr>
        <xdr:cNvPicPr>
          <a:picLocks noChangeAspect="1"/>
        </xdr:cNvPicPr>
      </xdr:nvPicPr>
      <xdr:blipFill>
        <a:blip xmlns:r="http://schemas.openxmlformats.org/officeDocument/2006/relationships" r:embed="rId4">
          <a:duotone>
            <a:schemeClr val="bg2">
              <a:shade val="45000"/>
              <a:satMod val="135000"/>
            </a:schemeClr>
            <a:prstClr val="white"/>
          </a:duotone>
          <a:extLst>
            <a:ext uri="{BEBA8EAE-BF5A-486C-A8C5-ECC9F3942E4B}">
              <a14:imgProps xmlns:a14="http://schemas.microsoft.com/office/drawing/2010/main">
                <a14:imgLayer r:embed="rId5">
                  <a14:imgEffect>
                    <a14:artisticPhotocopy/>
                  </a14:imgEffect>
                </a14:imgLayer>
              </a14:imgProps>
            </a:ext>
          </a:extLst>
        </a:blip>
        <a:stretch>
          <a:fillRect/>
        </a:stretch>
      </xdr:blipFill>
      <xdr:spPr>
        <a:xfrm>
          <a:off x="478298" y="327599"/>
          <a:ext cx="470490" cy="466166"/>
        </a:xfrm>
        <a:prstGeom prst="rect">
          <a:avLst/>
        </a:prstGeom>
      </xdr:spPr>
    </xdr:pic>
    <xdr:clientData/>
  </xdr:twoCellAnchor>
  <xdr:twoCellAnchor>
    <xdr:from>
      <xdr:col>15</xdr:col>
      <xdr:colOff>164578</xdr:colOff>
      <xdr:row>2</xdr:row>
      <xdr:rowOff>79783</xdr:rowOff>
    </xdr:from>
    <xdr:to>
      <xdr:col>17</xdr:col>
      <xdr:colOff>144779</xdr:colOff>
      <xdr:row>3</xdr:row>
      <xdr:rowOff>144781</xdr:rowOff>
    </xdr:to>
    <xdr:sp macro="" textlink="">
      <xdr:nvSpPr>
        <xdr:cNvPr id="16" name="TextBox 15">
          <a:extLst>
            <a:ext uri="{FF2B5EF4-FFF2-40B4-BE49-F238E27FC236}">
              <a16:creationId xmlns:a16="http://schemas.microsoft.com/office/drawing/2014/main" id="{7472CB8F-53CC-4082-8D32-6F84ADBFADC5}"/>
            </a:ext>
          </a:extLst>
        </xdr:cNvPr>
        <xdr:cNvSpPr txBox="1"/>
      </xdr:nvSpPr>
      <xdr:spPr>
        <a:xfrm>
          <a:off x="9400018" y="445543"/>
          <a:ext cx="1199401" cy="247878"/>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panose="020B0502040204020203" pitchFamily="34" charset="0"/>
              <a:cs typeface="Segoe UI" panose="020B0502040204020203" pitchFamily="34" charset="0"/>
            </a:rPr>
            <a:t>Total Closed</a:t>
          </a:r>
          <a:r>
            <a:rPr lang="en-US" sz="800" baseline="0">
              <a:latin typeface="Segoe UI" panose="020B0502040204020203" pitchFamily="34" charset="0"/>
              <a:cs typeface="Segoe UI" panose="020B0502040204020203" pitchFamily="34" charset="0"/>
            </a:rPr>
            <a:t> -  Won</a:t>
          </a:r>
        </a:p>
      </xdr:txBody>
    </xdr:sp>
    <xdr:clientData/>
  </xdr:twoCellAnchor>
  <xdr:twoCellAnchor>
    <xdr:from>
      <xdr:col>15</xdr:col>
      <xdr:colOff>132776</xdr:colOff>
      <xdr:row>1</xdr:row>
      <xdr:rowOff>99059</xdr:rowOff>
    </xdr:from>
    <xdr:to>
      <xdr:col>16</xdr:col>
      <xdr:colOff>311680</xdr:colOff>
      <xdr:row>2</xdr:row>
      <xdr:rowOff>110012</xdr:rowOff>
    </xdr:to>
    <xdr:sp macro="" textlink="Analyst!D12">
      <xdr:nvSpPr>
        <xdr:cNvPr id="17" name="TextBox 16">
          <a:extLst>
            <a:ext uri="{FF2B5EF4-FFF2-40B4-BE49-F238E27FC236}">
              <a16:creationId xmlns:a16="http://schemas.microsoft.com/office/drawing/2014/main" id="{575456B9-B3F5-4AF0-AB45-88DE59EABFE6}"/>
            </a:ext>
          </a:extLst>
        </xdr:cNvPr>
        <xdr:cNvSpPr txBox="1"/>
      </xdr:nvSpPr>
      <xdr:spPr>
        <a:xfrm>
          <a:off x="9368216" y="281939"/>
          <a:ext cx="788504" cy="193833"/>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3C0979B-6C80-42C5-AB57-60166AC8A4A1}" type="TxLink">
            <a:rPr lang="en-US" sz="1000" b="0" i="0" u="none" strike="noStrike">
              <a:solidFill>
                <a:srgbClr val="000000"/>
              </a:solidFill>
              <a:latin typeface="Segoe UI" panose="020B0502040204020203" pitchFamily="34" charset="0"/>
              <a:cs typeface="Segoe UI" panose="020B0502040204020203" pitchFamily="34" charset="0"/>
            </a:rPr>
            <a:pPr/>
            <a:t>103403</a:t>
          </a:fld>
          <a:endParaRPr lang="en-US" sz="1000">
            <a:latin typeface="Segoe UI" panose="020B0502040204020203" pitchFamily="34" charset="0"/>
            <a:cs typeface="Segoe UI" panose="020B0502040204020203" pitchFamily="34" charset="0"/>
          </a:endParaRPr>
        </a:p>
      </xdr:txBody>
    </xdr:sp>
    <xdr:clientData/>
  </xdr:twoCellAnchor>
  <xdr:twoCellAnchor>
    <xdr:from>
      <xdr:col>15</xdr:col>
      <xdr:colOff>246451</xdr:colOff>
      <xdr:row>3</xdr:row>
      <xdr:rowOff>114279</xdr:rowOff>
    </xdr:from>
    <xdr:to>
      <xdr:col>17</xdr:col>
      <xdr:colOff>459811</xdr:colOff>
      <xdr:row>3</xdr:row>
      <xdr:rowOff>114279</xdr:rowOff>
    </xdr:to>
    <xdr:cxnSp macro="">
      <xdr:nvCxnSpPr>
        <xdr:cNvPr id="20" name="Straight Connector 19">
          <a:extLst>
            <a:ext uri="{FF2B5EF4-FFF2-40B4-BE49-F238E27FC236}">
              <a16:creationId xmlns:a16="http://schemas.microsoft.com/office/drawing/2014/main" id="{E9C429F6-A287-4632-B53F-40D8C3FB4260}"/>
            </a:ext>
          </a:extLst>
        </xdr:cNvPr>
        <xdr:cNvCxnSpPr/>
      </xdr:nvCxnSpPr>
      <xdr:spPr>
        <a:xfrm>
          <a:off x="9481891" y="662919"/>
          <a:ext cx="1432560" cy="0"/>
        </a:xfrm>
        <a:prstGeom prst="line">
          <a:avLst/>
        </a:prstGeom>
        <a:ln w="9525">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15</xdr:col>
          <xdr:colOff>599855</xdr:colOff>
          <xdr:row>3</xdr:row>
          <xdr:rowOff>163973</xdr:rowOff>
        </xdr:from>
        <xdr:to>
          <xdr:col>17</xdr:col>
          <xdr:colOff>477935</xdr:colOff>
          <xdr:row>4</xdr:row>
          <xdr:rowOff>148733</xdr:rowOff>
        </xdr:to>
        <xdr:pic>
          <xdr:nvPicPr>
            <xdr:cNvPr id="31" name="Picture 30">
              <a:extLst>
                <a:ext uri="{FF2B5EF4-FFF2-40B4-BE49-F238E27FC236}">
                  <a16:creationId xmlns:a16="http://schemas.microsoft.com/office/drawing/2014/main" id="{AA794BDC-F826-4627-B58D-9B8DEB12F326}"/>
                </a:ext>
              </a:extLst>
            </xdr:cNvPr>
            <xdr:cNvPicPr>
              <a:picLocks noChangeAspect="1" noChangeArrowheads="1"/>
              <a:extLst>
                <a:ext uri="{84589F7E-364E-4C9E-8A38-B11213B215E9}">
                  <a14:cameraTool cellRange="Analyst!O24" spid="_x0000_s3381"/>
                </a:ext>
              </a:extLst>
            </xdr:cNvPicPr>
          </xdr:nvPicPr>
          <xdr:blipFill>
            <a:blip xmlns:r="http://schemas.openxmlformats.org/officeDocument/2006/relationships" r:embed="rId6"/>
            <a:srcRect/>
            <a:stretch>
              <a:fillRect/>
            </a:stretch>
          </xdr:blipFill>
          <xdr:spPr bwMode="auto">
            <a:xfrm>
              <a:off x="9835295" y="712613"/>
              <a:ext cx="1097280" cy="16764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15</xdr:col>
      <xdr:colOff>168869</xdr:colOff>
      <xdr:row>3</xdr:row>
      <xdr:rowOff>130885</xdr:rowOff>
    </xdr:from>
    <xdr:to>
      <xdr:col>16</xdr:col>
      <xdr:colOff>21516</xdr:colOff>
      <xdr:row>4</xdr:row>
      <xdr:rowOff>114045</xdr:rowOff>
    </xdr:to>
    <xdr:sp macro="" textlink="">
      <xdr:nvSpPr>
        <xdr:cNvPr id="32" name="TextBox 31">
          <a:extLst>
            <a:ext uri="{FF2B5EF4-FFF2-40B4-BE49-F238E27FC236}">
              <a16:creationId xmlns:a16="http://schemas.microsoft.com/office/drawing/2014/main" id="{C65EE89C-5198-448E-B0EB-3FD5DD15272E}"/>
            </a:ext>
          </a:extLst>
        </xdr:cNvPr>
        <xdr:cNvSpPr txBox="1"/>
      </xdr:nvSpPr>
      <xdr:spPr>
        <a:xfrm>
          <a:off x="9404309" y="679525"/>
          <a:ext cx="462247" cy="166040"/>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panose="020B0502040204020203" pitchFamily="34" charset="0"/>
              <a:cs typeface="Segoe UI" panose="020B0502040204020203" pitchFamily="34" charset="0"/>
            </a:rPr>
            <a:t>Vs LM</a:t>
          </a:r>
        </a:p>
      </xdr:txBody>
    </xdr:sp>
    <xdr:clientData/>
  </xdr:twoCellAnchor>
  <xdr:twoCellAnchor editAs="oneCell">
    <xdr:from>
      <xdr:col>5</xdr:col>
      <xdr:colOff>180422</xdr:colOff>
      <xdr:row>2</xdr:row>
      <xdr:rowOff>22958</xdr:rowOff>
    </xdr:from>
    <xdr:to>
      <xdr:col>5</xdr:col>
      <xdr:colOff>579080</xdr:colOff>
      <xdr:row>4</xdr:row>
      <xdr:rowOff>55618</xdr:rowOff>
    </xdr:to>
    <xdr:pic>
      <xdr:nvPicPr>
        <xdr:cNvPr id="22" name="Picture 21">
          <a:extLst>
            <a:ext uri="{FF2B5EF4-FFF2-40B4-BE49-F238E27FC236}">
              <a16:creationId xmlns:a16="http://schemas.microsoft.com/office/drawing/2014/main" id="{D97497B1-467B-A4F9-EACB-F0C1BC524211}"/>
            </a:ext>
          </a:extLst>
        </xdr:cNvPr>
        <xdr:cNvPicPr>
          <a:picLocks noChangeAspect="1"/>
        </xdr:cNvPicPr>
      </xdr:nvPicPr>
      <xdr:blipFill>
        <a:blip xmlns:r="http://schemas.openxmlformats.org/officeDocument/2006/relationships" r:embed="rId7">
          <a:duotone>
            <a:schemeClr val="bg2">
              <a:shade val="45000"/>
              <a:satMod val="135000"/>
            </a:schemeClr>
            <a:prstClr val="white"/>
          </a:duotone>
          <a:extLst>
            <a:ext uri="{BEBA8EAE-BF5A-486C-A8C5-ECC9F3942E4B}">
              <a14:imgProps xmlns:a14="http://schemas.microsoft.com/office/drawing/2010/main">
                <a14:imgLayer r:embed="rId8">
                  <a14:imgEffect>
                    <a14:artisticPhotocopy/>
                  </a14:imgEffect>
                </a14:imgLayer>
              </a14:imgProps>
            </a:ext>
          </a:extLst>
        </a:blip>
        <a:stretch>
          <a:fillRect/>
        </a:stretch>
      </xdr:blipFill>
      <xdr:spPr>
        <a:xfrm>
          <a:off x="3228422" y="388718"/>
          <a:ext cx="398658" cy="398420"/>
        </a:xfrm>
        <a:prstGeom prst="rect">
          <a:avLst/>
        </a:prstGeom>
      </xdr:spPr>
    </xdr:pic>
    <xdr:clientData/>
  </xdr:twoCellAnchor>
  <xdr:twoCellAnchor>
    <xdr:from>
      <xdr:col>1</xdr:col>
      <xdr:colOff>393387</xdr:colOff>
      <xdr:row>2</xdr:row>
      <xdr:rowOff>70938</xdr:rowOff>
    </xdr:from>
    <xdr:to>
      <xdr:col>3</xdr:col>
      <xdr:colOff>309567</xdr:colOff>
      <xdr:row>3</xdr:row>
      <xdr:rowOff>157741</xdr:rowOff>
    </xdr:to>
    <xdr:sp macro="" textlink="">
      <xdr:nvSpPr>
        <xdr:cNvPr id="25" name="TextBox 24">
          <a:extLst>
            <a:ext uri="{FF2B5EF4-FFF2-40B4-BE49-F238E27FC236}">
              <a16:creationId xmlns:a16="http://schemas.microsoft.com/office/drawing/2014/main" id="{EDEA5336-A956-D9C5-9D0C-1CE572D2643F}"/>
            </a:ext>
          </a:extLst>
        </xdr:cNvPr>
        <xdr:cNvSpPr txBox="1"/>
      </xdr:nvSpPr>
      <xdr:spPr>
        <a:xfrm>
          <a:off x="1002987" y="436698"/>
          <a:ext cx="1135380" cy="269683"/>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panose="020B0502040204020203" pitchFamily="34" charset="0"/>
              <a:cs typeface="Segoe UI" panose="020B0502040204020203" pitchFamily="34" charset="0"/>
            </a:rPr>
            <a:t>Total Calls</a:t>
          </a:r>
        </a:p>
      </xdr:txBody>
    </xdr:sp>
    <xdr:clientData/>
  </xdr:twoCellAnchor>
  <xdr:twoCellAnchor>
    <xdr:from>
      <xdr:col>1</xdr:col>
      <xdr:colOff>398830</xdr:colOff>
      <xdr:row>1</xdr:row>
      <xdr:rowOff>99060</xdr:rowOff>
    </xdr:from>
    <xdr:to>
      <xdr:col>2</xdr:col>
      <xdr:colOff>297179</xdr:colOff>
      <xdr:row>2</xdr:row>
      <xdr:rowOff>137160</xdr:rowOff>
    </xdr:to>
    <xdr:sp macro="" textlink="Analyst!A12">
      <xdr:nvSpPr>
        <xdr:cNvPr id="29" name="TextBox 28">
          <a:extLst>
            <a:ext uri="{FF2B5EF4-FFF2-40B4-BE49-F238E27FC236}">
              <a16:creationId xmlns:a16="http://schemas.microsoft.com/office/drawing/2014/main" id="{505747E3-0817-4631-81DA-8E4FFDB6EC58}"/>
            </a:ext>
          </a:extLst>
        </xdr:cNvPr>
        <xdr:cNvSpPr txBox="1"/>
      </xdr:nvSpPr>
      <xdr:spPr>
        <a:xfrm>
          <a:off x="1008430" y="281940"/>
          <a:ext cx="507949" cy="220980"/>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A7E78A-DC52-4F37-B855-2C30F39C4A5B}" type="TxLink">
            <a:rPr lang="en-US" sz="1000" b="0" i="0" u="none" strike="noStrike">
              <a:solidFill>
                <a:srgbClr val="000000"/>
              </a:solidFill>
              <a:latin typeface="Segoe UI" panose="020B0502040204020203" pitchFamily="34" charset="0"/>
              <a:cs typeface="Segoe UI" panose="020B0502040204020203" pitchFamily="34" charset="0"/>
            </a:rPr>
            <a:pPr/>
            <a:t>2174</a:t>
          </a:fld>
          <a:endParaRPr lang="en-US" sz="1000">
            <a:latin typeface="Segoe UI" panose="020B0502040204020203" pitchFamily="34" charset="0"/>
            <a:cs typeface="Segoe UI" panose="020B0502040204020203"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2</xdr:col>
          <xdr:colOff>233367</xdr:colOff>
          <xdr:row>4</xdr:row>
          <xdr:rowOff>39407</xdr:rowOff>
        </xdr:from>
        <xdr:to>
          <xdr:col>3</xdr:col>
          <xdr:colOff>561027</xdr:colOff>
          <xdr:row>5</xdr:row>
          <xdr:rowOff>24167</xdr:rowOff>
        </xdr:to>
        <xdr:pic>
          <xdr:nvPicPr>
            <xdr:cNvPr id="45" name="Picture 44">
              <a:extLst>
                <a:ext uri="{FF2B5EF4-FFF2-40B4-BE49-F238E27FC236}">
                  <a16:creationId xmlns:a16="http://schemas.microsoft.com/office/drawing/2014/main" id="{212E0783-F067-6FA9-776D-E14F92F13CD8}"/>
                </a:ext>
              </a:extLst>
            </xdr:cNvPr>
            <xdr:cNvPicPr>
              <a:picLocks noChangeAspect="1" noChangeArrowheads="1"/>
              <a:extLst>
                <a:ext uri="{84589F7E-364E-4C9E-8A38-B11213B215E9}">
                  <a14:cameraTool cellRange="Analyst!$L$24" spid="_x0000_s3382"/>
                </a:ext>
              </a:extLst>
            </xdr:cNvPicPr>
          </xdr:nvPicPr>
          <xdr:blipFill>
            <a:blip xmlns:r="http://schemas.openxmlformats.org/officeDocument/2006/relationships" r:embed="rId9"/>
            <a:srcRect/>
            <a:stretch>
              <a:fillRect/>
            </a:stretch>
          </xdr:blipFill>
          <xdr:spPr bwMode="auto">
            <a:xfrm>
              <a:off x="1452567" y="770927"/>
              <a:ext cx="937260" cy="16764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xdr:col>
      <xdr:colOff>408627</xdr:colOff>
      <xdr:row>4</xdr:row>
      <xdr:rowOff>1308</xdr:rowOff>
    </xdr:from>
    <xdr:to>
      <xdr:col>2</xdr:col>
      <xdr:colOff>259049</xdr:colOff>
      <xdr:row>5</xdr:row>
      <xdr:rowOff>12464</xdr:rowOff>
    </xdr:to>
    <xdr:sp macro="" textlink="">
      <xdr:nvSpPr>
        <xdr:cNvPr id="46" name="TextBox 45">
          <a:extLst>
            <a:ext uri="{FF2B5EF4-FFF2-40B4-BE49-F238E27FC236}">
              <a16:creationId xmlns:a16="http://schemas.microsoft.com/office/drawing/2014/main" id="{CD6C9710-AF1C-4B57-8936-42DA7FBBD98F}"/>
            </a:ext>
          </a:extLst>
        </xdr:cNvPr>
        <xdr:cNvSpPr txBox="1"/>
      </xdr:nvSpPr>
      <xdr:spPr>
        <a:xfrm>
          <a:off x="1018227" y="732828"/>
          <a:ext cx="460022" cy="194036"/>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panose="020B0502040204020203" pitchFamily="34" charset="0"/>
              <a:cs typeface="Segoe UI" panose="020B0502040204020203" pitchFamily="34" charset="0"/>
            </a:rPr>
            <a:t>Vs LM</a:t>
          </a:r>
        </a:p>
      </xdr:txBody>
    </xdr:sp>
    <xdr:clientData/>
  </xdr:twoCellAnchor>
  <xdr:twoCellAnchor>
    <xdr:from>
      <xdr:col>1</xdr:col>
      <xdr:colOff>477207</xdr:colOff>
      <xdr:row>3</xdr:row>
      <xdr:rowOff>129519</xdr:rowOff>
    </xdr:from>
    <xdr:to>
      <xdr:col>4</xdr:col>
      <xdr:colOff>80967</xdr:colOff>
      <xdr:row>3</xdr:row>
      <xdr:rowOff>129519</xdr:rowOff>
    </xdr:to>
    <xdr:cxnSp macro="">
      <xdr:nvCxnSpPr>
        <xdr:cNvPr id="48" name="Straight Connector 47">
          <a:extLst>
            <a:ext uri="{FF2B5EF4-FFF2-40B4-BE49-F238E27FC236}">
              <a16:creationId xmlns:a16="http://schemas.microsoft.com/office/drawing/2014/main" id="{40B8E7C0-ACAC-D03B-9A85-898C0F825445}"/>
            </a:ext>
          </a:extLst>
        </xdr:cNvPr>
        <xdr:cNvCxnSpPr/>
      </xdr:nvCxnSpPr>
      <xdr:spPr>
        <a:xfrm>
          <a:off x="1086807" y="678159"/>
          <a:ext cx="1432560" cy="0"/>
        </a:xfrm>
        <a:prstGeom prst="line">
          <a:avLst/>
        </a:prstGeom>
        <a:ln w="9525">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126718</xdr:colOff>
      <xdr:row>2</xdr:row>
      <xdr:rowOff>104528</xdr:rowOff>
    </xdr:from>
    <xdr:to>
      <xdr:col>8</xdr:col>
      <xdr:colOff>344070</xdr:colOff>
      <xdr:row>4</xdr:row>
      <xdr:rowOff>12037</xdr:rowOff>
    </xdr:to>
    <xdr:sp macro="" textlink="">
      <xdr:nvSpPr>
        <xdr:cNvPr id="4" name="TextBox 3">
          <a:extLst>
            <a:ext uri="{FF2B5EF4-FFF2-40B4-BE49-F238E27FC236}">
              <a16:creationId xmlns:a16="http://schemas.microsoft.com/office/drawing/2014/main" id="{29D989B4-F00E-45CC-B665-5B61CF28D017}"/>
            </a:ext>
          </a:extLst>
        </xdr:cNvPr>
        <xdr:cNvSpPr txBox="1"/>
      </xdr:nvSpPr>
      <xdr:spPr>
        <a:xfrm>
          <a:off x="3784318" y="470288"/>
          <a:ext cx="1436552" cy="273269"/>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panose="020B0502040204020203" pitchFamily="34" charset="0"/>
              <a:cs typeface="Segoe UI" panose="020B0502040204020203" pitchFamily="34" charset="0"/>
            </a:rPr>
            <a:t>Total Call</a:t>
          </a:r>
          <a:r>
            <a:rPr lang="en-US" sz="800" baseline="0">
              <a:latin typeface="Segoe UI" panose="020B0502040204020203" pitchFamily="34" charset="0"/>
              <a:cs typeface="Segoe UI" panose="020B0502040204020203" pitchFamily="34" charset="0"/>
            </a:rPr>
            <a:t> Reached</a:t>
          </a:r>
          <a:endParaRPr lang="en-US" sz="800">
            <a:latin typeface="Segoe UI" panose="020B0502040204020203" pitchFamily="34" charset="0"/>
            <a:cs typeface="Segoe UI" panose="020B0502040204020203" pitchFamily="34" charset="0"/>
          </a:endParaRPr>
        </a:p>
      </xdr:txBody>
    </xdr:sp>
    <xdr:clientData/>
  </xdr:twoCellAnchor>
  <xdr:twoCellAnchor>
    <xdr:from>
      <xdr:col>6</xdr:col>
      <xdr:colOff>123453</xdr:colOff>
      <xdr:row>1</xdr:row>
      <xdr:rowOff>96679</xdr:rowOff>
    </xdr:from>
    <xdr:to>
      <xdr:col>6</xdr:col>
      <xdr:colOff>556260</xdr:colOff>
      <xdr:row>2</xdr:row>
      <xdr:rowOff>137160</xdr:rowOff>
    </xdr:to>
    <xdr:sp macro="" textlink="Analyst!M17">
      <xdr:nvSpPr>
        <xdr:cNvPr id="5" name="TextBox 4">
          <a:extLst>
            <a:ext uri="{FF2B5EF4-FFF2-40B4-BE49-F238E27FC236}">
              <a16:creationId xmlns:a16="http://schemas.microsoft.com/office/drawing/2014/main" id="{0C762FC2-F343-4C64-A538-619DB1D31F51}"/>
            </a:ext>
          </a:extLst>
        </xdr:cNvPr>
        <xdr:cNvSpPr txBox="1"/>
      </xdr:nvSpPr>
      <xdr:spPr>
        <a:xfrm>
          <a:off x="3781053" y="279559"/>
          <a:ext cx="432807" cy="223361"/>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566EA1-772B-4B88-AAA1-97F8CA5C843C}" type="TxLink">
            <a:rPr lang="en-US" sz="1000" b="0" i="0" u="none" strike="noStrike">
              <a:solidFill>
                <a:srgbClr val="000000"/>
              </a:solidFill>
              <a:latin typeface="Segoe UI" panose="020B0502040204020203" pitchFamily="34" charset="0"/>
              <a:cs typeface="Segoe UI" panose="020B0502040204020203" pitchFamily="34" charset="0"/>
            </a:rPr>
            <a:pPr/>
            <a:t>431</a:t>
          </a:fld>
          <a:endParaRPr lang="en-US" sz="1000">
            <a:latin typeface="Segoe UI" panose="020B0502040204020203" pitchFamily="34" charset="0"/>
            <a:cs typeface="Segoe UI" panose="020B0502040204020203" pitchFamily="34" charset="0"/>
          </a:endParaRPr>
        </a:p>
      </xdr:txBody>
    </xdr:sp>
    <xdr:clientData/>
  </xdr:twoCellAnchor>
  <xdr:twoCellAnchor>
    <xdr:from>
      <xdr:col>6</xdr:col>
      <xdr:colOff>213804</xdr:colOff>
      <xdr:row>3</xdr:row>
      <xdr:rowOff>159999</xdr:rowOff>
    </xdr:from>
    <xdr:to>
      <xdr:col>8</xdr:col>
      <xdr:colOff>427164</xdr:colOff>
      <xdr:row>3</xdr:row>
      <xdr:rowOff>159999</xdr:rowOff>
    </xdr:to>
    <xdr:cxnSp macro="">
      <xdr:nvCxnSpPr>
        <xdr:cNvPr id="10" name="Straight Connector 9">
          <a:extLst>
            <a:ext uri="{FF2B5EF4-FFF2-40B4-BE49-F238E27FC236}">
              <a16:creationId xmlns:a16="http://schemas.microsoft.com/office/drawing/2014/main" id="{801C0D6D-74C0-46C7-A442-F6C294318AC6}"/>
            </a:ext>
          </a:extLst>
        </xdr:cNvPr>
        <xdr:cNvCxnSpPr/>
      </xdr:nvCxnSpPr>
      <xdr:spPr>
        <a:xfrm>
          <a:off x="3871404" y="708639"/>
          <a:ext cx="1432560" cy="0"/>
        </a:xfrm>
        <a:prstGeom prst="line">
          <a:avLst/>
        </a:prstGeom>
        <a:ln w="9525">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553438</xdr:colOff>
          <xdr:row>4</xdr:row>
          <xdr:rowOff>43568</xdr:rowOff>
        </xdr:from>
        <xdr:to>
          <xdr:col>8</xdr:col>
          <xdr:colOff>17861</xdr:colOff>
          <xdr:row>5</xdr:row>
          <xdr:rowOff>28328</xdr:rowOff>
        </xdr:to>
        <xdr:pic>
          <xdr:nvPicPr>
            <xdr:cNvPr id="26" name="Picture 25">
              <a:extLst>
                <a:ext uri="{FF2B5EF4-FFF2-40B4-BE49-F238E27FC236}">
                  <a16:creationId xmlns:a16="http://schemas.microsoft.com/office/drawing/2014/main" id="{6532D2A5-AC0F-4D95-A99C-F8EDA51ADDDB}"/>
                </a:ext>
              </a:extLst>
            </xdr:cNvPr>
            <xdr:cNvPicPr>
              <a:picLocks noChangeAspect="1" noChangeArrowheads="1"/>
              <a:extLst>
                <a:ext uri="{84589F7E-364E-4C9E-8A38-B11213B215E9}">
                  <a14:cameraTool cellRange="Analyst!M24" spid="_x0000_s3383"/>
                </a:ext>
              </a:extLst>
            </xdr:cNvPicPr>
          </xdr:nvPicPr>
          <xdr:blipFill>
            <a:blip xmlns:r="http://schemas.openxmlformats.org/officeDocument/2006/relationships" r:embed="rId10"/>
            <a:srcRect/>
            <a:stretch>
              <a:fillRect/>
            </a:stretch>
          </xdr:blipFill>
          <xdr:spPr bwMode="auto">
            <a:xfrm>
              <a:off x="4211038" y="775088"/>
              <a:ext cx="944880" cy="16764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6</xdr:col>
      <xdr:colOff>103858</xdr:colOff>
      <xdr:row>4</xdr:row>
      <xdr:rowOff>4417</xdr:rowOff>
    </xdr:from>
    <xdr:to>
      <xdr:col>6</xdr:col>
      <xdr:colOff>563880</xdr:colOff>
      <xdr:row>5</xdr:row>
      <xdr:rowOff>15240</xdr:rowOff>
    </xdr:to>
    <xdr:sp macro="" textlink="">
      <xdr:nvSpPr>
        <xdr:cNvPr id="27" name="TextBox 26">
          <a:extLst>
            <a:ext uri="{FF2B5EF4-FFF2-40B4-BE49-F238E27FC236}">
              <a16:creationId xmlns:a16="http://schemas.microsoft.com/office/drawing/2014/main" id="{FC314D85-18A5-49C7-B87D-707C6E589218}"/>
            </a:ext>
          </a:extLst>
        </xdr:cNvPr>
        <xdr:cNvSpPr txBox="1"/>
      </xdr:nvSpPr>
      <xdr:spPr>
        <a:xfrm>
          <a:off x="3761458" y="735937"/>
          <a:ext cx="460022" cy="193703"/>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panose="020B0502040204020203" pitchFamily="34" charset="0"/>
              <a:cs typeface="Segoe UI" panose="020B0502040204020203" pitchFamily="34" charset="0"/>
            </a:rPr>
            <a:t>Vs LM</a:t>
          </a:r>
        </a:p>
      </xdr:txBody>
    </xdr:sp>
    <xdr:clientData/>
  </xdr:twoCellAnchor>
  <xdr:twoCellAnchor>
    <xdr:from>
      <xdr:col>0</xdr:col>
      <xdr:colOff>304800</xdr:colOff>
      <xdr:row>6</xdr:row>
      <xdr:rowOff>60960</xdr:rowOff>
    </xdr:from>
    <xdr:to>
      <xdr:col>8</xdr:col>
      <xdr:colOff>259080</xdr:colOff>
      <xdr:row>7</xdr:row>
      <xdr:rowOff>91440</xdr:rowOff>
    </xdr:to>
    <xdr:sp macro="" textlink="">
      <xdr:nvSpPr>
        <xdr:cNvPr id="84" name="TextBox 83">
          <a:extLst>
            <a:ext uri="{FF2B5EF4-FFF2-40B4-BE49-F238E27FC236}">
              <a16:creationId xmlns:a16="http://schemas.microsoft.com/office/drawing/2014/main" id="{DBD66516-1D34-11CF-3F5F-A8A987BE7251}"/>
            </a:ext>
          </a:extLst>
        </xdr:cNvPr>
        <xdr:cNvSpPr txBox="1"/>
      </xdr:nvSpPr>
      <xdr:spPr>
        <a:xfrm>
          <a:off x="304800" y="1158240"/>
          <a:ext cx="4831080" cy="2133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atin typeface="Segoe UI" panose="020B0502040204020203" pitchFamily="34" charset="0"/>
              <a:ea typeface="Segoe UI Black" panose="020B0A02040204020203" pitchFamily="34" charset="0"/>
              <a:cs typeface="Segoe UI" panose="020B0502040204020203" pitchFamily="34" charset="0"/>
            </a:rPr>
            <a:t>WEEKDAY</a:t>
          </a:r>
          <a:r>
            <a:rPr lang="en-US" sz="900" baseline="0">
              <a:latin typeface="Segoe UI" panose="020B0502040204020203" pitchFamily="34" charset="0"/>
              <a:ea typeface="Segoe UI Black" panose="020B0A02040204020203" pitchFamily="34" charset="0"/>
              <a:cs typeface="Segoe UI" panose="020B0502040204020203" pitchFamily="34" charset="0"/>
            </a:rPr>
            <a:t> PERFORMANCE CHART</a:t>
          </a:r>
        </a:p>
        <a:p>
          <a:endParaRPr lang="en-US" sz="900">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xdr:twoCellAnchor>
    <xdr:from>
      <xdr:col>10</xdr:col>
      <xdr:colOff>463230</xdr:colOff>
      <xdr:row>2</xdr:row>
      <xdr:rowOff>109011</xdr:rowOff>
    </xdr:from>
    <xdr:to>
      <xdr:col>12</xdr:col>
      <xdr:colOff>236220</xdr:colOff>
      <xdr:row>3</xdr:row>
      <xdr:rowOff>144781</xdr:rowOff>
    </xdr:to>
    <xdr:sp macro="" textlink="">
      <xdr:nvSpPr>
        <xdr:cNvPr id="11" name="TextBox 10">
          <a:extLst>
            <a:ext uri="{FF2B5EF4-FFF2-40B4-BE49-F238E27FC236}">
              <a16:creationId xmlns:a16="http://schemas.microsoft.com/office/drawing/2014/main" id="{FC44F390-9C06-44D3-86A6-EC08726935FC}"/>
            </a:ext>
          </a:extLst>
        </xdr:cNvPr>
        <xdr:cNvSpPr txBox="1"/>
      </xdr:nvSpPr>
      <xdr:spPr>
        <a:xfrm>
          <a:off x="6559230" y="474771"/>
          <a:ext cx="1076010" cy="218650"/>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panose="020B0502040204020203" pitchFamily="34" charset="0"/>
              <a:cs typeface="Segoe UI" panose="020B0502040204020203" pitchFamily="34" charset="0"/>
            </a:rPr>
            <a:t>Total Deal</a:t>
          </a:r>
          <a:r>
            <a:rPr lang="en-US" sz="800" baseline="0">
              <a:latin typeface="Segoe UI" panose="020B0502040204020203" pitchFamily="34" charset="0"/>
              <a:cs typeface="Segoe UI" panose="020B0502040204020203" pitchFamily="34" charset="0"/>
            </a:rPr>
            <a:t> Closed</a:t>
          </a:r>
          <a:endParaRPr lang="en-US" sz="800">
            <a:latin typeface="Segoe UI" panose="020B0502040204020203" pitchFamily="34" charset="0"/>
            <a:cs typeface="Segoe UI" panose="020B0502040204020203" pitchFamily="34" charset="0"/>
          </a:endParaRPr>
        </a:p>
      </xdr:txBody>
    </xdr:sp>
    <xdr:clientData/>
  </xdr:twoCellAnchor>
  <xdr:twoCellAnchor>
    <xdr:from>
      <xdr:col>10</xdr:col>
      <xdr:colOff>456699</xdr:colOff>
      <xdr:row>1</xdr:row>
      <xdr:rowOff>96678</xdr:rowOff>
    </xdr:from>
    <xdr:to>
      <xdr:col>11</xdr:col>
      <xdr:colOff>373380</xdr:colOff>
      <xdr:row>2</xdr:row>
      <xdr:rowOff>137159</xdr:rowOff>
    </xdr:to>
    <xdr:sp macro="" textlink="Analyst!N17">
      <xdr:nvSpPr>
        <xdr:cNvPr id="12" name="TextBox 11">
          <a:extLst>
            <a:ext uri="{FF2B5EF4-FFF2-40B4-BE49-F238E27FC236}">
              <a16:creationId xmlns:a16="http://schemas.microsoft.com/office/drawing/2014/main" id="{FF8D1800-D47D-49E0-A82C-D48EBF1B47F0}"/>
            </a:ext>
          </a:extLst>
        </xdr:cNvPr>
        <xdr:cNvSpPr txBox="1"/>
      </xdr:nvSpPr>
      <xdr:spPr>
        <a:xfrm>
          <a:off x="6552699" y="279558"/>
          <a:ext cx="587241" cy="223361"/>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F5A3AF-8D39-48D3-91F7-34D51A0E2E9F}" type="TxLink">
            <a:rPr lang="en-US" sz="1000" b="0" i="0" u="none" strike="noStrike">
              <a:solidFill>
                <a:srgbClr val="000000"/>
              </a:solidFill>
              <a:latin typeface="Segoe UI" panose="020B0502040204020203" pitchFamily="34" charset="0"/>
              <a:cs typeface="Segoe UI" panose="020B0502040204020203" pitchFamily="34" charset="0"/>
            </a:rPr>
            <a:pPr/>
            <a:t>185</a:t>
          </a:fld>
          <a:endParaRPr lang="en-US" sz="1000">
            <a:latin typeface="Segoe UI" panose="020B0502040204020203" pitchFamily="34" charset="0"/>
            <a:cs typeface="Segoe UI" panose="020B0502040204020203" pitchFamily="34" charset="0"/>
          </a:endParaRPr>
        </a:p>
      </xdr:txBody>
    </xdr:sp>
    <xdr:clientData/>
  </xdr:twoCellAnchor>
  <xdr:twoCellAnchor>
    <xdr:from>
      <xdr:col>10</xdr:col>
      <xdr:colOff>554670</xdr:colOff>
      <xdr:row>3</xdr:row>
      <xdr:rowOff>144759</xdr:rowOff>
    </xdr:from>
    <xdr:to>
      <xdr:col>13</xdr:col>
      <xdr:colOff>158430</xdr:colOff>
      <xdr:row>3</xdr:row>
      <xdr:rowOff>144759</xdr:rowOff>
    </xdr:to>
    <xdr:cxnSp macro="">
      <xdr:nvCxnSpPr>
        <xdr:cNvPr id="15" name="Straight Connector 14">
          <a:extLst>
            <a:ext uri="{FF2B5EF4-FFF2-40B4-BE49-F238E27FC236}">
              <a16:creationId xmlns:a16="http://schemas.microsoft.com/office/drawing/2014/main" id="{E9E5FBC5-BCF7-4ED3-AD87-DFAB24363E75}"/>
            </a:ext>
          </a:extLst>
        </xdr:cNvPr>
        <xdr:cNvCxnSpPr/>
      </xdr:nvCxnSpPr>
      <xdr:spPr>
        <a:xfrm>
          <a:off x="6650670" y="693399"/>
          <a:ext cx="1524000" cy="0"/>
        </a:xfrm>
        <a:prstGeom prst="line">
          <a:avLst/>
        </a:prstGeom>
        <a:ln w="9525">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11</xdr:col>
          <xdr:colOff>476656</xdr:colOff>
          <xdr:row>4</xdr:row>
          <xdr:rowOff>2331</xdr:rowOff>
        </xdr:from>
        <xdr:to>
          <xdr:col>13</xdr:col>
          <xdr:colOff>141375</xdr:colOff>
          <xdr:row>4</xdr:row>
          <xdr:rowOff>169971</xdr:rowOff>
        </xdr:to>
        <xdr:pic>
          <xdr:nvPicPr>
            <xdr:cNvPr id="28" name="Picture 27">
              <a:extLst>
                <a:ext uri="{FF2B5EF4-FFF2-40B4-BE49-F238E27FC236}">
                  <a16:creationId xmlns:a16="http://schemas.microsoft.com/office/drawing/2014/main" id="{D646E832-9772-4621-8A74-49CED55D6A76}"/>
                </a:ext>
              </a:extLst>
            </xdr:cNvPr>
            <xdr:cNvPicPr>
              <a:picLocks noChangeAspect="1" noChangeArrowheads="1"/>
              <a:extLst>
                <a:ext uri="{84589F7E-364E-4C9E-8A38-B11213B215E9}">
                  <a14:cameraTool cellRange="Analyst!N24" spid="_x0000_s3384"/>
                </a:ext>
              </a:extLst>
            </xdr:cNvPicPr>
          </xdr:nvPicPr>
          <xdr:blipFill>
            <a:blip xmlns:r="http://schemas.openxmlformats.org/officeDocument/2006/relationships" r:embed="rId11"/>
            <a:srcRect/>
            <a:stretch>
              <a:fillRect/>
            </a:stretch>
          </xdr:blipFill>
          <xdr:spPr bwMode="auto">
            <a:xfrm>
              <a:off x="7243216" y="733851"/>
              <a:ext cx="914400" cy="16764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10</xdr:col>
      <xdr:colOff>507136</xdr:colOff>
      <xdr:row>3</xdr:row>
      <xdr:rowOff>153681</xdr:rowOff>
    </xdr:from>
    <xdr:to>
      <xdr:col>11</xdr:col>
      <xdr:colOff>357558</xdr:colOff>
      <xdr:row>4</xdr:row>
      <xdr:rowOff>164837</xdr:rowOff>
    </xdr:to>
    <xdr:sp macro="" textlink="">
      <xdr:nvSpPr>
        <xdr:cNvPr id="30" name="TextBox 29">
          <a:extLst>
            <a:ext uri="{FF2B5EF4-FFF2-40B4-BE49-F238E27FC236}">
              <a16:creationId xmlns:a16="http://schemas.microsoft.com/office/drawing/2014/main" id="{F0A5E172-DE0F-42AB-A5BE-6AA0ECCAF9F3}"/>
            </a:ext>
          </a:extLst>
        </xdr:cNvPr>
        <xdr:cNvSpPr txBox="1"/>
      </xdr:nvSpPr>
      <xdr:spPr>
        <a:xfrm>
          <a:off x="6603136" y="702321"/>
          <a:ext cx="520982" cy="194036"/>
        </a:xfrm>
        <a:prstGeom prst="rect">
          <a:avLst/>
        </a:prstGeom>
        <a:solidFill>
          <a:schemeClr val="tx2">
            <a:lumMod val="25000"/>
            <a:lumOff val="75000"/>
          </a:schemeClr>
        </a:solidFill>
        <a:ln w="9525" cmpd="sng">
          <a:solidFill>
            <a:schemeClr val="tx2">
              <a:lumMod val="25000"/>
              <a:lumOff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panose="020B0502040204020203" pitchFamily="34" charset="0"/>
              <a:cs typeface="Segoe UI" panose="020B0502040204020203" pitchFamily="34" charset="0"/>
            </a:rPr>
            <a:t>Vs LM</a:t>
          </a:r>
        </a:p>
      </xdr:txBody>
    </xdr:sp>
    <xdr:clientData/>
  </xdr:twoCellAnchor>
  <xdr:twoCellAnchor>
    <xdr:from>
      <xdr:col>8</xdr:col>
      <xdr:colOff>709109</xdr:colOff>
      <xdr:row>6</xdr:row>
      <xdr:rowOff>143435</xdr:rowOff>
    </xdr:from>
    <xdr:to>
      <xdr:col>21</xdr:col>
      <xdr:colOff>405242</xdr:colOff>
      <xdr:row>18</xdr:row>
      <xdr:rowOff>144780</xdr:rowOff>
    </xdr:to>
    <xdr:graphicFrame macro="">
      <xdr:nvGraphicFramePr>
        <xdr:cNvPr id="85" name="Chart 84">
          <a:extLst>
            <a:ext uri="{FF2B5EF4-FFF2-40B4-BE49-F238E27FC236}">
              <a16:creationId xmlns:a16="http://schemas.microsoft.com/office/drawing/2014/main" id="{A98E2483-A0C6-48BA-94AC-CB491B170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358140</xdr:colOff>
          <xdr:row>6</xdr:row>
          <xdr:rowOff>152400</xdr:rowOff>
        </xdr:from>
        <xdr:to>
          <xdr:col>11</xdr:col>
          <xdr:colOff>259080</xdr:colOff>
          <xdr:row>8</xdr:row>
          <xdr:rowOff>45720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5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1100" b="0" i="0" u="none" strike="noStrike" baseline="0">
                  <a:solidFill>
                    <a:srgbClr val="000000"/>
                  </a:solidFill>
                  <a:latin typeface="Aptos Narrow"/>
                </a:rPr>
                <a:t>Total Calls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167640</xdr:colOff>
          <xdr:row>6</xdr:row>
          <xdr:rowOff>152400</xdr:rowOff>
        </xdr:from>
        <xdr:to>
          <xdr:col>13</xdr:col>
          <xdr:colOff>45719</xdr:colOff>
          <xdr:row>8</xdr:row>
          <xdr:rowOff>45720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5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1100" b="0" i="0" u="none" strike="noStrike" baseline="0">
                  <a:solidFill>
                    <a:srgbClr val="000000"/>
                  </a:solidFill>
                  <a:latin typeface="Aptos Narrow"/>
                </a:rPr>
                <a:t>Calls Reached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137160</xdr:colOff>
          <xdr:row>6</xdr:row>
          <xdr:rowOff>152400</xdr:rowOff>
        </xdr:from>
        <xdr:to>
          <xdr:col>14</xdr:col>
          <xdr:colOff>601980</xdr:colOff>
          <xdr:row>8</xdr:row>
          <xdr:rowOff>45720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5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1100" b="0" i="0" u="none" strike="noStrike" baseline="0">
                  <a:solidFill>
                    <a:srgbClr val="000000"/>
                  </a:solidFill>
                  <a:latin typeface="Aptos Narrow"/>
                </a:rPr>
                <a:t>Deals Closed</a:t>
              </a:r>
            </a:p>
          </xdr:txBody>
        </xdr:sp>
        <xdr:clientData/>
      </xdr:twoCellAnchor>
    </mc:Choice>
    <mc:Fallback/>
  </mc:AlternateContent>
  <xdr:twoCellAnchor editAs="oneCell">
    <xdr:from>
      <xdr:col>0</xdr:col>
      <xdr:colOff>323892</xdr:colOff>
      <xdr:row>19</xdr:row>
      <xdr:rowOff>45720</xdr:rowOff>
    </xdr:from>
    <xdr:to>
      <xdr:col>2</xdr:col>
      <xdr:colOff>487679</xdr:colOff>
      <xdr:row>31</xdr:row>
      <xdr:rowOff>0</xdr:rowOff>
    </xdr:to>
    <mc:AlternateContent xmlns:mc="http://schemas.openxmlformats.org/markup-compatibility/2006">
      <mc:Choice xmlns:a14="http://schemas.microsoft.com/office/drawing/2010/main" Requires="a14">
        <xdr:graphicFrame macro="">
          <xdr:nvGraphicFramePr>
            <xdr:cNvPr id="13" name="Month 1">
              <a:extLst>
                <a:ext uri="{FF2B5EF4-FFF2-40B4-BE49-F238E27FC236}">
                  <a16:creationId xmlns:a16="http://schemas.microsoft.com/office/drawing/2014/main" id="{45B9A624-E8BE-4505-875C-82D0A4D3959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323892" y="3520440"/>
              <a:ext cx="1382987" cy="2148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708660</xdr:colOff>
      <xdr:row>21</xdr:row>
      <xdr:rowOff>60960</xdr:rowOff>
    </xdr:from>
    <xdr:to>
      <xdr:col>21</xdr:col>
      <xdr:colOff>403860</xdr:colOff>
      <xdr:row>31</xdr:row>
      <xdr:rowOff>144780</xdr:rowOff>
    </xdr:to>
    <xdr:graphicFrame macro="">
      <xdr:nvGraphicFramePr>
        <xdr:cNvPr id="19" name="Chart 18">
          <a:extLst>
            <a:ext uri="{FF2B5EF4-FFF2-40B4-BE49-F238E27FC236}">
              <a16:creationId xmlns:a16="http://schemas.microsoft.com/office/drawing/2014/main" id="{D506275D-7615-4229-9C04-3ACBFE4E4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708660</xdr:colOff>
      <xdr:row>20</xdr:row>
      <xdr:rowOff>60960</xdr:rowOff>
    </xdr:from>
    <xdr:to>
      <xdr:col>21</xdr:col>
      <xdr:colOff>411480</xdr:colOff>
      <xdr:row>21</xdr:row>
      <xdr:rowOff>99060</xdr:rowOff>
    </xdr:to>
    <xdr:sp macro="" textlink="">
      <xdr:nvSpPr>
        <xdr:cNvPr id="21" name="TextBox 20">
          <a:extLst>
            <a:ext uri="{FF2B5EF4-FFF2-40B4-BE49-F238E27FC236}">
              <a16:creationId xmlns:a16="http://schemas.microsoft.com/office/drawing/2014/main" id="{4F05DF15-FC5F-4489-9098-0B4403DDBADF}"/>
            </a:ext>
          </a:extLst>
        </xdr:cNvPr>
        <xdr:cNvSpPr txBox="1"/>
      </xdr:nvSpPr>
      <xdr:spPr>
        <a:xfrm>
          <a:off x="5844540" y="3718560"/>
          <a:ext cx="7719060" cy="2209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aseline="0">
              <a:latin typeface="Segoe UI" panose="020B0502040204020203" pitchFamily="34" charset="0"/>
              <a:ea typeface="Segoe UI Black" panose="020B0A02040204020203" pitchFamily="34" charset="0"/>
              <a:cs typeface="Segoe UI" panose="020B0502040204020203" pitchFamily="34" charset="0"/>
            </a:rPr>
            <a:t>QUARTER PERFORMANCE CHART</a:t>
          </a:r>
        </a:p>
        <a:p>
          <a:endParaRPr lang="en-US" sz="900">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xdr:twoCellAnchor>
    <xdr:from>
      <xdr:col>11</xdr:col>
      <xdr:colOff>6531</xdr:colOff>
      <xdr:row>38</xdr:row>
      <xdr:rowOff>78377</xdr:rowOff>
    </xdr:from>
    <xdr:to>
      <xdr:col>18</xdr:col>
      <xdr:colOff>387531</xdr:colOff>
      <xdr:row>52</xdr:row>
      <xdr:rowOff>0</xdr:rowOff>
    </xdr:to>
    <xdr:graphicFrame macro="">
      <xdr:nvGraphicFramePr>
        <xdr:cNvPr id="34" name="Chart 33">
          <a:extLst>
            <a:ext uri="{FF2B5EF4-FFF2-40B4-BE49-F238E27FC236}">
              <a16:creationId xmlns:a16="http://schemas.microsoft.com/office/drawing/2014/main" id="{DC27705A-8AC3-433E-B845-D496DB925F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446176</xdr:colOff>
      <xdr:row>1</xdr:row>
      <xdr:rowOff>168921</xdr:rowOff>
    </xdr:from>
    <xdr:to>
      <xdr:col>10</xdr:col>
      <xdr:colOff>510130</xdr:colOff>
      <xdr:row>4</xdr:row>
      <xdr:rowOff>102880</xdr:rowOff>
    </xdr:to>
    <xdr:sp macro="" textlink="">
      <xdr:nvSpPr>
        <xdr:cNvPr id="47" name="Flowchart: Connector 46">
          <a:extLst>
            <a:ext uri="{FF2B5EF4-FFF2-40B4-BE49-F238E27FC236}">
              <a16:creationId xmlns:a16="http://schemas.microsoft.com/office/drawing/2014/main" id="{F9B7C203-B90B-4A6B-B962-9AD994A0843A}"/>
            </a:ext>
          </a:extLst>
        </xdr:cNvPr>
        <xdr:cNvSpPr/>
      </xdr:nvSpPr>
      <xdr:spPr>
        <a:xfrm>
          <a:off x="6039256" y="351801"/>
          <a:ext cx="566874" cy="482599"/>
        </a:xfrm>
        <a:prstGeom prst="flowChartConnector">
          <a:avLst/>
        </a:prstGeom>
        <a:solidFill>
          <a:schemeClr val="tx1">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491546</xdr:colOff>
      <xdr:row>1</xdr:row>
      <xdr:rowOff>178118</xdr:rowOff>
    </xdr:from>
    <xdr:to>
      <xdr:col>10</xdr:col>
      <xdr:colOff>468810</xdr:colOff>
      <xdr:row>4</xdr:row>
      <xdr:rowOff>109662</xdr:rowOff>
    </xdr:to>
    <xdr:pic>
      <xdr:nvPicPr>
        <xdr:cNvPr id="23" name="Picture 22">
          <a:extLst>
            <a:ext uri="{FF2B5EF4-FFF2-40B4-BE49-F238E27FC236}">
              <a16:creationId xmlns:a16="http://schemas.microsoft.com/office/drawing/2014/main" id="{E342A470-FA5E-C6B0-8605-D5E1B2458ADC}"/>
            </a:ext>
          </a:extLst>
        </xdr:cNvPr>
        <xdr:cNvPicPr>
          <a:picLocks noChangeAspect="1"/>
        </xdr:cNvPicPr>
      </xdr:nvPicPr>
      <xdr:blipFill>
        <a:blip xmlns:r="http://schemas.openxmlformats.org/officeDocument/2006/relationships" r:embed="rId15">
          <a:duotone>
            <a:schemeClr val="bg2">
              <a:shade val="45000"/>
              <a:satMod val="135000"/>
            </a:schemeClr>
            <a:prstClr val="white"/>
          </a:duotone>
          <a:extLst>
            <a:ext uri="{BEBA8EAE-BF5A-486C-A8C5-ECC9F3942E4B}">
              <a14:imgProps xmlns:a14="http://schemas.microsoft.com/office/drawing/2010/main">
                <a14:imgLayer r:embed="rId16">
                  <a14:imgEffect>
                    <a14:artisticPhotocopy/>
                  </a14:imgEffect>
                </a14:imgLayer>
              </a14:imgProps>
            </a:ext>
          </a:extLst>
        </a:blip>
        <a:stretch>
          <a:fillRect/>
        </a:stretch>
      </xdr:blipFill>
      <xdr:spPr>
        <a:xfrm>
          <a:off x="6084626" y="360998"/>
          <a:ext cx="480184" cy="480184"/>
        </a:xfrm>
        <a:prstGeom prst="rect">
          <a:avLst/>
        </a:prstGeom>
      </xdr:spPr>
    </xdr:pic>
    <xdr:clientData/>
  </xdr:twoCellAnchor>
  <xdr:twoCellAnchor>
    <xdr:from>
      <xdr:col>0</xdr:col>
      <xdr:colOff>284117</xdr:colOff>
      <xdr:row>14</xdr:row>
      <xdr:rowOff>152401</xdr:rowOff>
    </xdr:from>
    <xdr:to>
      <xdr:col>2</xdr:col>
      <xdr:colOff>518160</xdr:colOff>
      <xdr:row>17</xdr:row>
      <xdr:rowOff>22861</xdr:rowOff>
    </xdr:to>
    <xdr:sp macro="" textlink="">
      <xdr:nvSpPr>
        <xdr:cNvPr id="49" name="TextBox 48">
          <a:extLst>
            <a:ext uri="{FF2B5EF4-FFF2-40B4-BE49-F238E27FC236}">
              <a16:creationId xmlns:a16="http://schemas.microsoft.com/office/drawing/2014/main" id="{0A31412A-525C-49CE-8C5F-ED41B3DBE4C6}"/>
            </a:ext>
          </a:extLst>
        </xdr:cNvPr>
        <xdr:cNvSpPr txBox="1"/>
      </xdr:nvSpPr>
      <xdr:spPr>
        <a:xfrm>
          <a:off x="284117" y="2712721"/>
          <a:ext cx="1453243" cy="419100"/>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baseline="0">
              <a:latin typeface="Segoe UI" panose="020B0502040204020203" pitchFamily="34" charset="0"/>
              <a:ea typeface="Segoe UI Black" panose="020B0A02040204020203" pitchFamily="34" charset="0"/>
              <a:cs typeface="Segoe UI" panose="020B0502040204020203" pitchFamily="34" charset="0"/>
            </a:rPr>
            <a:t>AGENTS PERFORMANCE CHART</a:t>
          </a:r>
        </a:p>
        <a:p>
          <a:endParaRPr lang="en-US" sz="900">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6</xdr:col>
          <xdr:colOff>498566</xdr:colOff>
          <xdr:row>43</xdr:row>
          <xdr:rowOff>59872</xdr:rowOff>
        </xdr:from>
        <xdr:to>
          <xdr:col>10</xdr:col>
          <xdr:colOff>195943</xdr:colOff>
          <xdr:row>44</xdr:row>
          <xdr:rowOff>127363</xdr:rowOff>
        </xdr:to>
        <xdr:sp macro="" textlink="">
          <xdr:nvSpPr>
            <xdr:cNvPr id="3321" name="Check Box 249" hidden="1">
              <a:extLst>
                <a:ext uri="{63B3BB69-23CF-44E3-9099-C40C66FF867C}">
                  <a14:compatExt spid="_x0000_s3321"/>
                </a:ext>
                <a:ext uri="{FF2B5EF4-FFF2-40B4-BE49-F238E27FC236}">
                  <a16:creationId xmlns:a16="http://schemas.microsoft.com/office/drawing/2014/main" id="{D99EA683-D6EF-D39A-BDC1-17D22DE73D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Top/Bottom 10 Highest Closed Won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92528</xdr:colOff>
          <xdr:row>16</xdr:row>
          <xdr:rowOff>45720</xdr:rowOff>
        </xdr:from>
        <xdr:to>
          <xdr:col>8</xdr:col>
          <xdr:colOff>259080</xdr:colOff>
          <xdr:row>29</xdr:row>
          <xdr:rowOff>76200</xdr:rowOff>
        </xdr:to>
        <xdr:sp macro="" textlink="">
          <xdr:nvSpPr>
            <xdr:cNvPr id="3348" name="Scroll Bar 276" hidden="1">
              <a:extLst>
                <a:ext uri="{63B3BB69-23CF-44E3-9099-C40C66FF867C}">
                  <a14:compatExt spid="_x0000_s3348"/>
                </a:ext>
                <a:ext uri="{FF2B5EF4-FFF2-40B4-BE49-F238E27FC236}">
                  <a16:creationId xmlns:a16="http://schemas.microsoft.com/office/drawing/2014/main" id="{876ED1B5-4010-15D3-C5F9-9A92CF3EA1A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c:userShapes xmlns:c="http://schemas.openxmlformats.org/drawingml/2006/chart">
  <cdr:relSizeAnchor xmlns:cdr="http://schemas.openxmlformats.org/drawingml/2006/chartDrawing">
    <cdr:from>
      <cdr:x>0</cdr:x>
      <cdr:y>0.12079</cdr:y>
    </cdr:from>
    <cdr:to>
      <cdr:x>0.44647</cdr:x>
      <cdr:y>0.23933</cdr:y>
    </cdr:to>
    <cdr:sp macro="" textlink="">
      <cdr:nvSpPr>
        <cdr:cNvPr id="2" name="TextBox 83">
          <a:extLst xmlns:a="http://schemas.openxmlformats.org/drawingml/2006/main">
            <a:ext uri="{FF2B5EF4-FFF2-40B4-BE49-F238E27FC236}">
              <a16:creationId xmlns:a16="http://schemas.microsoft.com/office/drawing/2014/main" id="{DBD66516-1D34-11CF-3F5F-A8A987BE7251}"/>
            </a:ext>
          </a:extLst>
        </cdr:cNvPr>
        <cdr:cNvSpPr txBox="1"/>
      </cdr:nvSpPr>
      <cdr:spPr>
        <a:xfrm xmlns:a="http://schemas.openxmlformats.org/drawingml/2006/main">
          <a:off x="0" y="271780"/>
          <a:ext cx="3749683" cy="26670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aseline="0"/>
            <a:t>MONTHLY PERFORMANCE CHART</a:t>
          </a:r>
        </a:p>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33.856375462965" createdVersion="8" refreshedVersion="8" minRefreshableVersion="3" recordCount="1065" xr:uid="{0C19BDA0-1DD0-4BC3-8E9A-7D73AF893231}">
  <cacheSource type="worksheet">
    <worksheetSource ref="A1:M1066" sheet="DataSet"/>
  </cacheSource>
  <cacheFields count="13">
    <cacheField name="Date" numFmtId="14">
      <sharedItems containsSemiMixedTypes="0" containsNonDate="0" containsDate="1" containsString="0" minDate="2023-01-01T00:00:00" maxDate="2025-01-01T00:00:00"/>
    </cacheField>
    <cacheField name="Total Calls" numFmtId="0">
      <sharedItems containsSemiMixedTypes="0" containsString="0" containsNumber="1" containsInteger="1" minValue="16" maxValue="170"/>
    </cacheField>
    <cacheField name="Calls Reached" numFmtId="0">
      <sharedItems containsSemiMixedTypes="0" containsString="0" containsNumber="1" containsInteger="1" minValue="0" maxValue="100"/>
    </cacheField>
    <cacheField name="Average Duration (sec)" numFmtId="0">
      <sharedItems containsSemiMixedTypes="0" containsString="0" containsNumber="1" minValue="60.604366212990193" maxValue="633.37"/>
    </cacheField>
    <cacheField name="Deals Closed" numFmtId="0">
      <sharedItems containsSemiMixedTypes="0" containsString="0" containsNumber="1" containsInteger="1" minValue="0" maxValue="100"/>
    </cacheField>
    <cacheField name="Deal Value ($)" numFmtId="1">
      <sharedItems containsSemiMixedTypes="0" containsString="0" containsNumber="1" containsInteger="1" minValue="222" maxValue="4991"/>
    </cacheField>
    <cacheField name="Full Name" numFmtId="0">
      <sharedItems count="323">
        <s v="Noah Rodriguez"/>
        <s v="Sophia Garcia"/>
        <s v="Noah Davis"/>
        <s v="Emma Rodriguez"/>
        <s v="Alice Williams"/>
        <s v="Sophia Davis"/>
        <s v="Liam Martinez"/>
        <s v="Diana Brown"/>
        <s v="Diana Williams"/>
        <s v="Mason Johnson"/>
        <s v="Jake Williams"/>
        <s v="Ava Davis"/>
        <s v="Mason Jones"/>
        <s v="Alice Garcia"/>
        <s v="Evan Martinez"/>
        <s v="Liam Davis"/>
        <s v="Ava Johnson"/>
        <s v="Emma Davis"/>
        <s v="Emma Miller"/>
        <s v="Liam Miller"/>
        <s v="Evan Williams"/>
        <s v="Evan Jones"/>
        <s v="Noah Martinez"/>
        <s v="Jake Garcia"/>
        <s v="Alice Davis"/>
        <s v="Emma Smith"/>
        <s v="Alice Miller"/>
        <s v="Emma Johnson"/>
        <s v="Jake Rodriguez"/>
        <s v="Mason Garcia"/>
        <s v="Alice Smith"/>
        <s v="Noah Brown"/>
        <s v="Sophia Rodriguez"/>
        <s v="Liam Jones"/>
        <s v="Evan Smith"/>
        <s v="Noah Garcia"/>
        <s v="Sophia Williams"/>
        <s v="Emma Martinez"/>
        <s v="Sophia Johnson"/>
        <s v="Ava Williams"/>
        <s v="Liam Rodriguez"/>
        <s v="Diana Garcia"/>
        <s v="Noah Johnson"/>
        <s v="Evan Garcia"/>
        <s v="Diana Johnson"/>
        <s v="Jake Davis"/>
        <s v="Liam Garcia"/>
        <s v="Jake Smith"/>
        <s v="Evan Rodriguez"/>
        <s v="Sophia Jones"/>
        <s v="Emma Garcia"/>
        <s v="Diana Jones"/>
        <s v="Jake Johnson"/>
        <s v="Liam Johnson"/>
        <s v="Ava Miller"/>
        <s v="Alice Martinez"/>
        <s v="Sophia Martinez"/>
        <s v="Emma Brown"/>
        <s v="Ava Garcia"/>
        <s v="Diana Miller"/>
        <s v="Mason Davis"/>
        <s v="Alice Brown"/>
        <s v="Noah Williams"/>
        <s v="Ava Martinez"/>
        <s v="Alice Jones"/>
        <s v="Noah Miller"/>
        <s v="Diana Rodriguez"/>
        <s v="Mason Williams"/>
        <s v="Ava Smith"/>
        <s v="Mason Martinez"/>
        <s v="Liam Smith"/>
        <s v="Diana Martinez"/>
        <s v="Diana Davis"/>
        <s v="Ava Rodriguez"/>
        <s v="Diana Smith"/>
        <s v="Jake Miller"/>
        <s v="Evan Brown"/>
        <s v="Evan Davis"/>
        <s v="Evan Miller"/>
        <s v="Noah Smith"/>
        <s v="Mason Miller"/>
        <s v="Mason Smith"/>
        <s v="Emma Jones"/>
        <s v="Mason Brown"/>
        <s v="Ava Brown"/>
        <s v="Sophia Miller"/>
        <s v="Noah Jones"/>
        <s v="Alice Johnson"/>
        <s v="Sophia Smith"/>
        <s v="Evan Johnson"/>
        <s v="Jake Brown"/>
        <s v="Sophia Brown"/>
        <s v="Liam Williams"/>
        <s v="Jake Martinez"/>
        <s v="Emma Williams"/>
        <s v="Mason Rodriguez"/>
        <s v="Jake Jones"/>
        <s v="Liam Brown"/>
        <s v="Alice Rodriguez"/>
        <s v="Ava Jones"/>
        <s v="Garcia Evan"/>
        <s v="Williams Mimi"/>
        <s v="Martinez Craig"/>
        <s v="Johnson Josh"/>
        <s v="Johnson Emma"/>
        <s v="Rodriguez Grace"/>
        <s v="Jones Vicky"/>
        <s v="Garcia Will"/>
        <s v="Smith Darren"/>
        <s v="Rodriguez Karol"/>
        <s v="Williams Alex"/>
        <s v="Johnson Melissa"/>
        <s v="Miller Ian"/>
        <s v="Jones David"/>
        <s v="Jones Richard"/>
        <s v="Jones James"/>
        <s v="Smith Chris"/>
        <s v="Jones Molly"/>
        <s v="Miller Charlie"/>
        <s v="Davis Rick"/>
        <s v="Jones Bob"/>
        <s v="Rodriguez Liam"/>
        <s v="Rodriguez Jake"/>
        <s v="Johnson Diana"/>
        <s v="Smith Alice"/>
        <s v="Martinez Paul"/>
        <s v="Garcia Jake"/>
        <s v="Williams Jake"/>
        <s v="Williams John"/>
        <s v="Smith John"/>
        <s v="Johnson Chris"/>
        <s v="Brown Anna"/>
        <s v="Martinez Jane"/>
        <s v="Rodriguez John"/>
        <s v="Johnson Evan"/>
        <s v="Garcia Chris"/>
        <s v="Williams Jane"/>
        <s v="Davis Chris"/>
        <s v="Smith Jane"/>
        <s v="Davis Mimi"/>
        <s v="Brown John"/>
        <s v="Johnson Alice"/>
        <s v="Rodriguez Chris"/>
        <s v="Brown Alice"/>
        <s v="Davis Evan"/>
        <s v="Rodriguez Mimi"/>
        <s v="Rodriguez David"/>
        <s v="Smith Grace"/>
        <s v="Jones Josh"/>
        <s v="Miller Evan"/>
        <s v="Garcia Craig"/>
        <s v="Miller Diana"/>
        <s v="Jones Liam"/>
        <s v="Williams Bob"/>
        <s v="Williams Rick"/>
        <s v="Johnson Charlie"/>
        <s v="Miller Molly"/>
        <s v="Jones Chris"/>
        <s v="Davis Paul"/>
        <s v="Williams Ian"/>
        <s v="Brown Alex"/>
        <s v="Jones Karol"/>
        <s v="Johnson Darren"/>
        <s v="Davis Vicky"/>
        <s v="Miller Richard"/>
        <s v="Miller Emma"/>
        <s v="Martinez Evan"/>
        <s v="Smith Jake"/>
        <s v="Garcia John"/>
        <s v="Garcia Anna"/>
        <s v="Rodriguez Evan"/>
        <s v="Martinez Chris"/>
        <s v="Johnson John"/>
        <s v="Williams Chris"/>
        <s v="Davis John"/>
        <s v="Brown Jane"/>
        <s v="Johnson Ian"/>
        <s v="Rodriguez Darren"/>
        <s v="Rodriguez James"/>
        <s v="Williams Richard"/>
        <s v="Williams Melissa"/>
        <s v="Miller Alex"/>
        <s v="Johnson Karol"/>
        <s v="Williams Will"/>
        <s v="Rodriguez Vicky"/>
        <s v="Smith Emma"/>
        <s v="Brown Chris"/>
        <s v="Garcia Josh"/>
        <s v="Williams David"/>
        <s v="Smith Mimi"/>
        <s v="Williams Charlie"/>
        <s v="Garcia Rick"/>
        <s v="Garcia Bob"/>
        <s v="Johnson Liam"/>
        <s v="Williams Diana"/>
        <s v="Johnson Anna"/>
        <s v="Martinez Jake"/>
        <s v="Rodriguez Alice"/>
        <s v="Martinez Alice"/>
        <s v="Brown Jake"/>
        <s v="Brown Mimi"/>
        <s v="Rodriguez Jane"/>
        <s v="Miller Liam"/>
        <s v="Smith Bob"/>
        <s v="Miller Rick"/>
        <s v="Martinez Emma"/>
        <s v="Martinez Molly"/>
        <s v="Jones Evan"/>
        <s v="Miller Chris"/>
        <s v="Davis Richard"/>
        <s v="Rodriguez Paul"/>
        <s v="Martinez Vicky"/>
        <s v="Brown Darren"/>
        <s v="Smith Will"/>
        <s v="Martinez Ian"/>
        <s v="Davis Grace"/>
        <s v="Rodriguez Craig"/>
        <s v="Johnson David"/>
        <s v="Martinez Mimi"/>
        <s v="Smith Karol"/>
        <s v="Miller Melissa"/>
        <s v="Garcia Alice"/>
        <s v="Davis Anna"/>
        <s v="Williams Evan"/>
        <s v="Garcia Jane"/>
        <s v="Johnson Mimi"/>
        <s v="Johnson Jane"/>
        <s v="Smith Alex"/>
        <s v="Johnson Craig"/>
        <s v="Brown Josh"/>
        <s v="Jones Emma"/>
        <s v="Garcia Grace"/>
        <s v="Brown Will"/>
        <s v="Brown Karol"/>
        <s v="Davis David"/>
        <s v="Smith Melissa"/>
        <s v="Brown Liam"/>
        <s v="Martinez Charlie"/>
        <s v="Williams Molly"/>
        <s v="Smith James"/>
        <s v="Davis Alice"/>
        <s v="Smith Evan"/>
        <s v="Williams Alice"/>
        <s v="Martinez Anna"/>
        <s v="Brown Bob"/>
        <s v="Garcia Charlie"/>
        <s v="Martinez Liam"/>
        <s v="Miller Mimi"/>
        <s v="Martinez David"/>
        <s v="Jones Craig"/>
        <s v="Garcia Emma"/>
        <s v="Brown Grace"/>
        <s v="Williams Vicky"/>
        <s v="Rodriguez Will"/>
        <s v="Garcia Darren"/>
        <s v="Davis Diana"/>
        <s v="Martinez Richard"/>
        <s v="Garcia Paul"/>
        <s v="Garcia Alex"/>
        <s v="Davis Jake"/>
        <s v="Brown Evan"/>
        <s v="Brown Ian"/>
        <s v="Williams Paul"/>
        <s v="Brown Richard"/>
        <s v="Brown Rick"/>
        <s v="Martinez Bob"/>
        <s v="Garcia Melissa"/>
        <s v="Williams Karol"/>
        <s v="Davis Will"/>
        <s v="Davis Craig"/>
        <s v="Garcia Mimi"/>
        <s v="Jones Jake"/>
        <s v="Smith Diana"/>
        <s v="Smith Anna"/>
        <s v="Brown Vicky"/>
        <s v="Rodriguez Rick"/>
        <s v="Miller Bob"/>
        <s v="Martinez Grace"/>
        <s v="Miller Will"/>
        <s v="Jones Darren"/>
        <s v="Martinez Josh"/>
        <s v="Jones Melissa"/>
        <s v="Jones Alex"/>
        <s v="Jones Charlie"/>
        <s v="Johnson Molly"/>
        <s v="Rodriguez Richard"/>
        <s v="Garcia James"/>
        <s v="Davis Jane"/>
        <s v="Rodriguez Anna"/>
        <s v="Smith Charlie"/>
        <s v="Davis Liam"/>
        <s v="Johnson Jake"/>
        <s v="Brown Charlie"/>
        <s v="Johnson Rick"/>
        <s v="Davis James"/>
        <s v="Smith Paul"/>
        <s v="Garcia David"/>
        <s v="Williams Josh"/>
        <s v="Williams Grace"/>
        <s v="Jones Alice"/>
        <s v="Miller Karol"/>
        <s v="Martinez Alex"/>
        <s v="Rodriguez Melissa"/>
        <s v="Miller David"/>
        <s v="Smith Craig"/>
        <s v="Jones Will"/>
        <s v="Martinez Darren"/>
        <s v="Garcia Karol"/>
        <s v="Davis Alex"/>
        <s v="Brown Paul"/>
        <s v="Davis Charlie"/>
        <s v="Jones Diana"/>
        <s v="Brown David"/>
        <s v="Miller Grace"/>
        <s v="Williams Darren"/>
        <s v="Smith Ian"/>
        <s v="Jones Paul"/>
        <s v="Smith Josh"/>
        <s v="Johnson James"/>
        <s v="Brown Molly"/>
        <s v="Martinez Rick"/>
        <s v="Williams Liam"/>
        <s v=" " u="1"/>
      </sharedItems>
    </cacheField>
    <cacheField name="Gender" numFmtId="0">
      <sharedItems/>
    </cacheField>
    <cacheField name="Month" numFmtId="0">
      <sharedItems count="12">
        <s v="Jun"/>
        <s v="Oct"/>
        <s v="May"/>
        <s v="Feb"/>
        <s v="Dec"/>
        <s v="Sep"/>
        <s v="Aug"/>
        <s v="Apr"/>
        <s v="Mar"/>
        <s v="Nov"/>
        <s v="Jul"/>
        <s v="Jan"/>
      </sharedItems>
    </cacheField>
    <cacheField name="Year" numFmtId="0">
      <sharedItems containsSemiMixedTypes="0" containsString="0" containsNumber="1" containsInteger="1" minValue="2023" maxValue="2024" count="2">
        <n v="2023"/>
        <n v="2024"/>
      </sharedItems>
    </cacheField>
    <cacheField name="Quarter" numFmtId="0">
      <sharedItems count="4">
        <s v="Q2"/>
        <s v="Q4"/>
        <s v="Q1"/>
        <s v="Q3"/>
      </sharedItems>
    </cacheField>
    <cacheField name="Weekday" numFmtId="0">
      <sharedItems count="7">
        <s v="Fri"/>
        <s v="Thu"/>
        <s v="Sun"/>
        <s v="Wed"/>
        <s v="Sat"/>
        <s v="Tue"/>
        <s v="Mon"/>
      </sharedItems>
    </cacheField>
    <cacheField name="Closed-Won " numFmtId="1">
      <sharedItems containsSemiMixedTypes="0" containsString="0" containsNumber="1" containsInteger="1" minValue="0" maxValue="4991"/>
    </cacheField>
  </cacheFields>
  <extLst>
    <ext xmlns:x14="http://schemas.microsoft.com/office/spreadsheetml/2009/9/main" uri="{725AE2AE-9491-48be-B2B4-4EB974FC3084}">
      <x14:pivotCacheDefinition pivotCacheId="12748657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5">
  <r>
    <d v="2023-06-11T00:00:00"/>
    <n v="81"/>
    <n v="15"/>
    <n v="123.8297362122097"/>
    <n v="6"/>
    <n v="1567"/>
    <x v="0"/>
    <s v="Male"/>
    <x v="0"/>
    <x v="0"/>
    <x v="0"/>
    <x v="0"/>
    <n v="1567"/>
  </r>
  <r>
    <d v="2023-10-07T00:00:00"/>
    <n v="41"/>
    <n v="18"/>
    <n v="483.18186560760199"/>
    <n v="9"/>
    <n v="4784"/>
    <x v="1"/>
    <s v="Male"/>
    <x v="1"/>
    <x v="0"/>
    <x v="1"/>
    <x v="1"/>
    <n v="4784"/>
  </r>
  <r>
    <d v="2023-05-02T00:00:00"/>
    <n v="38"/>
    <n v="8"/>
    <n v="348.69166002543483"/>
    <n v="3"/>
    <n v="4918"/>
    <x v="2"/>
    <s v="Male"/>
    <x v="2"/>
    <x v="0"/>
    <x v="0"/>
    <x v="2"/>
    <n v="4918"/>
  </r>
  <r>
    <d v="2023-02-07T00:00:00"/>
    <n v="24"/>
    <n v="11"/>
    <n v="65.652584274335965"/>
    <n v="7"/>
    <n v="2991"/>
    <x v="3"/>
    <s v="Female"/>
    <x v="3"/>
    <x v="0"/>
    <x v="2"/>
    <x v="2"/>
    <n v="2991"/>
  </r>
  <r>
    <d v="2023-06-02T00:00:00"/>
    <n v="88"/>
    <n v="6"/>
    <n v="392.66565644095101"/>
    <n v="8"/>
    <n v="2643"/>
    <x v="4"/>
    <s v="Male"/>
    <x v="0"/>
    <x v="0"/>
    <x v="0"/>
    <x v="3"/>
    <n v="2643"/>
  </r>
  <r>
    <d v="2023-12-04T00:00:00"/>
    <n v="50"/>
    <n v="20"/>
    <n v="115.9673262169665"/>
    <n v="18"/>
    <n v="728"/>
    <x v="5"/>
    <s v="Female"/>
    <x v="4"/>
    <x v="0"/>
    <x v="1"/>
    <x v="4"/>
    <n v="728"/>
  </r>
  <r>
    <d v="2023-09-22T00:00:00"/>
    <n v="59"/>
    <n v="8"/>
    <n v="526.57807412036766"/>
    <n v="5"/>
    <n v="2863"/>
    <x v="6"/>
    <s v="Female"/>
    <x v="5"/>
    <x v="0"/>
    <x v="3"/>
    <x v="3"/>
    <n v="2863"/>
  </r>
  <r>
    <d v="2023-10-08T00:00:00"/>
    <n v="37"/>
    <n v="17"/>
    <n v="402.91753619050058"/>
    <n v="9"/>
    <n v="957"/>
    <x v="7"/>
    <s v="Male"/>
    <x v="1"/>
    <x v="0"/>
    <x v="1"/>
    <x v="0"/>
    <n v="957"/>
  </r>
  <r>
    <d v="2023-08-27T00:00:00"/>
    <n v="59"/>
    <n v="17"/>
    <n v="259.64300353023759"/>
    <n v="7"/>
    <n v="4791"/>
    <x v="8"/>
    <s v="Female"/>
    <x v="6"/>
    <x v="0"/>
    <x v="3"/>
    <x v="0"/>
    <n v="4791"/>
  </r>
  <r>
    <d v="2023-04-13T00:00:00"/>
    <n v="34"/>
    <n v="19"/>
    <n v="438.22259895492658"/>
    <n v="7"/>
    <n v="2524"/>
    <x v="9"/>
    <s v="Female"/>
    <x v="7"/>
    <x v="0"/>
    <x v="0"/>
    <x v="5"/>
    <n v="2524"/>
  </r>
  <r>
    <d v="2023-04-03T00:00:00"/>
    <n v="90"/>
    <n v="19"/>
    <n v="439.81879484589138"/>
    <n v="3"/>
    <n v="1011"/>
    <x v="2"/>
    <s v="Female"/>
    <x v="7"/>
    <x v="0"/>
    <x v="0"/>
    <x v="4"/>
    <n v="1011"/>
  </r>
  <r>
    <d v="2023-10-08T00:00:00"/>
    <n v="64"/>
    <n v="6"/>
    <n v="269.53209186733608"/>
    <n v="9"/>
    <n v="2174"/>
    <x v="10"/>
    <s v="Male"/>
    <x v="1"/>
    <x v="0"/>
    <x v="1"/>
    <x v="0"/>
    <n v="2174"/>
  </r>
  <r>
    <d v="2023-10-20T00:00:00"/>
    <n v="78"/>
    <n v="10"/>
    <n v="175.28966289667511"/>
    <n v="4"/>
    <n v="4348"/>
    <x v="11"/>
    <s v="Male"/>
    <x v="1"/>
    <x v="0"/>
    <x v="1"/>
    <x v="3"/>
    <n v="4348"/>
  </r>
  <r>
    <d v="2023-03-17T00:00:00"/>
    <n v="91"/>
    <n v="18"/>
    <n v="555.36496931652255"/>
    <n v="9"/>
    <n v="3367"/>
    <x v="12"/>
    <s v="Male"/>
    <x v="8"/>
    <x v="0"/>
    <x v="2"/>
    <x v="3"/>
    <n v="3367"/>
  </r>
  <r>
    <d v="2023-04-06T00:00:00"/>
    <n v="48"/>
    <n v="16"/>
    <n v="502.93236858504548"/>
    <n v="6"/>
    <n v="2723"/>
    <x v="13"/>
    <s v="Female"/>
    <x v="7"/>
    <x v="0"/>
    <x v="0"/>
    <x v="5"/>
    <n v="2723"/>
  </r>
  <r>
    <d v="2023-10-24T00:00:00"/>
    <n v="60"/>
    <n v="12"/>
    <n v="270.79226900313779"/>
    <n v="5"/>
    <n v="2269"/>
    <x v="14"/>
    <s v="Male"/>
    <x v="1"/>
    <x v="0"/>
    <x v="1"/>
    <x v="2"/>
    <n v="2269"/>
  </r>
  <r>
    <d v="2023-06-25T00:00:00"/>
    <n v="89"/>
    <n v="11"/>
    <n v="178.2991061358735"/>
    <n v="5"/>
    <n v="2416"/>
    <x v="15"/>
    <s v="Male"/>
    <x v="0"/>
    <x v="0"/>
    <x v="0"/>
    <x v="0"/>
    <n v="2416"/>
  </r>
  <r>
    <d v="2023-06-12T00:00:00"/>
    <n v="34"/>
    <n v="17"/>
    <n v="410.10115114244002"/>
    <n v="4"/>
    <n v="1298"/>
    <x v="16"/>
    <s v="Female"/>
    <x v="0"/>
    <x v="0"/>
    <x v="0"/>
    <x v="4"/>
    <n v="1298"/>
  </r>
  <r>
    <d v="2023-10-08T00:00:00"/>
    <n v="97"/>
    <n v="6"/>
    <n v="528.33593405574186"/>
    <n v="3"/>
    <n v="933"/>
    <x v="17"/>
    <s v="Male"/>
    <x v="1"/>
    <x v="0"/>
    <x v="1"/>
    <x v="0"/>
    <n v="933"/>
  </r>
  <r>
    <d v="2023-11-19T00:00:00"/>
    <n v="58"/>
    <n v="18"/>
    <n v="94.013233247209754"/>
    <n v="2"/>
    <n v="654"/>
    <x v="18"/>
    <s v="Male"/>
    <x v="9"/>
    <x v="0"/>
    <x v="1"/>
    <x v="0"/>
    <n v="654"/>
  </r>
  <r>
    <d v="2023-05-27T00:00:00"/>
    <n v="85"/>
    <n v="6"/>
    <n v="570.97099200216894"/>
    <n v="4"/>
    <n v="980"/>
    <x v="19"/>
    <s v="Female"/>
    <x v="2"/>
    <x v="0"/>
    <x v="0"/>
    <x v="1"/>
    <n v="980"/>
  </r>
  <r>
    <d v="2023-02-07T00:00:00"/>
    <n v="93"/>
    <n v="10"/>
    <n v="348.02666662026371"/>
    <n v="10"/>
    <n v="2611"/>
    <x v="4"/>
    <s v="Male"/>
    <x v="3"/>
    <x v="0"/>
    <x v="2"/>
    <x v="2"/>
    <n v="2611"/>
  </r>
  <r>
    <d v="2023-12-31T00:00:00"/>
    <n v="87"/>
    <n v="9"/>
    <n v="64.868098441755023"/>
    <n v="2"/>
    <n v="3917"/>
    <x v="11"/>
    <s v="Female"/>
    <x v="4"/>
    <x v="0"/>
    <x v="1"/>
    <x v="0"/>
    <n v="3917"/>
  </r>
  <r>
    <d v="2023-09-29T00:00:00"/>
    <n v="40"/>
    <n v="8"/>
    <n v="539.55682896534586"/>
    <n v="9"/>
    <n v="3391"/>
    <x v="20"/>
    <s v="Male"/>
    <x v="5"/>
    <x v="0"/>
    <x v="3"/>
    <x v="3"/>
    <n v="3391"/>
  </r>
  <r>
    <d v="2023-07-01T00:00:00"/>
    <n v="74"/>
    <n v="8"/>
    <n v="196.57375256045219"/>
    <n v="1"/>
    <n v="1917"/>
    <x v="21"/>
    <s v="Male"/>
    <x v="10"/>
    <x v="0"/>
    <x v="3"/>
    <x v="1"/>
    <n v="1917"/>
  </r>
  <r>
    <d v="2023-09-12T00:00:00"/>
    <n v="100"/>
    <n v="50"/>
    <n v="558.52332446901744"/>
    <n v="30"/>
    <n v="4650"/>
    <x v="22"/>
    <s v="Female"/>
    <x v="5"/>
    <x v="0"/>
    <x v="3"/>
    <x v="2"/>
    <n v="4650"/>
  </r>
  <r>
    <d v="2023-09-17T00:00:00"/>
    <n v="70"/>
    <n v="13"/>
    <n v="581.92993000756167"/>
    <n v="8"/>
    <n v="1283"/>
    <x v="23"/>
    <s v="Female"/>
    <x v="5"/>
    <x v="0"/>
    <x v="3"/>
    <x v="0"/>
    <n v="1283"/>
  </r>
  <r>
    <d v="2023-09-02T00:00:00"/>
    <n v="50"/>
    <n v="10"/>
    <n v="302.6080762258448"/>
    <n v="8"/>
    <n v="3130"/>
    <x v="3"/>
    <s v="Female"/>
    <x v="5"/>
    <x v="0"/>
    <x v="3"/>
    <x v="1"/>
    <n v="3130"/>
  </r>
  <r>
    <d v="2023-07-04T00:00:00"/>
    <n v="85"/>
    <n v="14"/>
    <n v="426.04414538132107"/>
    <n v="0"/>
    <n v="4845"/>
    <x v="24"/>
    <s v="Male"/>
    <x v="10"/>
    <x v="0"/>
    <x v="3"/>
    <x v="2"/>
    <n v="0"/>
  </r>
  <r>
    <d v="2023-03-13T00:00:00"/>
    <n v="88"/>
    <n v="9"/>
    <n v="371.89140974880382"/>
    <n v="9"/>
    <n v="4495"/>
    <x v="25"/>
    <s v="Female"/>
    <x v="8"/>
    <x v="0"/>
    <x v="2"/>
    <x v="4"/>
    <n v="4495"/>
  </r>
  <r>
    <d v="2023-04-28T00:00:00"/>
    <n v="25"/>
    <n v="6"/>
    <n v="248.0661922131396"/>
    <n v="8"/>
    <n v="3228"/>
    <x v="26"/>
    <s v="Female"/>
    <x v="7"/>
    <x v="0"/>
    <x v="0"/>
    <x v="3"/>
    <n v="3228"/>
  </r>
  <r>
    <d v="2023-12-15T00:00:00"/>
    <n v="85"/>
    <n v="13"/>
    <n v="245.95781463893809"/>
    <n v="5"/>
    <n v="2861"/>
    <x v="27"/>
    <s v="Male"/>
    <x v="4"/>
    <x v="0"/>
    <x v="1"/>
    <x v="3"/>
    <n v="2861"/>
  </r>
  <r>
    <d v="2023-06-05T00:00:00"/>
    <n v="92"/>
    <n v="15"/>
    <n v="378.823935348916"/>
    <n v="7"/>
    <n v="3930"/>
    <x v="28"/>
    <s v="Female"/>
    <x v="0"/>
    <x v="0"/>
    <x v="0"/>
    <x v="4"/>
    <n v="3930"/>
  </r>
  <r>
    <d v="2023-09-16T00:00:00"/>
    <n v="96"/>
    <n v="7"/>
    <n v="210.169805053109"/>
    <n v="5"/>
    <n v="2046"/>
    <x v="29"/>
    <s v="Male"/>
    <x v="5"/>
    <x v="0"/>
    <x v="3"/>
    <x v="1"/>
    <n v="2046"/>
  </r>
  <r>
    <d v="2023-04-27T00:00:00"/>
    <n v="78"/>
    <n v="11"/>
    <n v="168.05191325823219"/>
    <n v="7"/>
    <n v="3987"/>
    <x v="30"/>
    <s v="Male"/>
    <x v="7"/>
    <x v="0"/>
    <x v="0"/>
    <x v="5"/>
    <n v="3987"/>
  </r>
  <r>
    <d v="2023-03-20T00:00:00"/>
    <n v="93"/>
    <n v="15"/>
    <n v="284.01840575066387"/>
    <n v="10"/>
    <n v="3197"/>
    <x v="31"/>
    <s v="Male"/>
    <x v="8"/>
    <x v="0"/>
    <x v="2"/>
    <x v="4"/>
    <n v="3197"/>
  </r>
  <r>
    <d v="2023-04-02T00:00:00"/>
    <n v="70"/>
    <n v="6"/>
    <n v="247.5008709980136"/>
    <n v="3"/>
    <n v="3352"/>
    <x v="27"/>
    <s v="Female"/>
    <x v="7"/>
    <x v="0"/>
    <x v="0"/>
    <x v="0"/>
    <n v="3352"/>
  </r>
  <r>
    <d v="2023-09-22T00:00:00"/>
    <n v="71"/>
    <n v="18"/>
    <n v="74.890608949312195"/>
    <n v="0"/>
    <n v="1014"/>
    <x v="32"/>
    <s v="Female"/>
    <x v="5"/>
    <x v="0"/>
    <x v="3"/>
    <x v="3"/>
    <n v="0"/>
  </r>
  <r>
    <d v="2023-09-19T00:00:00"/>
    <n v="73"/>
    <n v="19"/>
    <n v="201.1287783109826"/>
    <n v="5"/>
    <n v="2599"/>
    <x v="33"/>
    <s v="Female"/>
    <x v="5"/>
    <x v="0"/>
    <x v="3"/>
    <x v="2"/>
    <n v="2599"/>
  </r>
  <r>
    <d v="2023-05-17T00:00:00"/>
    <n v="24"/>
    <n v="17"/>
    <n v="479.19368313919961"/>
    <n v="9"/>
    <n v="3088"/>
    <x v="34"/>
    <s v="Female"/>
    <x v="2"/>
    <x v="0"/>
    <x v="0"/>
    <x v="6"/>
    <n v="3088"/>
  </r>
  <r>
    <d v="2023-05-03T00:00:00"/>
    <n v="58"/>
    <n v="13"/>
    <n v="62.325447588065337"/>
    <n v="2"/>
    <n v="3176"/>
    <x v="0"/>
    <s v="Female"/>
    <x v="2"/>
    <x v="0"/>
    <x v="0"/>
    <x v="6"/>
    <n v="3176"/>
  </r>
  <r>
    <d v="2023-06-20T00:00:00"/>
    <n v="33"/>
    <n v="18"/>
    <n v="393.26095592839329"/>
    <n v="9"/>
    <n v="4534"/>
    <x v="35"/>
    <s v="Female"/>
    <x v="0"/>
    <x v="0"/>
    <x v="0"/>
    <x v="2"/>
    <n v="4534"/>
  </r>
  <r>
    <d v="2023-10-01T00:00:00"/>
    <n v="100"/>
    <n v="19"/>
    <n v="539.35764231647408"/>
    <n v="3"/>
    <n v="2098"/>
    <x v="36"/>
    <s v="Female"/>
    <x v="1"/>
    <x v="0"/>
    <x v="1"/>
    <x v="0"/>
    <n v="2098"/>
  </r>
  <r>
    <d v="2023-10-13T00:00:00"/>
    <n v="41"/>
    <n v="11"/>
    <n v="239.79819744648191"/>
    <n v="5"/>
    <n v="3160"/>
    <x v="37"/>
    <s v="Female"/>
    <x v="1"/>
    <x v="0"/>
    <x v="1"/>
    <x v="3"/>
    <n v="3160"/>
  </r>
  <r>
    <d v="2023-07-02T00:00:00"/>
    <n v="97"/>
    <n v="16"/>
    <n v="563.8104361620874"/>
    <n v="1"/>
    <n v="2153"/>
    <x v="38"/>
    <s v="Female"/>
    <x v="10"/>
    <x v="0"/>
    <x v="3"/>
    <x v="0"/>
    <n v="2153"/>
  </r>
  <r>
    <d v="2023-06-23T00:00:00"/>
    <n v="44"/>
    <n v="6"/>
    <n v="343.7502968923007"/>
    <n v="2"/>
    <n v="999"/>
    <x v="39"/>
    <s v="Male"/>
    <x v="0"/>
    <x v="0"/>
    <x v="0"/>
    <x v="3"/>
    <n v="999"/>
  </r>
  <r>
    <d v="2023-10-13T00:00:00"/>
    <n v="75"/>
    <n v="15"/>
    <n v="60.604366212990193"/>
    <n v="9"/>
    <n v="2928"/>
    <x v="40"/>
    <s v="Female"/>
    <x v="1"/>
    <x v="0"/>
    <x v="1"/>
    <x v="3"/>
    <n v="2928"/>
  </r>
  <r>
    <d v="2023-07-14T00:00:00"/>
    <n v="100"/>
    <n v="17"/>
    <n v="476.32145743311639"/>
    <n v="4"/>
    <n v="1719"/>
    <x v="41"/>
    <s v="Female"/>
    <x v="10"/>
    <x v="0"/>
    <x v="3"/>
    <x v="3"/>
    <n v="1719"/>
  </r>
  <r>
    <d v="2023-09-19T00:00:00"/>
    <n v="35"/>
    <n v="12"/>
    <n v="319.40160982312142"/>
    <n v="10"/>
    <n v="4437"/>
    <x v="40"/>
    <s v="Female"/>
    <x v="5"/>
    <x v="0"/>
    <x v="3"/>
    <x v="2"/>
    <n v="4437"/>
  </r>
  <r>
    <d v="2023-03-15T00:00:00"/>
    <n v="83"/>
    <n v="15"/>
    <n v="80.928356177310036"/>
    <n v="8"/>
    <n v="1049"/>
    <x v="42"/>
    <s v="Female"/>
    <x v="8"/>
    <x v="0"/>
    <x v="2"/>
    <x v="6"/>
    <n v="1049"/>
  </r>
  <r>
    <d v="2023-04-23T00:00:00"/>
    <n v="22"/>
    <n v="16"/>
    <n v="387.78757292218131"/>
    <n v="2"/>
    <n v="4681"/>
    <x v="43"/>
    <s v="Female"/>
    <x v="7"/>
    <x v="0"/>
    <x v="0"/>
    <x v="0"/>
    <n v="4681"/>
  </r>
  <r>
    <d v="2023-12-24T00:00:00"/>
    <n v="75"/>
    <n v="11"/>
    <n v="285.68315267828069"/>
    <n v="7"/>
    <n v="2640"/>
    <x v="44"/>
    <s v="Female"/>
    <x v="4"/>
    <x v="0"/>
    <x v="1"/>
    <x v="0"/>
    <n v="2640"/>
  </r>
  <r>
    <d v="2023-05-12T00:00:00"/>
    <n v="95"/>
    <n v="18"/>
    <n v="566.13776573151324"/>
    <n v="2"/>
    <n v="2334"/>
    <x v="32"/>
    <s v="Female"/>
    <x v="2"/>
    <x v="0"/>
    <x v="0"/>
    <x v="3"/>
    <n v="2334"/>
  </r>
  <r>
    <d v="2023-07-09T00:00:00"/>
    <n v="69"/>
    <n v="9"/>
    <n v="187.50302303452119"/>
    <n v="7"/>
    <n v="2237"/>
    <x v="45"/>
    <s v="Female"/>
    <x v="10"/>
    <x v="0"/>
    <x v="3"/>
    <x v="0"/>
    <n v="2237"/>
  </r>
  <r>
    <d v="2023-12-31T00:00:00"/>
    <n v="100"/>
    <n v="18"/>
    <n v="447.06319107240432"/>
    <n v="2"/>
    <n v="1362"/>
    <x v="46"/>
    <s v="Female"/>
    <x v="4"/>
    <x v="0"/>
    <x v="1"/>
    <x v="0"/>
    <n v="1362"/>
  </r>
  <r>
    <d v="2023-09-01T00:00:00"/>
    <n v="53"/>
    <n v="6"/>
    <n v="481.03004291488992"/>
    <n v="9"/>
    <n v="2867"/>
    <x v="19"/>
    <s v="Female"/>
    <x v="5"/>
    <x v="0"/>
    <x v="3"/>
    <x v="3"/>
    <n v="2867"/>
  </r>
  <r>
    <d v="2023-04-30T00:00:00"/>
    <n v="87"/>
    <n v="12"/>
    <n v="174.45692777455881"/>
    <n v="7"/>
    <n v="665"/>
    <x v="47"/>
    <s v="Male"/>
    <x v="7"/>
    <x v="0"/>
    <x v="0"/>
    <x v="0"/>
    <n v="665"/>
  </r>
  <r>
    <d v="2023-10-15T00:00:00"/>
    <n v="40"/>
    <n v="6"/>
    <n v="299.13047912527031"/>
    <n v="10"/>
    <n v="2390"/>
    <x v="12"/>
    <s v="Female"/>
    <x v="1"/>
    <x v="0"/>
    <x v="1"/>
    <x v="0"/>
    <n v="2390"/>
  </r>
  <r>
    <d v="2023-09-14T00:00:00"/>
    <n v="67"/>
    <n v="20"/>
    <n v="458.18535104211071"/>
    <n v="8"/>
    <n v="2444"/>
    <x v="48"/>
    <s v="Male"/>
    <x v="5"/>
    <x v="0"/>
    <x v="3"/>
    <x v="5"/>
    <n v="2444"/>
  </r>
  <r>
    <d v="2023-01-01T00:00:00"/>
    <n v="86"/>
    <n v="17"/>
    <n v="536.29113200110942"/>
    <n v="9"/>
    <n v="936"/>
    <x v="22"/>
    <s v="Male"/>
    <x v="11"/>
    <x v="0"/>
    <x v="2"/>
    <x v="0"/>
    <n v="936"/>
  </r>
  <r>
    <d v="2023-04-20T00:00:00"/>
    <n v="98"/>
    <n v="10"/>
    <n v="330.96293282294141"/>
    <n v="0"/>
    <n v="2357"/>
    <x v="49"/>
    <s v="Male"/>
    <x v="7"/>
    <x v="0"/>
    <x v="0"/>
    <x v="5"/>
    <n v="0"/>
  </r>
  <r>
    <d v="2023-09-03T00:00:00"/>
    <n v="61"/>
    <n v="5"/>
    <n v="132.12817593154779"/>
    <n v="2"/>
    <n v="2688"/>
    <x v="50"/>
    <s v="Male"/>
    <x v="5"/>
    <x v="0"/>
    <x v="3"/>
    <x v="0"/>
    <n v="2688"/>
  </r>
  <r>
    <d v="2023-09-02T00:00:00"/>
    <n v="56"/>
    <n v="12"/>
    <n v="335.78943915781377"/>
    <n v="3"/>
    <n v="504"/>
    <x v="4"/>
    <s v="Male"/>
    <x v="5"/>
    <x v="0"/>
    <x v="3"/>
    <x v="1"/>
    <n v="504"/>
  </r>
  <r>
    <d v="2023-12-12T00:00:00"/>
    <n v="43"/>
    <n v="13"/>
    <n v="118.85013966730401"/>
    <n v="8"/>
    <n v="1035"/>
    <x v="41"/>
    <s v="Female"/>
    <x v="4"/>
    <x v="0"/>
    <x v="1"/>
    <x v="2"/>
    <n v="1035"/>
  </r>
  <r>
    <d v="2023-10-16T00:00:00"/>
    <n v="94"/>
    <n v="19"/>
    <n v="556.50912944354764"/>
    <n v="2"/>
    <n v="2442"/>
    <x v="24"/>
    <s v="Male"/>
    <x v="1"/>
    <x v="0"/>
    <x v="1"/>
    <x v="4"/>
    <n v="2442"/>
  </r>
  <r>
    <d v="2023-08-27T00:00:00"/>
    <n v="40"/>
    <n v="14"/>
    <n v="505.68124378750611"/>
    <n v="8"/>
    <n v="587"/>
    <x v="24"/>
    <s v="Male"/>
    <x v="6"/>
    <x v="0"/>
    <x v="3"/>
    <x v="0"/>
    <n v="587"/>
  </r>
  <r>
    <d v="2023-08-23T00:00:00"/>
    <n v="150"/>
    <n v="100"/>
    <n v="591.07048011510881"/>
    <n v="90"/>
    <n v="725"/>
    <x v="27"/>
    <s v="Male"/>
    <x v="6"/>
    <x v="0"/>
    <x v="3"/>
    <x v="6"/>
    <n v="725"/>
  </r>
  <r>
    <d v="2023-11-22T00:00:00"/>
    <n v="43"/>
    <n v="20"/>
    <n v="513.53347666711647"/>
    <n v="0"/>
    <n v="3236"/>
    <x v="51"/>
    <s v="Female"/>
    <x v="9"/>
    <x v="0"/>
    <x v="1"/>
    <x v="6"/>
    <n v="0"/>
  </r>
  <r>
    <d v="2023-03-29T00:00:00"/>
    <n v="39"/>
    <n v="15"/>
    <n v="89.63178255513813"/>
    <n v="6"/>
    <n v="2355"/>
    <x v="49"/>
    <s v="Female"/>
    <x v="8"/>
    <x v="0"/>
    <x v="2"/>
    <x v="6"/>
    <n v="2355"/>
  </r>
  <r>
    <d v="2023-11-07T00:00:00"/>
    <n v="50"/>
    <n v="7"/>
    <n v="225.3281143097567"/>
    <n v="10"/>
    <n v="3475"/>
    <x v="52"/>
    <s v="Female"/>
    <x v="9"/>
    <x v="0"/>
    <x v="1"/>
    <x v="2"/>
    <n v="3475"/>
  </r>
  <r>
    <d v="2023-12-03T00:00:00"/>
    <n v="21"/>
    <n v="6"/>
    <n v="108.1733573983615"/>
    <n v="5"/>
    <n v="973"/>
    <x v="22"/>
    <s v="Female"/>
    <x v="4"/>
    <x v="0"/>
    <x v="1"/>
    <x v="0"/>
    <n v="973"/>
  </r>
  <r>
    <d v="2023-08-12T00:00:00"/>
    <n v="89"/>
    <n v="14"/>
    <n v="146.86553168854229"/>
    <n v="6"/>
    <n v="1690"/>
    <x v="31"/>
    <s v="Female"/>
    <x v="6"/>
    <x v="0"/>
    <x v="3"/>
    <x v="1"/>
    <n v="1690"/>
  </r>
  <r>
    <d v="2023-09-07T00:00:00"/>
    <n v="36"/>
    <n v="20"/>
    <n v="380.7851058114357"/>
    <n v="4"/>
    <n v="3468"/>
    <x v="53"/>
    <s v="Male"/>
    <x v="5"/>
    <x v="0"/>
    <x v="3"/>
    <x v="5"/>
    <n v="3468"/>
  </r>
  <r>
    <d v="2023-11-28T00:00:00"/>
    <n v="72"/>
    <n v="12"/>
    <n v="514.02846790254785"/>
    <n v="9"/>
    <n v="2987"/>
    <x v="54"/>
    <s v="Female"/>
    <x v="9"/>
    <x v="0"/>
    <x v="1"/>
    <x v="2"/>
    <n v="2987"/>
  </r>
  <r>
    <d v="2023-05-10T00:00:00"/>
    <n v="30"/>
    <n v="9"/>
    <n v="364.26456469336631"/>
    <n v="3"/>
    <n v="4810"/>
    <x v="55"/>
    <s v="Male"/>
    <x v="2"/>
    <x v="0"/>
    <x v="0"/>
    <x v="6"/>
    <n v="4810"/>
  </r>
  <r>
    <d v="2023-04-28T00:00:00"/>
    <n v="52"/>
    <n v="19"/>
    <n v="350.46346121281101"/>
    <n v="9"/>
    <n v="1523"/>
    <x v="56"/>
    <s v="Female"/>
    <x v="7"/>
    <x v="0"/>
    <x v="0"/>
    <x v="3"/>
    <n v="1523"/>
  </r>
  <r>
    <d v="2023-01-11T00:00:00"/>
    <n v="57"/>
    <n v="14"/>
    <n v="68.84937668169718"/>
    <n v="7"/>
    <n v="3353"/>
    <x v="23"/>
    <s v="Male"/>
    <x v="11"/>
    <x v="0"/>
    <x v="2"/>
    <x v="6"/>
    <n v="3353"/>
  </r>
  <r>
    <d v="2023-05-24T00:00:00"/>
    <n v="70"/>
    <n v="16"/>
    <n v="236.11482759905971"/>
    <n v="4"/>
    <n v="3432"/>
    <x v="11"/>
    <s v="Female"/>
    <x v="2"/>
    <x v="0"/>
    <x v="0"/>
    <x v="6"/>
    <n v="3432"/>
  </r>
  <r>
    <d v="2023-09-19T00:00:00"/>
    <n v="92"/>
    <n v="13"/>
    <n v="148.42518171361141"/>
    <n v="6"/>
    <n v="1313"/>
    <x v="57"/>
    <s v="Female"/>
    <x v="5"/>
    <x v="0"/>
    <x v="3"/>
    <x v="2"/>
    <n v="1313"/>
  </r>
  <r>
    <d v="2023-08-21T00:00:00"/>
    <n v="42"/>
    <n v="10"/>
    <n v="75.451686243275688"/>
    <n v="10"/>
    <n v="2349"/>
    <x v="58"/>
    <s v="Male"/>
    <x v="6"/>
    <x v="0"/>
    <x v="3"/>
    <x v="4"/>
    <n v="2349"/>
  </r>
  <r>
    <d v="2023-02-20T00:00:00"/>
    <n v="84"/>
    <n v="5"/>
    <n v="592.44594304634552"/>
    <n v="4"/>
    <n v="3299"/>
    <x v="45"/>
    <s v="Male"/>
    <x v="3"/>
    <x v="0"/>
    <x v="2"/>
    <x v="4"/>
    <n v="3299"/>
  </r>
  <r>
    <d v="2023-09-09T00:00:00"/>
    <n v="42"/>
    <n v="9"/>
    <n v="466.39942316240899"/>
    <n v="0"/>
    <n v="1855"/>
    <x v="59"/>
    <s v="Female"/>
    <x v="5"/>
    <x v="0"/>
    <x v="3"/>
    <x v="1"/>
    <n v="0"/>
  </r>
  <r>
    <d v="2023-12-17T00:00:00"/>
    <n v="23"/>
    <n v="18"/>
    <n v="565.7056242578268"/>
    <n v="8"/>
    <n v="516"/>
    <x v="60"/>
    <s v="Female"/>
    <x v="4"/>
    <x v="0"/>
    <x v="1"/>
    <x v="0"/>
    <n v="516"/>
  </r>
  <r>
    <d v="2023-10-20T00:00:00"/>
    <n v="97"/>
    <n v="19"/>
    <n v="223.13941479770969"/>
    <n v="6"/>
    <n v="2129"/>
    <x v="13"/>
    <s v="Male"/>
    <x v="1"/>
    <x v="0"/>
    <x v="1"/>
    <x v="3"/>
    <n v="2129"/>
  </r>
  <r>
    <d v="2023-11-07T00:00:00"/>
    <n v="90"/>
    <n v="7"/>
    <n v="75.929744293791714"/>
    <n v="7"/>
    <n v="4716"/>
    <x v="38"/>
    <s v="Female"/>
    <x v="9"/>
    <x v="0"/>
    <x v="1"/>
    <x v="2"/>
    <n v="4716"/>
  </r>
  <r>
    <d v="2023-11-15T00:00:00"/>
    <n v="62"/>
    <n v="10"/>
    <n v="389.49628449903179"/>
    <n v="6"/>
    <n v="4032"/>
    <x v="47"/>
    <s v="Male"/>
    <x v="9"/>
    <x v="0"/>
    <x v="1"/>
    <x v="6"/>
    <n v="4032"/>
  </r>
  <r>
    <d v="2023-03-07T00:00:00"/>
    <n v="20"/>
    <n v="12"/>
    <n v="177.7344650088728"/>
    <n v="6"/>
    <n v="543"/>
    <x v="5"/>
    <s v="Male"/>
    <x v="8"/>
    <x v="0"/>
    <x v="2"/>
    <x v="2"/>
    <n v="543"/>
  </r>
  <r>
    <d v="2023-11-17T00:00:00"/>
    <n v="99"/>
    <n v="14"/>
    <n v="262.27650756411498"/>
    <n v="10"/>
    <n v="1356"/>
    <x v="2"/>
    <s v="Female"/>
    <x v="9"/>
    <x v="0"/>
    <x v="1"/>
    <x v="3"/>
    <n v="1356"/>
  </r>
  <r>
    <d v="2023-11-01T00:00:00"/>
    <n v="31"/>
    <n v="6"/>
    <n v="503.07095683778311"/>
    <n v="1"/>
    <n v="2454"/>
    <x v="58"/>
    <s v="Male"/>
    <x v="9"/>
    <x v="0"/>
    <x v="1"/>
    <x v="6"/>
    <n v="2454"/>
  </r>
  <r>
    <d v="2023-09-03T00:00:00"/>
    <n v="26"/>
    <n v="15"/>
    <n v="537.31416594549819"/>
    <n v="10"/>
    <n v="2715"/>
    <x v="61"/>
    <s v="Female"/>
    <x v="5"/>
    <x v="0"/>
    <x v="3"/>
    <x v="0"/>
    <n v="2715"/>
  </r>
  <r>
    <d v="2023-03-25T00:00:00"/>
    <n v="78"/>
    <n v="7"/>
    <n v="589.94592927832934"/>
    <n v="6"/>
    <n v="2627"/>
    <x v="47"/>
    <s v="Male"/>
    <x v="8"/>
    <x v="0"/>
    <x v="2"/>
    <x v="1"/>
    <n v="2627"/>
  </r>
  <r>
    <d v="2023-04-29T00:00:00"/>
    <n v="42"/>
    <n v="5"/>
    <n v="69.226623396522811"/>
    <n v="9"/>
    <n v="4669"/>
    <x v="13"/>
    <s v="Female"/>
    <x v="7"/>
    <x v="0"/>
    <x v="0"/>
    <x v="1"/>
    <n v="4669"/>
  </r>
  <r>
    <d v="2023-01-20T00:00:00"/>
    <n v="54"/>
    <n v="15"/>
    <n v="72.881330061740584"/>
    <n v="4"/>
    <n v="2597"/>
    <x v="56"/>
    <s v="Female"/>
    <x v="11"/>
    <x v="0"/>
    <x v="2"/>
    <x v="3"/>
    <n v="2597"/>
  </r>
  <r>
    <d v="2023-04-25T00:00:00"/>
    <n v="95"/>
    <n v="14"/>
    <n v="590.49104353882342"/>
    <n v="1"/>
    <n v="3566"/>
    <x v="62"/>
    <s v="Female"/>
    <x v="7"/>
    <x v="0"/>
    <x v="0"/>
    <x v="2"/>
    <n v="3566"/>
  </r>
  <r>
    <d v="2023-10-03T00:00:00"/>
    <n v="49"/>
    <n v="10"/>
    <n v="482.04500854882463"/>
    <n v="4"/>
    <n v="1585"/>
    <x v="5"/>
    <s v="Female"/>
    <x v="1"/>
    <x v="0"/>
    <x v="1"/>
    <x v="2"/>
    <n v="1585"/>
  </r>
  <r>
    <d v="2023-10-29T00:00:00"/>
    <n v="35"/>
    <n v="6"/>
    <n v="504.95840730353598"/>
    <n v="2"/>
    <n v="517"/>
    <x v="57"/>
    <s v="Female"/>
    <x v="1"/>
    <x v="0"/>
    <x v="1"/>
    <x v="0"/>
    <n v="517"/>
  </r>
  <r>
    <d v="2023-04-07T00:00:00"/>
    <n v="63"/>
    <n v="10"/>
    <n v="305.93865978539168"/>
    <n v="7"/>
    <n v="2801"/>
    <x v="47"/>
    <s v="Female"/>
    <x v="7"/>
    <x v="0"/>
    <x v="0"/>
    <x v="3"/>
    <n v="2801"/>
  </r>
  <r>
    <d v="2023-09-25T00:00:00"/>
    <n v="74"/>
    <n v="19"/>
    <n v="421.21930572520489"/>
    <n v="4"/>
    <n v="632"/>
    <x v="1"/>
    <s v="Male"/>
    <x v="5"/>
    <x v="0"/>
    <x v="3"/>
    <x v="4"/>
    <n v="632"/>
  </r>
  <r>
    <d v="2023-02-01T00:00:00"/>
    <n v="24"/>
    <n v="14"/>
    <n v="417.40249406628237"/>
    <n v="3"/>
    <n v="4962"/>
    <x v="15"/>
    <s v="Female"/>
    <x v="3"/>
    <x v="0"/>
    <x v="2"/>
    <x v="6"/>
    <n v="4962"/>
  </r>
  <r>
    <d v="2023-11-14T00:00:00"/>
    <n v="22"/>
    <n v="19"/>
    <n v="277.50508049904818"/>
    <n v="5"/>
    <n v="2306"/>
    <x v="63"/>
    <s v="Female"/>
    <x v="9"/>
    <x v="0"/>
    <x v="1"/>
    <x v="2"/>
    <n v="2306"/>
  </r>
  <r>
    <d v="2023-06-24T00:00:00"/>
    <n v="73"/>
    <n v="19"/>
    <n v="330.59113709740558"/>
    <n v="10"/>
    <n v="3845"/>
    <x v="50"/>
    <s v="Male"/>
    <x v="0"/>
    <x v="0"/>
    <x v="0"/>
    <x v="1"/>
    <n v="3845"/>
  </r>
  <r>
    <d v="2023-10-25T00:00:00"/>
    <n v="81"/>
    <n v="15"/>
    <n v="292.34881664141301"/>
    <n v="9"/>
    <n v="2928"/>
    <x v="64"/>
    <s v="Male"/>
    <x v="1"/>
    <x v="0"/>
    <x v="1"/>
    <x v="6"/>
    <n v="2928"/>
  </r>
  <r>
    <d v="2023-09-06T00:00:00"/>
    <n v="35"/>
    <n v="12"/>
    <n v="140.52975138304211"/>
    <n v="6"/>
    <n v="1403"/>
    <x v="62"/>
    <s v="Male"/>
    <x v="5"/>
    <x v="0"/>
    <x v="3"/>
    <x v="6"/>
    <n v="1403"/>
  </r>
  <r>
    <d v="2023-03-02T00:00:00"/>
    <n v="30"/>
    <n v="5"/>
    <n v="314.5582112514146"/>
    <n v="6"/>
    <n v="3642"/>
    <x v="4"/>
    <s v="Female"/>
    <x v="8"/>
    <x v="0"/>
    <x v="2"/>
    <x v="5"/>
    <n v="3642"/>
  </r>
  <r>
    <d v="2023-08-28T00:00:00"/>
    <n v="42"/>
    <n v="17"/>
    <n v="223.0343870843401"/>
    <n v="3"/>
    <n v="3816"/>
    <x v="51"/>
    <s v="Female"/>
    <x v="6"/>
    <x v="0"/>
    <x v="3"/>
    <x v="4"/>
    <n v="3816"/>
  </r>
  <r>
    <d v="2023-09-07T00:00:00"/>
    <n v="71"/>
    <n v="9"/>
    <n v="577.84456546998899"/>
    <n v="8"/>
    <n v="4221"/>
    <x v="27"/>
    <s v="Female"/>
    <x v="5"/>
    <x v="0"/>
    <x v="3"/>
    <x v="5"/>
    <n v="4221"/>
  </r>
  <r>
    <d v="2023-10-26T00:00:00"/>
    <n v="86"/>
    <n v="15"/>
    <n v="91.958383637115745"/>
    <n v="6"/>
    <n v="2730"/>
    <x v="65"/>
    <s v="Female"/>
    <x v="1"/>
    <x v="0"/>
    <x v="1"/>
    <x v="5"/>
    <n v="2730"/>
  </r>
  <r>
    <d v="2023-03-21T00:00:00"/>
    <n v="64"/>
    <n v="11"/>
    <n v="210.23614391437141"/>
    <n v="10"/>
    <n v="2388"/>
    <x v="54"/>
    <s v="Female"/>
    <x v="8"/>
    <x v="0"/>
    <x v="2"/>
    <x v="2"/>
    <n v="2388"/>
  </r>
  <r>
    <d v="2023-12-20T00:00:00"/>
    <n v="75"/>
    <n v="16"/>
    <n v="471.19212234875152"/>
    <n v="9"/>
    <n v="4503"/>
    <x v="6"/>
    <s v="Female"/>
    <x v="4"/>
    <x v="0"/>
    <x v="1"/>
    <x v="6"/>
    <n v="4503"/>
  </r>
  <r>
    <d v="2023-12-23T00:00:00"/>
    <n v="57"/>
    <n v="17"/>
    <n v="430.58234992082907"/>
    <n v="9"/>
    <n v="686"/>
    <x v="66"/>
    <s v="Female"/>
    <x v="4"/>
    <x v="0"/>
    <x v="1"/>
    <x v="1"/>
    <n v="686"/>
  </r>
  <r>
    <d v="2023-08-05T00:00:00"/>
    <n v="54"/>
    <n v="11"/>
    <n v="433.34873959533098"/>
    <n v="10"/>
    <n v="2587"/>
    <x v="36"/>
    <s v="Male"/>
    <x v="6"/>
    <x v="0"/>
    <x v="3"/>
    <x v="1"/>
    <n v="2587"/>
  </r>
  <r>
    <d v="2023-08-14T00:00:00"/>
    <n v="33"/>
    <n v="19"/>
    <n v="589.99419921116726"/>
    <n v="4"/>
    <n v="2683"/>
    <x v="28"/>
    <s v="Male"/>
    <x v="6"/>
    <x v="0"/>
    <x v="3"/>
    <x v="4"/>
    <n v="2683"/>
  </r>
  <r>
    <d v="2023-01-19T00:00:00"/>
    <n v="48"/>
    <n v="17"/>
    <n v="568.94910645263963"/>
    <n v="5"/>
    <n v="708"/>
    <x v="51"/>
    <s v="Male"/>
    <x v="11"/>
    <x v="0"/>
    <x v="2"/>
    <x v="5"/>
    <n v="708"/>
  </r>
  <r>
    <d v="2023-10-01T00:00:00"/>
    <n v="58"/>
    <n v="19"/>
    <n v="317.04427393520928"/>
    <n v="7"/>
    <n v="1284"/>
    <x v="42"/>
    <s v="Female"/>
    <x v="1"/>
    <x v="0"/>
    <x v="1"/>
    <x v="0"/>
    <n v="1284"/>
  </r>
  <r>
    <d v="2023-03-18T00:00:00"/>
    <n v="27"/>
    <n v="5"/>
    <n v="374.5468874312366"/>
    <n v="5"/>
    <n v="1504"/>
    <x v="43"/>
    <s v="Male"/>
    <x v="8"/>
    <x v="0"/>
    <x v="2"/>
    <x v="1"/>
    <n v="1504"/>
  </r>
  <r>
    <d v="2023-09-02T00:00:00"/>
    <n v="98"/>
    <n v="5"/>
    <n v="166.12733410615721"/>
    <n v="2"/>
    <n v="2741"/>
    <x v="48"/>
    <s v="Male"/>
    <x v="5"/>
    <x v="0"/>
    <x v="3"/>
    <x v="1"/>
    <n v="2741"/>
  </r>
  <r>
    <d v="2023-11-10T00:00:00"/>
    <n v="70"/>
    <n v="13"/>
    <n v="587.01500867887648"/>
    <n v="4"/>
    <n v="2109"/>
    <x v="67"/>
    <s v="Male"/>
    <x v="9"/>
    <x v="0"/>
    <x v="1"/>
    <x v="3"/>
    <n v="2109"/>
  </r>
  <r>
    <d v="2023-05-20T00:00:00"/>
    <n v="34"/>
    <n v="12"/>
    <n v="301.2348272015106"/>
    <n v="8"/>
    <n v="3836"/>
    <x v="9"/>
    <s v="Male"/>
    <x v="2"/>
    <x v="0"/>
    <x v="0"/>
    <x v="1"/>
    <n v="3836"/>
  </r>
  <r>
    <d v="2023-06-04T00:00:00"/>
    <n v="76"/>
    <n v="5"/>
    <n v="270.50727044026462"/>
    <n v="8"/>
    <n v="2870"/>
    <x v="68"/>
    <s v="Male"/>
    <x v="0"/>
    <x v="0"/>
    <x v="0"/>
    <x v="0"/>
    <n v="2870"/>
  </r>
  <r>
    <d v="2023-06-04T00:00:00"/>
    <n v="26"/>
    <n v="10"/>
    <n v="471.09926867835509"/>
    <n v="0"/>
    <n v="775"/>
    <x v="58"/>
    <s v="Female"/>
    <x v="0"/>
    <x v="0"/>
    <x v="0"/>
    <x v="0"/>
    <n v="0"/>
  </r>
  <r>
    <d v="2023-08-27T00:00:00"/>
    <n v="53"/>
    <n v="16"/>
    <n v="103.6893295314939"/>
    <n v="6"/>
    <n v="3643"/>
    <x v="6"/>
    <s v="Female"/>
    <x v="6"/>
    <x v="0"/>
    <x v="3"/>
    <x v="0"/>
    <n v="3643"/>
  </r>
  <r>
    <d v="2023-05-16T00:00:00"/>
    <n v="44"/>
    <n v="5"/>
    <n v="438.47653863686668"/>
    <n v="0"/>
    <n v="2717"/>
    <x v="33"/>
    <s v="Male"/>
    <x v="2"/>
    <x v="0"/>
    <x v="0"/>
    <x v="2"/>
    <n v="0"/>
  </r>
  <r>
    <d v="2023-11-16T00:00:00"/>
    <n v="86"/>
    <n v="13"/>
    <n v="374.4891238743723"/>
    <n v="6"/>
    <n v="1077"/>
    <x v="58"/>
    <s v="Male"/>
    <x v="9"/>
    <x v="0"/>
    <x v="1"/>
    <x v="5"/>
    <n v="1077"/>
  </r>
  <r>
    <d v="2023-07-15T00:00:00"/>
    <n v="79"/>
    <n v="8"/>
    <n v="155.65393721032481"/>
    <n v="7"/>
    <n v="1334"/>
    <x v="7"/>
    <s v="Male"/>
    <x v="10"/>
    <x v="0"/>
    <x v="3"/>
    <x v="1"/>
    <n v="1334"/>
  </r>
  <r>
    <d v="2023-04-01T00:00:00"/>
    <n v="94"/>
    <n v="13"/>
    <n v="432.23583400304278"/>
    <n v="7"/>
    <n v="3458"/>
    <x v="67"/>
    <s v="Male"/>
    <x v="7"/>
    <x v="0"/>
    <x v="0"/>
    <x v="1"/>
    <n v="3458"/>
  </r>
  <r>
    <d v="2023-08-07T00:00:00"/>
    <n v="64"/>
    <n v="13"/>
    <n v="408.1042884070302"/>
    <n v="3"/>
    <n v="3550"/>
    <x v="69"/>
    <s v="Female"/>
    <x v="6"/>
    <x v="0"/>
    <x v="3"/>
    <x v="4"/>
    <n v="3550"/>
  </r>
  <r>
    <d v="2023-08-30T00:00:00"/>
    <n v="71"/>
    <n v="11"/>
    <n v="585.01782600356034"/>
    <n v="2"/>
    <n v="2993"/>
    <x v="38"/>
    <s v="Male"/>
    <x v="6"/>
    <x v="0"/>
    <x v="3"/>
    <x v="6"/>
    <n v="2993"/>
  </r>
  <r>
    <d v="2023-04-29T00:00:00"/>
    <n v="88"/>
    <n v="14"/>
    <n v="559.3486194595846"/>
    <n v="7"/>
    <n v="4273"/>
    <x v="34"/>
    <s v="Male"/>
    <x v="7"/>
    <x v="0"/>
    <x v="0"/>
    <x v="1"/>
    <n v="4273"/>
  </r>
  <r>
    <d v="2023-06-04T00:00:00"/>
    <n v="52"/>
    <n v="10"/>
    <n v="220.88130167363161"/>
    <n v="6"/>
    <n v="4523"/>
    <x v="59"/>
    <s v="Male"/>
    <x v="0"/>
    <x v="0"/>
    <x v="0"/>
    <x v="0"/>
    <n v="4523"/>
  </r>
  <r>
    <d v="2023-08-12T00:00:00"/>
    <n v="66"/>
    <n v="17"/>
    <n v="349.99493379745758"/>
    <n v="9"/>
    <n v="1123"/>
    <x v="7"/>
    <s v="Female"/>
    <x v="6"/>
    <x v="0"/>
    <x v="3"/>
    <x v="1"/>
    <n v="1123"/>
  </r>
  <r>
    <d v="2023-09-08T00:00:00"/>
    <n v="40"/>
    <n v="14"/>
    <n v="300.36896235694542"/>
    <n v="10"/>
    <n v="1218"/>
    <x v="70"/>
    <s v="Female"/>
    <x v="5"/>
    <x v="0"/>
    <x v="3"/>
    <x v="3"/>
    <n v="1218"/>
  </r>
  <r>
    <d v="2023-02-11T00:00:00"/>
    <n v="37"/>
    <n v="9"/>
    <n v="597.77627889943074"/>
    <n v="4"/>
    <n v="4370"/>
    <x v="30"/>
    <s v="Female"/>
    <x v="3"/>
    <x v="0"/>
    <x v="2"/>
    <x v="1"/>
    <n v="4370"/>
  </r>
  <r>
    <d v="2023-10-23T00:00:00"/>
    <n v="34"/>
    <n v="5"/>
    <n v="515.839308981984"/>
    <n v="9"/>
    <n v="4146"/>
    <x v="71"/>
    <s v="Female"/>
    <x v="1"/>
    <x v="0"/>
    <x v="1"/>
    <x v="4"/>
    <n v="4146"/>
  </r>
  <r>
    <d v="2023-10-21T00:00:00"/>
    <n v="81"/>
    <n v="19"/>
    <n v="65.904136302363327"/>
    <n v="5"/>
    <n v="4194"/>
    <x v="72"/>
    <s v="Female"/>
    <x v="1"/>
    <x v="0"/>
    <x v="1"/>
    <x v="1"/>
    <n v="4194"/>
  </r>
  <r>
    <d v="2023-12-24T00:00:00"/>
    <n v="60"/>
    <n v="20"/>
    <n v="320.38294779452428"/>
    <n v="3"/>
    <n v="4233"/>
    <x v="73"/>
    <s v="Female"/>
    <x v="4"/>
    <x v="0"/>
    <x v="1"/>
    <x v="0"/>
    <n v="4233"/>
  </r>
  <r>
    <d v="2023-03-15T00:00:00"/>
    <n v="61"/>
    <n v="14"/>
    <n v="242.49646725446399"/>
    <n v="2"/>
    <n v="1104"/>
    <x v="56"/>
    <s v="Male"/>
    <x v="8"/>
    <x v="0"/>
    <x v="2"/>
    <x v="6"/>
    <n v="1104"/>
  </r>
  <r>
    <d v="2023-04-02T00:00:00"/>
    <n v="37"/>
    <n v="16"/>
    <n v="477.45383757684328"/>
    <n v="8"/>
    <n v="3814"/>
    <x v="52"/>
    <s v="Female"/>
    <x v="7"/>
    <x v="0"/>
    <x v="0"/>
    <x v="0"/>
    <n v="3814"/>
  </r>
  <r>
    <d v="2023-12-22T00:00:00"/>
    <n v="83"/>
    <n v="15"/>
    <n v="183.4449093805928"/>
    <n v="3"/>
    <n v="4671"/>
    <x v="69"/>
    <s v="Female"/>
    <x v="4"/>
    <x v="0"/>
    <x v="1"/>
    <x v="3"/>
    <n v="4671"/>
  </r>
  <r>
    <d v="2023-05-29T00:00:00"/>
    <n v="47"/>
    <n v="10"/>
    <n v="81.08282498794253"/>
    <n v="4"/>
    <n v="3029"/>
    <x v="51"/>
    <s v="Male"/>
    <x v="2"/>
    <x v="0"/>
    <x v="0"/>
    <x v="4"/>
    <n v="3029"/>
  </r>
  <r>
    <d v="2023-08-26T00:00:00"/>
    <n v="32"/>
    <n v="6"/>
    <n v="356.73774971651397"/>
    <n v="10"/>
    <n v="1271"/>
    <x v="72"/>
    <s v="Male"/>
    <x v="6"/>
    <x v="0"/>
    <x v="3"/>
    <x v="1"/>
    <n v="1271"/>
  </r>
  <r>
    <d v="2023-08-11T00:00:00"/>
    <n v="28"/>
    <n v="5"/>
    <n v="362.26307703959782"/>
    <n v="2"/>
    <n v="2049"/>
    <x v="61"/>
    <s v="Female"/>
    <x v="6"/>
    <x v="0"/>
    <x v="3"/>
    <x v="3"/>
    <n v="2049"/>
  </r>
  <r>
    <d v="2023-12-28T00:00:00"/>
    <n v="72"/>
    <n v="17"/>
    <n v="551.07367051310757"/>
    <n v="4"/>
    <n v="2837"/>
    <x v="39"/>
    <s v="Male"/>
    <x v="4"/>
    <x v="0"/>
    <x v="1"/>
    <x v="5"/>
    <n v="2837"/>
  </r>
  <r>
    <d v="2023-06-19T00:00:00"/>
    <n v="89"/>
    <n v="19"/>
    <n v="560.04847729281096"/>
    <n v="6"/>
    <n v="3680"/>
    <x v="49"/>
    <s v="Female"/>
    <x v="0"/>
    <x v="0"/>
    <x v="0"/>
    <x v="4"/>
    <n v="3680"/>
  </r>
  <r>
    <d v="2023-08-23T00:00:00"/>
    <n v="81"/>
    <n v="17"/>
    <n v="231.46594051084131"/>
    <n v="0"/>
    <n v="1807"/>
    <x v="23"/>
    <s v="Female"/>
    <x v="6"/>
    <x v="0"/>
    <x v="3"/>
    <x v="6"/>
    <n v="0"/>
  </r>
  <r>
    <d v="2023-08-24T00:00:00"/>
    <n v="68"/>
    <n v="12"/>
    <n v="531.52935050856081"/>
    <n v="3"/>
    <n v="4441"/>
    <x v="43"/>
    <s v="Female"/>
    <x v="6"/>
    <x v="0"/>
    <x v="3"/>
    <x v="5"/>
    <n v="4441"/>
  </r>
  <r>
    <d v="2023-12-26T00:00:00"/>
    <n v="32"/>
    <n v="8"/>
    <n v="430.75555230350642"/>
    <n v="4"/>
    <n v="1292"/>
    <x v="74"/>
    <s v="Male"/>
    <x v="4"/>
    <x v="0"/>
    <x v="1"/>
    <x v="2"/>
    <n v="1292"/>
  </r>
  <r>
    <d v="2023-08-02T00:00:00"/>
    <n v="87"/>
    <n v="5"/>
    <n v="246.23708075813531"/>
    <n v="1"/>
    <n v="1578"/>
    <x v="75"/>
    <s v="Male"/>
    <x v="6"/>
    <x v="0"/>
    <x v="3"/>
    <x v="6"/>
    <n v="1578"/>
  </r>
  <r>
    <d v="2023-05-18T00:00:00"/>
    <n v="44"/>
    <n v="5"/>
    <n v="240.40980458709009"/>
    <n v="10"/>
    <n v="3099"/>
    <x v="68"/>
    <s v="Male"/>
    <x v="2"/>
    <x v="0"/>
    <x v="0"/>
    <x v="5"/>
    <n v="3099"/>
  </r>
  <r>
    <d v="2023-01-09T00:00:00"/>
    <n v="74"/>
    <n v="20"/>
    <n v="76.65209674934593"/>
    <n v="7"/>
    <n v="2847"/>
    <x v="30"/>
    <s v="Female"/>
    <x v="11"/>
    <x v="0"/>
    <x v="2"/>
    <x v="4"/>
    <n v="2847"/>
  </r>
  <r>
    <d v="2023-12-04T00:00:00"/>
    <n v="74"/>
    <n v="7"/>
    <n v="320.17797099444471"/>
    <n v="10"/>
    <n v="2492"/>
    <x v="0"/>
    <s v="Female"/>
    <x v="4"/>
    <x v="0"/>
    <x v="1"/>
    <x v="4"/>
    <n v="2492"/>
  </r>
  <r>
    <d v="2023-01-02T00:00:00"/>
    <n v="31"/>
    <n v="6"/>
    <n v="178.52681620811481"/>
    <n v="7"/>
    <n v="4224"/>
    <x v="76"/>
    <s v="Female"/>
    <x v="11"/>
    <x v="0"/>
    <x v="2"/>
    <x v="4"/>
    <n v="4224"/>
  </r>
  <r>
    <d v="2023-01-24T00:00:00"/>
    <n v="22"/>
    <n v="11"/>
    <n v="484.85221691971009"/>
    <n v="6"/>
    <n v="1467"/>
    <x v="12"/>
    <s v="Female"/>
    <x v="11"/>
    <x v="0"/>
    <x v="2"/>
    <x v="2"/>
    <n v="1467"/>
  </r>
  <r>
    <d v="2023-04-26T00:00:00"/>
    <n v="88"/>
    <n v="8"/>
    <n v="234.83775556538691"/>
    <n v="10"/>
    <n v="4196"/>
    <x v="47"/>
    <s v="Female"/>
    <x v="7"/>
    <x v="0"/>
    <x v="0"/>
    <x v="6"/>
    <n v="4196"/>
  </r>
  <r>
    <d v="2023-04-08T00:00:00"/>
    <n v="48"/>
    <n v="17"/>
    <n v="75.132665733979934"/>
    <n v="8"/>
    <n v="3840"/>
    <x v="70"/>
    <s v="Female"/>
    <x v="7"/>
    <x v="0"/>
    <x v="0"/>
    <x v="1"/>
    <n v="3840"/>
  </r>
  <r>
    <d v="2023-01-07T00:00:00"/>
    <n v="82"/>
    <n v="17"/>
    <n v="584.58457693264131"/>
    <n v="3"/>
    <n v="3750"/>
    <x v="68"/>
    <s v="Male"/>
    <x v="11"/>
    <x v="0"/>
    <x v="2"/>
    <x v="1"/>
    <n v="3750"/>
  </r>
  <r>
    <d v="2023-09-19T00:00:00"/>
    <n v="85"/>
    <n v="20"/>
    <n v="542.93586381922546"/>
    <n v="7"/>
    <n v="2901"/>
    <x v="46"/>
    <s v="Female"/>
    <x v="5"/>
    <x v="0"/>
    <x v="3"/>
    <x v="2"/>
    <n v="2901"/>
  </r>
  <r>
    <d v="2023-02-12T00:00:00"/>
    <n v="38"/>
    <n v="10"/>
    <n v="249.4383890670708"/>
    <n v="5"/>
    <n v="1655"/>
    <x v="28"/>
    <s v="Male"/>
    <x v="3"/>
    <x v="0"/>
    <x v="2"/>
    <x v="0"/>
    <n v="1655"/>
  </r>
  <r>
    <d v="2023-02-18T00:00:00"/>
    <n v="47"/>
    <n v="8"/>
    <n v="112.7923111044373"/>
    <n v="4"/>
    <n v="2347"/>
    <x v="13"/>
    <s v="Female"/>
    <x v="3"/>
    <x v="0"/>
    <x v="2"/>
    <x v="1"/>
    <n v="2347"/>
  </r>
  <r>
    <d v="2023-05-06T00:00:00"/>
    <n v="89"/>
    <n v="12"/>
    <n v="365.10043336797349"/>
    <n v="9"/>
    <n v="3357"/>
    <x v="52"/>
    <s v="Female"/>
    <x v="2"/>
    <x v="0"/>
    <x v="0"/>
    <x v="1"/>
    <n v="3357"/>
  </r>
  <r>
    <d v="2023-06-05T00:00:00"/>
    <n v="99"/>
    <n v="18"/>
    <n v="496.57010638614997"/>
    <n v="4"/>
    <n v="1218"/>
    <x v="61"/>
    <s v="Male"/>
    <x v="0"/>
    <x v="0"/>
    <x v="0"/>
    <x v="4"/>
    <n v="1218"/>
  </r>
  <r>
    <d v="2023-02-18T00:00:00"/>
    <n v="62"/>
    <n v="14"/>
    <n v="224.9957574560467"/>
    <n v="7"/>
    <n v="519"/>
    <x v="33"/>
    <s v="Female"/>
    <x v="3"/>
    <x v="0"/>
    <x v="2"/>
    <x v="1"/>
    <n v="519"/>
  </r>
  <r>
    <d v="2023-02-03T00:00:00"/>
    <n v="34"/>
    <n v="13"/>
    <n v="342.08714604571111"/>
    <n v="9"/>
    <n v="4317"/>
    <x v="5"/>
    <s v="Male"/>
    <x v="3"/>
    <x v="0"/>
    <x v="2"/>
    <x v="3"/>
    <n v="4317"/>
  </r>
  <r>
    <d v="2023-05-24T00:00:00"/>
    <n v="25"/>
    <n v="5"/>
    <n v="231.26149570301629"/>
    <n v="3"/>
    <n v="4624"/>
    <x v="77"/>
    <s v="Female"/>
    <x v="2"/>
    <x v="0"/>
    <x v="0"/>
    <x v="6"/>
    <n v="4624"/>
  </r>
  <r>
    <d v="2023-08-02T00:00:00"/>
    <n v="58"/>
    <n v="9"/>
    <n v="270.14735026011527"/>
    <n v="4"/>
    <n v="4036"/>
    <x v="78"/>
    <s v="Male"/>
    <x v="6"/>
    <x v="0"/>
    <x v="3"/>
    <x v="6"/>
    <n v="4036"/>
  </r>
  <r>
    <d v="2023-08-29T00:00:00"/>
    <n v="43"/>
    <n v="11"/>
    <n v="334.66055299229993"/>
    <n v="6"/>
    <n v="4150"/>
    <x v="79"/>
    <s v="Male"/>
    <x v="6"/>
    <x v="0"/>
    <x v="3"/>
    <x v="2"/>
    <n v="4150"/>
  </r>
  <r>
    <d v="2023-05-21T00:00:00"/>
    <n v="74"/>
    <n v="12"/>
    <n v="89.189783112002601"/>
    <n v="0"/>
    <n v="4176"/>
    <x v="80"/>
    <s v="Male"/>
    <x v="2"/>
    <x v="0"/>
    <x v="0"/>
    <x v="0"/>
    <n v="0"/>
  </r>
  <r>
    <d v="2023-02-09T00:00:00"/>
    <n v="69"/>
    <n v="9"/>
    <n v="493.69853875136369"/>
    <n v="7"/>
    <n v="4154"/>
    <x v="29"/>
    <s v="Female"/>
    <x v="3"/>
    <x v="0"/>
    <x v="2"/>
    <x v="5"/>
    <n v="4154"/>
  </r>
  <r>
    <d v="2023-04-27T00:00:00"/>
    <n v="22"/>
    <n v="16"/>
    <n v="310.71158253514812"/>
    <n v="7"/>
    <n v="4247"/>
    <x v="33"/>
    <s v="Male"/>
    <x v="7"/>
    <x v="0"/>
    <x v="0"/>
    <x v="5"/>
    <n v="4247"/>
  </r>
  <r>
    <d v="2023-12-29T00:00:00"/>
    <n v="59"/>
    <n v="16"/>
    <n v="357.32460252217021"/>
    <n v="8"/>
    <n v="970"/>
    <x v="24"/>
    <s v="Female"/>
    <x v="4"/>
    <x v="0"/>
    <x v="1"/>
    <x v="3"/>
    <n v="970"/>
  </r>
  <r>
    <d v="2023-03-09T00:00:00"/>
    <n v="67"/>
    <n v="5"/>
    <n v="340.41232388497792"/>
    <n v="1"/>
    <n v="2842"/>
    <x v="48"/>
    <s v="Male"/>
    <x v="8"/>
    <x v="0"/>
    <x v="2"/>
    <x v="5"/>
    <n v="2842"/>
  </r>
  <r>
    <d v="2023-09-30T00:00:00"/>
    <n v="70"/>
    <n v="8"/>
    <n v="382.18878310564838"/>
    <n v="0"/>
    <n v="673"/>
    <x v="35"/>
    <s v="Male"/>
    <x v="5"/>
    <x v="0"/>
    <x v="3"/>
    <x v="1"/>
    <n v="0"/>
  </r>
  <r>
    <d v="2023-08-03T00:00:00"/>
    <n v="28"/>
    <n v="10"/>
    <n v="559.25540555647854"/>
    <n v="5"/>
    <n v="650"/>
    <x v="81"/>
    <s v="Female"/>
    <x v="6"/>
    <x v="0"/>
    <x v="3"/>
    <x v="5"/>
    <n v="650"/>
  </r>
  <r>
    <d v="2023-05-16T00:00:00"/>
    <n v="62"/>
    <n v="20"/>
    <n v="333.7121912051939"/>
    <n v="1"/>
    <n v="2638"/>
    <x v="47"/>
    <s v="Male"/>
    <x v="2"/>
    <x v="0"/>
    <x v="0"/>
    <x v="2"/>
    <n v="2638"/>
  </r>
  <r>
    <d v="2023-07-01T00:00:00"/>
    <n v="66"/>
    <n v="12"/>
    <n v="84.928474787780402"/>
    <n v="7"/>
    <n v="735"/>
    <x v="82"/>
    <s v="Male"/>
    <x v="10"/>
    <x v="0"/>
    <x v="3"/>
    <x v="1"/>
    <n v="735"/>
  </r>
  <r>
    <d v="2023-07-30T00:00:00"/>
    <n v="77"/>
    <n v="18"/>
    <n v="319.41438261683112"/>
    <n v="7"/>
    <n v="924"/>
    <x v="72"/>
    <s v="Female"/>
    <x v="10"/>
    <x v="0"/>
    <x v="3"/>
    <x v="0"/>
    <n v="924"/>
  </r>
  <r>
    <d v="2023-01-23T00:00:00"/>
    <n v="91"/>
    <n v="17"/>
    <n v="172.7046974989365"/>
    <n v="0"/>
    <n v="2987"/>
    <x v="35"/>
    <s v="Male"/>
    <x v="11"/>
    <x v="0"/>
    <x v="2"/>
    <x v="4"/>
    <n v="0"/>
  </r>
  <r>
    <d v="2023-01-30T00:00:00"/>
    <n v="94"/>
    <n v="15"/>
    <n v="352.95583358554518"/>
    <n v="7"/>
    <n v="3773"/>
    <x v="80"/>
    <s v="Female"/>
    <x v="11"/>
    <x v="0"/>
    <x v="2"/>
    <x v="4"/>
    <n v="3773"/>
  </r>
  <r>
    <d v="2023-05-17T00:00:00"/>
    <n v="91"/>
    <n v="7"/>
    <n v="376.43009222143661"/>
    <n v="1"/>
    <n v="2507"/>
    <x v="6"/>
    <s v="Male"/>
    <x v="2"/>
    <x v="0"/>
    <x v="0"/>
    <x v="6"/>
    <n v="2507"/>
  </r>
  <r>
    <d v="2023-11-17T00:00:00"/>
    <n v="44"/>
    <n v="19"/>
    <n v="131.2816739326897"/>
    <n v="0"/>
    <n v="3225"/>
    <x v="66"/>
    <s v="Male"/>
    <x v="9"/>
    <x v="0"/>
    <x v="1"/>
    <x v="3"/>
    <n v="0"/>
  </r>
  <r>
    <d v="2023-03-16T00:00:00"/>
    <n v="25"/>
    <n v="13"/>
    <n v="467.38038052040417"/>
    <n v="3"/>
    <n v="3769"/>
    <x v="47"/>
    <s v="Male"/>
    <x v="8"/>
    <x v="0"/>
    <x v="2"/>
    <x v="5"/>
    <n v="3769"/>
  </r>
  <r>
    <d v="2023-08-01T00:00:00"/>
    <n v="86"/>
    <n v="6"/>
    <n v="297.12541632254403"/>
    <n v="5"/>
    <n v="1938"/>
    <x v="77"/>
    <s v="Female"/>
    <x v="6"/>
    <x v="0"/>
    <x v="3"/>
    <x v="2"/>
    <n v="1938"/>
  </r>
  <r>
    <d v="2023-07-27T00:00:00"/>
    <n v="82"/>
    <n v="12"/>
    <n v="571.06677674473826"/>
    <n v="4"/>
    <n v="896"/>
    <x v="49"/>
    <s v="Male"/>
    <x v="10"/>
    <x v="0"/>
    <x v="3"/>
    <x v="5"/>
    <n v="896"/>
  </r>
  <r>
    <d v="2023-05-26T00:00:00"/>
    <n v="71"/>
    <n v="20"/>
    <n v="206.98891723299451"/>
    <n v="1"/>
    <n v="851"/>
    <x v="30"/>
    <s v="Male"/>
    <x v="2"/>
    <x v="0"/>
    <x v="0"/>
    <x v="3"/>
    <n v="851"/>
  </r>
  <r>
    <d v="2023-08-07T00:00:00"/>
    <n v="92"/>
    <n v="12"/>
    <n v="352.93602101844988"/>
    <n v="2"/>
    <n v="4221"/>
    <x v="24"/>
    <s v="Male"/>
    <x v="6"/>
    <x v="0"/>
    <x v="3"/>
    <x v="4"/>
    <n v="4221"/>
  </r>
  <r>
    <d v="2023-04-08T00:00:00"/>
    <n v="69"/>
    <n v="8"/>
    <n v="298.90860078014009"/>
    <n v="2"/>
    <n v="2687"/>
    <x v="57"/>
    <s v="Female"/>
    <x v="7"/>
    <x v="0"/>
    <x v="0"/>
    <x v="1"/>
    <n v="2687"/>
  </r>
  <r>
    <d v="2023-04-28T00:00:00"/>
    <n v="71"/>
    <n v="8"/>
    <n v="211.31576965262741"/>
    <n v="4"/>
    <n v="3117"/>
    <x v="25"/>
    <s v="Female"/>
    <x v="7"/>
    <x v="0"/>
    <x v="0"/>
    <x v="3"/>
    <n v="3117"/>
  </r>
  <r>
    <d v="2023-08-14T00:00:00"/>
    <n v="90"/>
    <n v="20"/>
    <n v="222.74613731679199"/>
    <n v="7"/>
    <n v="3815"/>
    <x v="29"/>
    <s v="Male"/>
    <x v="6"/>
    <x v="0"/>
    <x v="3"/>
    <x v="4"/>
    <n v="3815"/>
  </r>
  <r>
    <d v="2023-01-18T00:00:00"/>
    <n v="41"/>
    <n v="5"/>
    <n v="105.0541877583001"/>
    <n v="10"/>
    <n v="2872"/>
    <x v="51"/>
    <s v="Female"/>
    <x v="11"/>
    <x v="0"/>
    <x v="2"/>
    <x v="6"/>
    <n v="2872"/>
  </r>
  <r>
    <d v="2023-12-31T00:00:00"/>
    <n v="59"/>
    <n v="15"/>
    <n v="559.78360628081396"/>
    <n v="3"/>
    <n v="3556"/>
    <x v="40"/>
    <s v="Male"/>
    <x v="4"/>
    <x v="0"/>
    <x v="1"/>
    <x v="0"/>
    <n v="3556"/>
  </r>
  <r>
    <d v="2023-09-02T00:00:00"/>
    <n v="86"/>
    <n v="18"/>
    <n v="98.553817876192852"/>
    <n v="7"/>
    <n v="3381"/>
    <x v="48"/>
    <s v="Female"/>
    <x v="5"/>
    <x v="0"/>
    <x v="3"/>
    <x v="1"/>
    <n v="3381"/>
  </r>
  <r>
    <d v="2023-09-30T00:00:00"/>
    <n v="32"/>
    <n v="14"/>
    <n v="241.43185332623659"/>
    <n v="4"/>
    <n v="566"/>
    <x v="43"/>
    <s v="Male"/>
    <x v="5"/>
    <x v="0"/>
    <x v="3"/>
    <x v="1"/>
    <n v="566"/>
  </r>
  <r>
    <d v="2023-12-20T00:00:00"/>
    <n v="48"/>
    <n v="8"/>
    <n v="547.10844583025573"/>
    <n v="2"/>
    <n v="4650"/>
    <x v="23"/>
    <s v="Male"/>
    <x v="4"/>
    <x v="0"/>
    <x v="1"/>
    <x v="6"/>
    <n v="4650"/>
  </r>
  <r>
    <d v="2023-04-28T00:00:00"/>
    <n v="86"/>
    <n v="5"/>
    <n v="488.6354877361635"/>
    <n v="3"/>
    <n v="2772"/>
    <x v="60"/>
    <s v="Male"/>
    <x v="7"/>
    <x v="0"/>
    <x v="0"/>
    <x v="3"/>
    <n v="2772"/>
  </r>
  <r>
    <d v="2023-01-21T00:00:00"/>
    <n v="51"/>
    <n v="19"/>
    <n v="599.45324808796488"/>
    <n v="10"/>
    <n v="4062"/>
    <x v="38"/>
    <s v="Female"/>
    <x v="11"/>
    <x v="0"/>
    <x v="2"/>
    <x v="1"/>
    <n v="4062"/>
  </r>
  <r>
    <d v="2023-06-28T00:00:00"/>
    <n v="62"/>
    <n v="8"/>
    <n v="465.14818002686718"/>
    <n v="3"/>
    <n v="3580"/>
    <x v="43"/>
    <s v="Male"/>
    <x v="0"/>
    <x v="0"/>
    <x v="0"/>
    <x v="6"/>
    <n v="3580"/>
  </r>
  <r>
    <d v="2023-08-21T00:00:00"/>
    <n v="59"/>
    <n v="12"/>
    <n v="556.47369605855044"/>
    <n v="10"/>
    <n v="1910"/>
    <x v="44"/>
    <s v="Male"/>
    <x v="6"/>
    <x v="0"/>
    <x v="3"/>
    <x v="4"/>
    <n v="1910"/>
  </r>
  <r>
    <d v="2023-03-07T00:00:00"/>
    <n v="21"/>
    <n v="14"/>
    <n v="544.43995241243852"/>
    <n v="0"/>
    <n v="3227"/>
    <x v="9"/>
    <s v="Male"/>
    <x v="8"/>
    <x v="0"/>
    <x v="2"/>
    <x v="2"/>
    <n v="0"/>
  </r>
  <r>
    <d v="2023-08-27T00:00:00"/>
    <n v="51"/>
    <n v="10"/>
    <n v="227.39551235105679"/>
    <n v="3"/>
    <n v="3717"/>
    <x v="45"/>
    <s v="Male"/>
    <x v="6"/>
    <x v="0"/>
    <x v="3"/>
    <x v="0"/>
    <n v="3717"/>
  </r>
  <r>
    <d v="2023-02-03T00:00:00"/>
    <n v="63"/>
    <n v="11"/>
    <n v="134.13595051165291"/>
    <n v="6"/>
    <n v="563"/>
    <x v="20"/>
    <s v="Female"/>
    <x v="3"/>
    <x v="0"/>
    <x v="2"/>
    <x v="3"/>
    <n v="563"/>
  </r>
  <r>
    <d v="2023-01-24T00:00:00"/>
    <n v="56"/>
    <n v="10"/>
    <n v="341.81404845548087"/>
    <n v="7"/>
    <n v="4410"/>
    <x v="72"/>
    <s v="Male"/>
    <x v="11"/>
    <x v="0"/>
    <x v="2"/>
    <x v="2"/>
    <n v="4410"/>
  </r>
  <r>
    <d v="2023-11-01T00:00:00"/>
    <n v="52"/>
    <n v="12"/>
    <n v="125.9228449242858"/>
    <n v="2"/>
    <n v="3531"/>
    <x v="72"/>
    <s v="Male"/>
    <x v="9"/>
    <x v="0"/>
    <x v="1"/>
    <x v="6"/>
    <n v="3531"/>
  </r>
  <r>
    <d v="2023-04-11T00:00:00"/>
    <n v="52"/>
    <n v="18"/>
    <n v="183.5041877366138"/>
    <n v="8"/>
    <n v="4170"/>
    <x v="74"/>
    <s v="Female"/>
    <x v="7"/>
    <x v="0"/>
    <x v="0"/>
    <x v="2"/>
    <n v="4170"/>
  </r>
  <r>
    <d v="2023-08-07T00:00:00"/>
    <n v="32"/>
    <n v="9"/>
    <n v="474.69264012869462"/>
    <n v="6"/>
    <n v="4241"/>
    <x v="13"/>
    <s v="Female"/>
    <x v="6"/>
    <x v="0"/>
    <x v="3"/>
    <x v="4"/>
    <n v="4241"/>
  </r>
  <r>
    <d v="2023-08-13T00:00:00"/>
    <n v="53"/>
    <n v="9"/>
    <n v="201.3782524523231"/>
    <n v="9"/>
    <n v="4192"/>
    <x v="54"/>
    <s v="Male"/>
    <x v="6"/>
    <x v="0"/>
    <x v="3"/>
    <x v="0"/>
    <n v="4192"/>
  </r>
  <r>
    <d v="2023-08-17T00:00:00"/>
    <n v="37"/>
    <n v="16"/>
    <n v="355.48454716153242"/>
    <n v="2"/>
    <n v="1694"/>
    <x v="79"/>
    <s v="Male"/>
    <x v="6"/>
    <x v="0"/>
    <x v="3"/>
    <x v="5"/>
    <n v="1694"/>
  </r>
  <r>
    <d v="2023-11-15T00:00:00"/>
    <n v="92"/>
    <n v="19"/>
    <n v="245.91649068663861"/>
    <n v="6"/>
    <n v="4900"/>
    <x v="66"/>
    <s v="Female"/>
    <x v="9"/>
    <x v="0"/>
    <x v="1"/>
    <x v="6"/>
    <n v="4900"/>
  </r>
  <r>
    <d v="2023-11-13T00:00:00"/>
    <n v="41"/>
    <n v="11"/>
    <n v="320.88259910427058"/>
    <n v="7"/>
    <n v="3963"/>
    <x v="77"/>
    <s v="Male"/>
    <x v="9"/>
    <x v="0"/>
    <x v="1"/>
    <x v="4"/>
    <n v="3963"/>
  </r>
  <r>
    <d v="2023-12-16T00:00:00"/>
    <n v="71"/>
    <n v="15"/>
    <n v="212.8605351613615"/>
    <n v="3"/>
    <n v="3693"/>
    <x v="24"/>
    <s v="Female"/>
    <x v="4"/>
    <x v="0"/>
    <x v="1"/>
    <x v="1"/>
    <n v="3693"/>
  </r>
  <r>
    <d v="2023-02-01T00:00:00"/>
    <n v="83"/>
    <n v="14"/>
    <n v="580.23083307735681"/>
    <n v="9"/>
    <n v="4868"/>
    <x v="44"/>
    <s v="Female"/>
    <x v="3"/>
    <x v="0"/>
    <x v="2"/>
    <x v="6"/>
    <n v="4868"/>
  </r>
  <r>
    <d v="2023-08-26T00:00:00"/>
    <n v="73"/>
    <n v="9"/>
    <n v="238.09919617636231"/>
    <n v="3"/>
    <n v="1469"/>
    <x v="55"/>
    <s v="Female"/>
    <x v="6"/>
    <x v="0"/>
    <x v="3"/>
    <x v="1"/>
    <n v="1469"/>
  </r>
  <r>
    <d v="2023-08-09T00:00:00"/>
    <n v="67"/>
    <n v="6"/>
    <n v="597.40500306283491"/>
    <n v="8"/>
    <n v="1162"/>
    <x v="29"/>
    <s v="Female"/>
    <x v="6"/>
    <x v="0"/>
    <x v="3"/>
    <x v="6"/>
    <n v="1162"/>
  </r>
  <r>
    <d v="2023-09-02T00:00:00"/>
    <n v="36"/>
    <n v="8"/>
    <n v="65.023494585846606"/>
    <n v="2"/>
    <n v="4757"/>
    <x v="36"/>
    <s v="Male"/>
    <x v="5"/>
    <x v="0"/>
    <x v="3"/>
    <x v="1"/>
    <n v="4757"/>
  </r>
  <r>
    <d v="2023-08-01T00:00:00"/>
    <n v="35"/>
    <n v="7"/>
    <n v="545.30214796097926"/>
    <n v="9"/>
    <n v="1870"/>
    <x v="73"/>
    <s v="Female"/>
    <x v="6"/>
    <x v="0"/>
    <x v="3"/>
    <x v="2"/>
    <n v="1870"/>
  </r>
  <r>
    <d v="2023-09-24T00:00:00"/>
    <n v="63"/>
    <n v="15"/>
    <n v="192.7219984549987"/>
    <n v="2"/>
    <n v="4367"/>
    <x v="40"/>
    <s v="Male"/>
    <x v="5"/>
    <x v="0"/>
    <x v="3"/>
    <x v="0"/>
    <n v="4367"/>
  </r>
  <r>
    <d v="2023-06-17T00:00:00"/>
    <n v="33"/>
    <n v="5"/>
    <n v="307.87583769497081"/>
    <n v="2"/>
    <n v="1910"/>
    <x v="43"/>
    <s v="Male"/>
    <x v="0"/>
    <x v="0"/>
    <x v="0"/>
    <x v="1"/>
    <n v="1910"/>
  </r>
  <r>
    <d v="2023-10-07T00:00:00"/>
    <n v="29"/>
    <n v="18"/>
    <n v="135.4384383436946"/>
    <n v="10"/>
    <n v="4345"/>
    <x v="16"/>
    <s v="Male"/>
    <x v="1"/>
    <x v="0"/>
    <x v="1"/>
    <x v="1"/>
    <n v="4345"/>
  </r>
  <r>
    <d v="2023-03-13T00:00:00"/>
    <n v="36"/>
    <n v="15"/>
    <n v="555.46472099007997"/>
    <n v="5"/>
    <n v="2336"/>
    <x v="16"/>
    <s v="Female"/>
    <x v="8"/>
    <x v="0"/>
    <x v="2"/>
    <x v="4"/>
    <n v="2336"/>
  </r>
  <r>
    <d v="2023-06-05T00:00:00"/>
    <n v="77"/>
    <n v="20"/>
    <n v="422.43972120759099"/>
    <n v="5"/>
    <n v="1310"/>
    <x v="61"/>
    <s v="Female"/>
    <x v="0"/>
    <x v="0"/>
    <x v="0"/>
    <x v="4"/>
    <n v="1310"/>
  </r>
  <r>
    <d v="2023-11-02T00:00:00"/>
    <n v="23"/>
    <n v="14"/>
    <n v="436.4801906306497"/>
    <n v="0"/>
    <n v="1551"/>
    <x v="12"/>
    <s v="Male"/>
    <x v="9"/>
    <x v="0"/>
    <x v="1"/>
    <x v="5"/>
    <n v="0"/>
  </r>
  <r>
    <d v="2023-04-21T00:00:00"/>
    <n v="84"/>
    <n v="12"/>
    <n v="452.29706727672612"/>
    <n v="6"/>
    <n v="2004"/>
    <x v="11"/>
    <s v="Male"/>
    <x v="7"/>
    <x v="0"/>
    <x v="0"/>
    <x v="3"/>
    <n v="2004"/>
  </r>
  <r>
    <d v="2023-05-15T00:00:00"/>
    <n v="21"/>
    <n v="14"/>
    <n v="405.06926873194772"/>
    <n v="9"/>
    <n v="1681"/>
    <x v="13"/>
    <s v="Female"/>
    <x v="2"/>
    <x v="0"/>
    <x v="0"/>
    <x v="4"/>
    <n v="1681"/>
  </r>
  <r>
    <d v="2023-08-29T00:00:00"/>
    <n v="25"/>
    <n v="16"/>
    <n v="437.85848058656842"/>
    <n v="1"/>
    <n v="2631"/>
    <x v="62"/>
    <s v="Male"/>
    <x v="6"/>
    <x v="0"/>
    <x v="3"/>
    <x v="2"/>
    <n v="2631"/>
  </r>
  <r>
    <d v="2023-10-04T00:00:00"/>
    <n v="43"/>
    <n v="14"/>
    <n v="162.38099027258571"/>
    <n v="6"/>
    <n v="722"/>
    <x v="11"/>
    <s v="Female"/>
    <x v="1"/>
    <x v="0"/>
    <x v="1"/>
    <x v="6"/>
    <n v="722"/>
  </r>
  <r>
    <d v="2023-03-16T00:00:00"/>
    <n v="57"/>
    <n v="11"/>
    <n v="313.17621310155567"/>
    <n v="8"/>
    <n v="584"/>
    <x v="18"/>
    <s v="Male"/>
    <x v="8"/>
    <x v="0"/>
    <x v="2"/>
    <x v="5"/>
    <n v="584"/>
  </r>
  <r>
    <d v="2023-09-10T00:00:00"/>
    <n v="79"/>
    <n v="6"/>
    <n v="110.4035504734827"/>
    <n v="9"/>
    <n v="906"/>
    <x v="6"/>
    <s v="Male"/>
    <x v="5"/>
    <x v="0"/>
    <x v="3"/>
    <x v="0"/>
    <n v="906"/>
  </r>
  <r>
    <d v="2023-05-11T00:00:00"/>
    <n v="65"/>
    <n v="8"/>
    <n v="404.49958850132521"/>
    <n v="6"/>
    <n v="4244"/>
    <x v="83"/>
    <s v="Female"/>
    <x v="2"/>
    <x v="0"/>
    <x v="0"/>
    <x v="5"/>
    <n v="4244"/>
  </r>
  <r>
    <d v="2023-10-28T00:00:00"/>
    <n v="62"/>
    <n v="17"/>
    <n v="459.61416898313638"/>
    <n v="7"/>
    <n v="3223"/>
    <x v="84"/>
    <s v="Female"/>
    <x v="1"/>
    <x v="0"/>
    <x v="1"/>
    <x v="1"/>
    <n v="3223"/>
  </r>
  <r>
    <d v="2023-10-01T00:00:00"/>
    <n v="74"/>
    <n v="16"/>
    <n v="71.362189334142442"/>
    <n v="3"/>
    <n v="4255"/>
    <x v="59"/>
    <s v="Female"/>
    <x v="1"/>
    <x v="0"/>
    <x v="1"/>
    <x v="0"/>
    <n v="4255"/>
  </r>
  <r>
    <d v="2023-04-14T00:00:00"/>
    <n v="44"/>
    <n v="11"/>
    <n v="189.9574881781738"/>
    <n v="9"/>
    <n v="3288"/>
    <x v="14"/>
    <s v="Male"/>
    <x v="7"/>
    <x v="0"/>
    <x v="0"/>
    <x v="3"/>
    <n v="3288"/>
  </r>
  <r>
    <d v="2023-05-24T00:00:00"/>
    <n v="67"/>
    <n v="19"/>
    <n v="559.26711739914481"/>
    <n v="8"/>
    <n v="2019"/>
    <x v="41"/>
    <s v="Female"/>
    <x v="2"/>
    <x v="0"/>
    <x v="0"/>
    <x v="6"/>
    <n v="2019"/>
  </r>
  <r>
    <d v="2023-03-21T00:00:00"/>
    <n v="24"/>
    <n v="12"/>
    <n v="495.13220076506673"/>
    <n v="5"/>
    <n v="3295"/>
    <x v="85"/>
    <s v="Male"/>
    <x v="8"/>
    <x v="0"/>
    <x v="2"/>
    <x v="2"/>
    <n v="3295"/>
  </r>
  <r>
    <d v="2023-02-02T00:00:00"/>
    <n v="71"/>
    <n v="14"/>
    <n v="565.42146032408721"/>
    <n v="10"/>
    <n v="3259"/>
    <x v="3"/>
    <s v="Female"/>
    <x v="3"/>
    <x v="0"/>
    <x v="2"/>
    <x v="5"/>
    <n v="3259"/>
  </r>
  <r>
    <d v="2023-10-10T00:00:00"/>
    <n v="82"/>
    <n v="11"/>
    <n v="257.37277417988543"/>
    <n v="4"/>
    <n v="4511"/>
    <x v="55"/>
    <s v="Male"/>
    <x v="1"/>
    <x v="0"/>
    <x v="1"/>
    <x v="2"/>
    <n v="4511"/>
  </r>
  <r>
    <d v="2023-08-16T00:00:00"/>
    <n v="80"/>
    <n v="5"/>
    <n v="333.71738964983149"/>
    <n v="4"/>
    <n v="3774"/>
    <x v="75"/>
    <s v="Female"/>
    <x v="6"/>
    <x v="0"/>
    <x v="3"/>
    <x v="6"/>
    <n v="3774"/>
  </r>
  <r>
    <d v="2023-12-31T00:00:00"/>
    <n v="27"/>
    <n v="10"/>
    <n v="343.17386017559932"/>
    <n v="5"/>
    <n v="926"/>
    <x v="33"/>
    <s v="Male"/>
    <x v="4"/>
    <x v="0"/>
    <x v="1"/>
    <x v="0"/>
    <n v="926"/>
  </r>
  <r>
    <d v="2023-10-28T00:00:00"/>
    <n v="35"/>
    <n v="10"/>
    <n v="134.54978777509561"/>
    <n v="4"/>
    <n v="1746"/>
    <x v="32"/>
    <s v="Female"/>
    <x v="1"/>
    <x v="0"/>
    <x v="1"/>
    <x v="1"/>
    <n v="1746"/>
  </r>
  <r>
    <d v="2023-04-14T00:00:00"/>
    <n v="47"/>
    <n v="12"/>
    <n v="286.15609698676627"/>
    <n v="2"/>
    <n v="3765"/>
    <x v="14"/>
    <s v="Female"/>
    <x v="7"/>
    <x v="0"/>
    <x v="0"/>
    <x v="3"/>
    <n v="3765"/>
  </r>
  <r>
    <d v="2023-09-03T00:00:00"/>
    <n v="95"/>
    <n v="19"/>
    <n v="96.778018499597152"/>
    <n v="0"/>
    <n v="2742"/>
    <x v="45"/>
    <s v="Male"/>
    <x v="5"/>
    <x v="0"/>
    <x v="3"/>
    <x v="0"/>
    <n v="0"/>
  </r>
  <r>
    <d v="2023-02-18T00:00:00"/>
    <n v="57"/>
    <n v="20"/>
    <n v="562.91089629120415"/>
    <n v="2"/>
    <n v="3293"/>
    <x v="86"/>
    <s v="Female"/>
    <x v="3"/>
    <x v="0"/>
    <x v="2"/>
    <x v="1"/>
    <n v="3293"/>
  </r>
  <r>
    <d v="2023-12-22T00:00:00"/>
    <n v="99"/>
    <n v="19"/>
    <n v="289.84089456734841"/>
    <n v="5"/>
    <n v="3623"/>
    <x v="81"/>
    <s v="Male"/>
    <x v="4"/>
    <x v="0"/>
    <x v="1"/>
    <x v="3"/>
    <n v="3623"/>
  </r>
  <r>
    <d v="2023-01-16T00:00:00"/>
    <n v="92"/>
    <n v="13"/>
    <n v="438.16555427034632"/>
    <n v="9"/>
    <n v="2428"/>
    <x v="23"/>
    <s v="Male"/>
    <x v="11"/>
    <x v="0"/>
    <x v="2"/>
    <x v="4"/>
    <n v="2428"/>
  </r>
  <r>
    <d v="2023-12-05T00:00:00"/>
    <n v="98"/>
    <n v="15"/>
    <n v="551.5992069842282"/>
    <n v="0"/>
    <n v="4509"/>
    <x v="87"/>
    <s v="Male"/>
    <x v="4"/>
    <x v="0"/>
    <x v="1"/>
    <x v="2"/>
    <n v="0"/>
  </r>
  <r>
    <d v="2023-06-17T00:00:00"/>
    <n v="87"/>
    <n v="17"/>
    <n v="129.24543079376519"/>
    <n v="1"/>
    <n v="1819"/>
    <x v="33"/>
    <s v="Female"/>
    <x v="0"/>
    <x v="0"/>
    <x v="0"/>
    <x v="1"/>
    <n v="1819"/>
  </r>
  <r>
    <d v="2023-12-25T00:00:00"/>
    <n v="98"/>
    <n v="8"/>
    <n v="73.969975931773462"/>
    <n v="7"/>
    <n v="2059"/>
    <x v="52"/>
    <s v="Male"/>
    <x v="4"/>
    <x v="0"/>
    <x v="1"/>
    <x v="4"/>
    <n v="2059"/>
  </r>
  <r>
    <d v="2023-07-07T00:00:00"/>
    <n v="94"/>
    <n v="20"/>
    <n v="392.39077637601639"/>
    <n v="4"/>
    <n v="910"/>
    <x v="69"/>
    <s v="Female"/>
    <x v="10"/>
    <x v="0"/>
    <x v="3"/>
    <x v="3"/>
    <n v="910"/>
  </r>
  <r>
    <d v="2023-03-19T00:00:00"/>
    <n v="65"/>
    <n v="16"/>
    <n v="120.4895864582621"/>
    <n v="10"/>
    <n v="632"/>
    <x v="31"/>
    <s v="Male"/>
    <x v="8"/>
    <x v="0"/>
    <x v="2"/>
    <x v="0"/>
    <n v="632"/>
  </r>
  <r>
    <d v="2023-06-25T00:00:00"/>
    <n v="95"/>
    <n v="7"/>
    <n v="169.70093361718079"/>
    <n v="10"/>
    <n v="2327"/>
    <x v="88"/>
    <s v="Female"/>
    <x v="0"/>
    <x v="0"/>
    <x v="0"/>
    <x v="0"/>
    <n v="2327"/>
  </r>
  <r>
    <d v="2023-12-02T00:00:00"/>
    <n v="54"/>
    <n v="18"/>
    <n v="80.097806704921254"/>
    <n v="10"/>
    <n v="3200"/>
    <x v="66"/>
    <s v="Male"/>
    <x v="4"/>
    <x v="0"/>
    <x v="1"/>
    <x v="1"/>
    <n v="3200"/>
  </r>
  <r>
    <d v="2023-03-19T00:00:00"/>
    <n v="68"/>
    <n v="7"/>
    <n v="135.09062358115619"/>
    <n v="0"/>
    <n v="4039"/>
    <x v="10"/>
    <s v="Female"/>
    <x v="8"/>
    <x v="0"/>
    <x v="2"/>
    <x v="0"/>
    <n v="0"/>
  </r>
  <r>
    <d v="2023-10-28T00:00:00"/>
    <n v="100"/>
    <n v="50"/>
    <n v="503.47782420493809"/>
    <n v="0"/>
    <n v="4614"/>
    <x v="19"/>
    <s v="Female"/>
    <x v="1"/>
    <x v="0"/>
    <x v="1"/>
    <x v="1"/>
    <n v="0"/>
  </r>
  <r>
    <d v="2023-03-09T00:00:00"/>
    <n v="36"/>
    <n v="8"/>
    <n v="362.48169462278878"/>
    <n v="8"/>
    <n v="1548"/>
    <x v="17"/>
    <s v="Male"/>
    <x v="8"/>
    <x v="0"/>
    <x v="2"/>
    <x v="5"/>
    <n v="1548"/>
  </r>
  <r>
    <d v="2023-02-12T00:00:00"/>
    <n v="39"/>
    <n v="13"/>
    <n v="279.95811333185873"/>
    <n v="4"/>
    <n v="692"/>
    <x v="89"/>
    <s v="Female"/>
    <x v="3"/>
    <x v="0"/>
    <x v="2"/>
    <x v="0"/>
    <n v="692"/>
  </r>
  <r>
    <d v="2023-03-13T00:00:00"/>
    <n v="97"/>
    <n v="13"/>
    <n v="197.77184886069281"/>
    <n v="1"/>
    <n v="2270"/>
    <x v="37"/>
    <s v="Female"/>
    <x v="8"/>
    <x v="0"/>
    <x v="2"/>
    <x v="4"/>
    <n v="2270"/>
  </r>
  <r>
    <d v="2023-01-07T00:00:00"/>
    <n v="22"/>
    <n v="6"/>
    <n v="405.60567156047728"/>
    <n v="1"/>
    <n v="1435"/>
    <x v="14"/>
    <s v="Male"/>
    <x v="11"/>
    <x v="0"/>
    <x v="2"/>
    <x v="1"/>
    <n v="1435"/>
  </r>
  <r>
    <d v="2023-08-18T00:00:00"/>
    <n v="96"/>
    <n v="16"/>
    <n v="593.14951939200648"/>
    <n v="5"/>
    <n v="2509"/>
    <x v="81"/>
    <s v="Female"/>
    <x v="6"/>
    <x v="0"/>
    <x v="3"/>
    <x v="3"/>
    <n v="2509"/>
  </r>
  <r>
    <d v="2023-07-29T00:00:00"/>
    <n v="53"/>
    <n v="13"/>
    <n v="545.32439058897955"/>
    <n v="9"/>
    <n v="3684"/>
    <x v="70"/>
    <s v="Female"/>
    <x v="10"/>
    <x v="0"/>
    <x v="3"/>
    <x v="1"/>
    <n v="3684"/>
  </r>
  <r>
    <d v="2023-10-30T00:00:00"/>
    <n v="86"/>
    <n v="18"/>
    <n v="294.68379185245942"/>
    <n v="5"/>
    <n v="3897"/>
    <x v="90"/>
    <s v="Female"/>
    <x v="1"/>
    <x v="0"/>
    <x v="1"/>
    <x v="4"/>
    <n v="3897"/>
  </r>
  <r>
    <d v="2023-11-10T00:00:00"/>
    <n v="37"/>
    <n v="13"/>
    <n v="140.30505009062489"/>
    <n v="7"/>
    <n v="2596"/>
    <x v="51"/>
    <s v="Male"/>
    <x v="9"/>
    <x v="0"/>
    <x v="1"/>
    <x v="3"/>
    <n v="2596"/>
  </r>
  <r>
    <d v="2023-10-10T00:00:00"/>
    <n v="87"/>
    <n v="9"/>
    <n v="268.52642802149228"/>
    <n v="9"/>
    <n v="2090"/>
    <x v="56"/>
    <s v="Female"/>
    <x v="1"/>
    <x v="0"/>
    <x v="1"/>
    <x v="2"/>
    <n v="2090"/>
  </r>
  <r>
    <d v="2023-04-30T00:00:00"/>
    <n v="55"/>
    <n v="18"/>
    <n v="125.069552596899"/>
    <n v="5"/>
    <n v="2747"/>
    <x v="67"/>
    <s v="Male"/>
    <x v="7"/>
    <x v="0"/>
    <x v="0"/>
    <x v="0"/>
    <n v="2747"/>
  </r>
  <r>
    <d v="2023-12-12T00:00:00"/>
    <n v="65"/>
    <n v="12"/>
    <n v="522.84472514643483"/>
    <n v="5"/>
    <n v="2979"/>
    <x v="80"/>
    <s v="Male"/>
    <x v="4"/>
    <x v="0"/>
    <x v="1"/>
    <x v="2"/>
    <n v="2979"/>
  </r>
  <r>
    <d v="2023-03-18T00:00:00"/>
    <n v="34"/>
    <n v="14"/>
    <n v="115.3569297252358"/>
    <n v="6"/>
    <n v="3233"/>
    <x v="22"/>
    <s v="Female"/>
    <x v="8"/>
    <x v="0"/>
    <x v="2"/>
    <x v="1"/>
    <n v="3233"/>
  </r>
  <r>
    <d v="2023-05-02T00:00:00"/>
    <n v="55"/>
    <n v="6"/>
    <n v="292.839963493852"/>
    <n v="1"/>
    <n v="2193"/>
    <x v="84"/>
    <s v="Female"/>
    <x v="2"/>
    <x v="0"/>
    <x v="0"/>
    <x v="2"/>
    <n v="2193"/>
  </r>
  <r>
    <d v="2023-08-14T00:00:00"/>
    <n v="79"/>
    <n v="14"/>
    <n v="496.26221822992892"/>
    <n v="5"/>
    <n v="1759"/>
    <x v="60"/>
    <s v="Male"/>
    <x v="6"/>
    <x v="0"/>
    <x v="3"/>
    <x v="4"/>
    <n v="1759"/>
  </r>
  <r>
    <d v="2023-02-17T00:00:00"/>
    <n v="69"/>
    <n v="10"/>
    <n v="313.82875964423351"/>
    <n v="5"/>
    <n v="2650"/>
    <x v="79"/>
    <s v="Female"/>
    <x v="3"/>
    <x v="0"/>
    <x v="2"/>
    <x v="3"/>
    <n v="2650"/>
  </r>
  <r>
    <d v="2023-06-28T00:00:00"/>
    <n v="37"/>
    <n v="15"/>
    <n v="133.21638960277281"/>
    <n v="7"/>
    <n v="2388"/>
    <x v="90"/>
    <s v="Female"/>
    <x v="0"/>
    <x v="0"/>
    <x v="0"/>
    <x v="6"/>
    <n v="2388"/>
  </r>
  <r>
    <d v="2023-12-24T00:00:00"/>
    <n v="38"/>
    <n v="13"/>
    <n v="567.74528341772964"/>
    <n v="7"/>
    <n v="815"/>
    <x v="15"/>
    <s v="Male"/>
    <x v="4"/>
    <x v="0"/>
    <x v="1"/>
    <x v="0"/>
    <n v="815"/>
  </r>
  <r>
    <d v="2023-10-25T00:00:00"/>
    <n v="58"/>
    <n v="8"/>
    <n v="161.01797565330509"/>
    <n v="7"/>
    <n v="2571"/>
    <x v="44"/>
    <s v="Female"/>
    <x v="1"/>
    <x v="0"/>
    <x v="1"/>
    <x v="6"/>
    <n v="2571"/>
  </r>
  <r>
    <d v="2023-05-26T00:00:00"/>
    <n v="22"/>
    <n v="13"/>
    <n v="161.7033413740308"/>
    <n v="0"/>
    <n v="3432"/>
    <x v="50"/>
    <s v="Female"/>
    <x v="2"/>
    <x v="0"/>
    <x v="0"/>
    <x v="3"/>
    <n v="0"/>
  </r>
  <r>
    <d v="2023-04-21T00:00:00"/>
    <n v="35"/>
    <n v="20"/>
    <n v="510.92264393439399"/>
    <n v="10"/>
    <n v="2904"/>
    <x v="26"/>
    <s v="Male"/>
    <x v="7"/>
    <x v="0"/>
    <x v="0"/>
    <x v="3"/>
    <n v="2904"/>
  </r>
  <r>
    <d v="2023-05-17T00:00:00"/>
    <n v="85"/>
    <n v="10"/>
    <n v="406.71510043155399"/>
    <n v="1"/>
    <n v="4675"/>
    <x v="3"/>
    <s v="Female"/>
    <x v="2"/>
    <x v="0"/>
    <x v="0"/>
    <x v="6"/>
    <n v="4675"/>
  </r>
  <r>
    <d v="2023-10-02T00:00:00"/>
    <n v="92"/>
    <n v="13"/>
    <n v="546.44293149060218"/>
    <n v="5"/>
    <n v="2137"/>
    <x v="62"/>
    <s v="Female"/>
    <x v="1"/>
    <x v="0"/>
    <x v="1"/>
    <x v="4"/>
    <n v="2137"/>
  </r>
  <r>
    <d v="2023-01-10T00:00:00"/>
    <n v="34"/>
    <n v="0"/>
    <n v="214.7099207686"/>
    <n v="1"/>
    <n v="2704"/>
    <x v="79"/>
    <s v="Female"/>
    <x v="11"/>
    <x v="0"/>
    <x v="2"/>
    <x v="2"/>
    <n v="2704"/>
  </r>
  <r>
    <d v="2023-11-23T00:00:00"/>
    <n v="71"/>
    <n v="19"/>
    <n v="198.15896864855949"/>
    <n v="10"/>
    <n v="4925"/>
    <x v="54"/>
    <s v="Female"/>
    <x v="9"/>
    <x v="0"/>
    <x v="1"/>
    <x v="5"/>
    <n v="4925"/>
  </r>
  <r>
    <d v="2023-07-29T00:00:00"/>
    <n v="57"/>
    <n v="10"/>
    <n v="87.84197818961519"/>
    <n v="0"/>
    <n v="3333"/>
    <x v="25"/>
    <s v="Female"/>
    <x v="10"/>
    <x v="0"/>
    <x v="3"/>
    <x v="1"/>
    <n v="0"/>
  </r>
  <r>
    <d v="2023-11-09T00:00:00"/>
    <n v="97"/>
    <n v="18"/>
    <n v="586.81633426020653"/>
    <n v="10"/>
    <n v="501"/>
    <x v="10"/>
    <s v="Female"/>
    <x v="9"/>
    <x v="0"/>
    <x v="1"/>
    <x v="5"/>
    <n v="501"/>
  </r>
  <r>
    <d v="2023-06-20T00:00:00"/>
    <n v="74"/>
    <n v="16"/>
    <n v="105.5785789867887"/>
    <n v="10"/>
    <n v="4809"/>
    <x v="75"/>
    <s v="Female"/>
    <x v="0"/>
    <x v="0"/>
    <x v="0"/>
    <x v="2"/>
    <n v="4809"/>
  </r>
  <r>
    <d v="2023-12-27T00:00:00"/>
    <n v="52"/>
    <n v="17"/>
    <n v="522.41145282294701"/>
    <n v="4"/>
    <n v="1367"/>
    <x v="41"/>
    <s v="Female"/>
    <x v="4"/>
    <x v="0"/>
    <x v="1"/>
    <x v="6"/>
    <n v="1367"/>
  </r>
  <r>
    <d v="2023-05-02T00:00:00"/>
    <n v="68"/>
    <n v="18"/>
    <n v="226.7636155341807"/>
    <n v="10"/>
    <n v="4101"/>
    <x v="87"/>
    <s v="Male"/>
    <x v="2"/>
    <x v="0"/>
    <x v="0"/>
    <x v="2"/>
    <n v="4101"/>
  </r>
  <r>
    <d v="2023-10-12T00:00:00"/>
    <n v="65"/>
    <n v="11"/>
    <n v="331.72786190621349"/>
    <n v="9"/>
    <n v="2923"/>
    <x v="63"/>
    <s v="Male"/>
    <x v="1"/>
    <x v="0"/>
    <x v="1"/>
    <x v="5"/>
    <n v="2923"/>
  </r>
  <r>
    <d v="2023-07-11T00:00:00"/>
    <n v="72"/>
    <n v="20"/>
    <n v="97.354470813125687"/>
    <n v="2"/>
    <n v="779"/>
    <x v="45"/>
    <s v="Male"/>
    <x v="10"/>
    <x v="0"/>
    <x v="3"/>
    <x v="2"/>
    <n v="779"/>
  </r>
  <r>
    <d v="2023-07-20T00:00:00"/>
    <n v="69"/>
    <n v="10"/>
    <n v="438.84255166194299"/>
    <n v="7"/>
    <n v="3788"/>
    <x v="59"/>
    <s v="Female"/>
    <x v="10"/>
    <x v="0"/>
    <x v="3"/>
    <x v="5"/>
    <n v="3788"/>
  </r>
  <r>
    <d v="2023-06-01T00:00:00"/>
    <n v="64"/>
    <n v="10"/>
    <n v="242.8254738739256"/>
    <n v="8"/>
    <n v="2212"/>
    <x v="80"/>
    <s v="Male"/>
    <x v="0"/>
    <x v="0"/>
    <x v="0"/>
    <x v="5"/>
    <n v="2212"/>
  </r>
  <r>
    <d v="2023-03-06T00:00:00"/>
    <n v="35"/>
    <n v="5"/>
    <n v="308.4004012184829"/>
    <n v="3"/>
    <n v="2999"/>
    <x v="60"/>
    <s v="Male"/>
    <x v="8"/>
    <x v="0"/>
    <x v="2"/>
    <x v="4"/>
    <n v="2999"/>
  </r>
  <r>
    <d v="2023-11-11T00:00:00"/>
    <n v="97"/>
    <n v="0"/>
    <n v="96.501364596886987"/>
    <n v="6"/>
    <n v="3474"/>
    <x v="43"/>
    <s v="Male"/>
    <x v="9"/>
    <x v="0"/>
    <x v="1"/>
    <x v="1"/>
    <n v="3474"/>
  </r>
  <r>
    <d v="2023-03-11T00:00:00"/>
    <n v="97"/>
    <n v="15"/>
    <n v="428.77138152094562"/>
    <n v="3"/>
    <n v="1992"/>
    <x v="37"/>
    <s v="Female"/>
    <x v="8"/>
    <x v="0"/>
    <x v="2"/>
    <x v="1"/>
    <n v="1992"/>
  </r>
  <r>
    <d v="2023-03-16T00:00:00"/>
    <n v="88"/>
    <n v="10"/>
    <n v="337.22393366844977"/>
    <n v="0"/>
    <n v="3659"/>
    <x v="66"/>
    <s v="Female"/>
    <x v="8"/>
    <x v="0"/>
    <x v="2"/>
    <x v="5"/>
    <n v="0"/>
  </r>
  <r>
    <d v="2023-07-23T00:00:00"/>
    <n v="32"/>
    <n v="8"/>
    <n v="292.3226977781909"/>
    <n v="3"/>
    <n v="4001"/>
    <x v="74"/>
    <s v="Male"/>
    <x v="10"/>
    <x v="0"/>
    <x v="3"/>
    <x v="0"/>
    <n v="4001"/>
  </r>
  <r>
    <d v="2023-10-25T00:00:00"/>
    <n v="40"/>
    <n v="9"/>
    <n v="323.54708589510898"/>
    <n v="4"/>
    <n v="3638"/>
    <x v="87"/>
    <s v="Male"/>
    <x v="1"/>
    <x v="0"/>
    <x v="1"/>
    <x v="6"/>
    <n v="3638"/>
  </r>
  <r>
    <d v="2023-07-19T00:00:00"/>
    <n v="170"/>
    <n v="100"/>
    <n v="463.87078498335472"/>
    <n v="100"/>
    <n v="1875"/>
    <x v="25"/>
    <s v="Female"/>
    <x v="10"/>
    <x v="0"/>
    <x v="3"/>
    <x v="6"/>
    <n v="1875"/>
  </r>
  <r>
    <d v="2023-06-20T00:00:00"/>
    <n v="23"/>
    <n v="16"/>
    <n v="97.57694550180743"/>
    <n v="6"/>
    <n v="1566"/>
    <x v="22"/>
    <s v="Male"/>
    <x v="0"/>
    <x v="0"/>
    <x v="0"/>
    <x v="2"/>
    <n v="1566"/>
  </r>
  <r>
    <d v="2023-02-13T00:00:00"/>
    <n v="85"/>
    <n v="19"/>
    <n v="145.05088018348459"/>
    <n v="3"/>
    <n v="4379"/>
    <x v="77"/>
    <s v="Female"/>
    <x v="3"/>
    <x v="0"/>
    <x v="2"/>
    <x v="4"/>
    <n v="4379"/>
  </r>
  <r>
    <d v="2023-01-08T00:00:00"/>
    <n v="66"/>
    <n v="19"/>
    <n v="420.95011287418839"/>
    <n v="10"/>
    <n v="2669"/>
    <x v="26"/>
    <s v="Female"/>
    <x v="11"/>
    <x v="0"/>
    <x v="2"/>
    <x v="0"/>
    <n v="2669"/>
  </r>
  <r>
    <d v="2023-05-10T00:00:00"/>
    <n v="50"/>
    <n v="19"/>
    <n v="289.16009149019521"/>
    <n v="5"/>
    <n v="1952"/>
    <x v="67"/>
    <s v="Female"/>
    <x v="2"/>
    <x v="0"/>
    <x v="0"/>
    <x v="6"/>
    <n v="1952"/>
  </r>
  <r>
    <d v="2023-08-22T00:00:00"/>
    <n v="83"/>
    <n v="9"/>
    <n v="67.607173908458108"/>
    <n v="4"/>
    <n v="3087"/>
    <x v="91"/>
    <s v="Female"/>
    <x v="6"/>
    <x v="0"/>
    <x v="3"/>
    <x v="2"/>
    <n v="3087"/>
  </r>
  <r>
    <d v="2023-02-25T00:00:00"/>
    <n v="35"/>
    <n v="19"/>
    <n v="153.41386117096641"/>
    <n v="6"/>
    <n v="4540"/>
    <x v="11"/>
    <s v="Male"/>
    <x v="3"/>
    <x v="0"/>
    <x v="2"/>
    <x v="1"/>
    <n v="4540"/>
  </r>
  <r>
    <d v="2023-06-27T00:00:00"/>
    <n v="100"/>
    <n v="17"/>
    <n v="427.37264087540598"/>
    <n v="7"/>
    <n v="4901"/>
    <x v="42"/>
    <s v="Male"/>
    <x v="0"/>
    <x v="0"/>
    <x v="0"/>
    <x v="2"/>
    <n v="4901"/>
  </r>
  <r>
    <d v="2023-11-21T00:00:00"/>
    <n v="98"/>
    <n v="17"/>
    <n v="518.48125642044124"/>
    <n v="5"/>
    <n v="3948"/>
    <x v="80"/>
    <s v="Male"/>
    <x v="9"/>
    <x v="0"/>
    <x v="1"/>
    <x v="2"/>
    <n v="3948"/>
  </r>
  <r>
    <d v="2023-08-06T00:00:00"/>
    <n v="60"/>
    <n v="20"/>
    <n v="147.40380144012511"/>
    <n v="0"/>
    <n v="4335"/>
    <x v="78"/>
    <s v="Male"/>
    <x v="6"/>
    <x v="0"/>
    <x v="3"/>
    <x v="0"/>
    <n v="0"/>
  </r>
  <r>
    <d v="2023-06-02T00:00:00"/>
    <n v="28"/>
    <n v="8"/>
    <n v="222.65559412099049"/>
    <n v="10"/>
    <n v="855"/>
    <x v="5"/>
    <s v="Female"/>
    <x v="0"/>
    <x v="0"/>
    <x v="0"/>
    <x v="3"/>
    <n v="855"/>
  </r>
  <r>
    <d v="2023-12-31T00:00:00"/>
    <n v="92"/>
    <n v="18"/>
    <n v="237.57838994829419"/>
    <n v="6"/>
    <n v="3834"/>
    <x v="92"/>
    <s v="Female"/>
    <x v="4"/>
    <x v="0"/>
    <x v="1"/>
    <x v="0"/>
    <n v="3834"/>
  </r>
  <r>
    <d v="2023-10-24T00:00:00"/>
    <n v="47"/>
    <n v="10"/>
    <n v="377.93989908180743"/>
    <n v="2"/>
    <n v="2778"/>
    <x v="27"/>
    <s v="Male"/>
    <x v="1"/>
    <x v="0"/>
    <x v="1"/>
    <x v="2"/>
    <n v="2778"/>
  </r>
  <r>
    <d v="2023-09-01T00:00:00"/>
    <n v="42"/>
    <n v="19"/>
    <n v="70.245304381881397"/>
    <n v="2"/>
    <n v="1205"/>
    <x v="48"/>
    <s v="Male"/>
    <x v="5"/>
    <x v="0"/>
    <x v="3"/>
    <x v="3"/>
    <n v="1205"/>
  </r>
  <r>
    <d v="2023-06-15T00:00:00"/>
    <n v="82"/>
    <n v="18"/>
    <n v="330.76726363664739"/>
    <n v="0"/>
    <n v="2599"/>
    <x v="27"/>
    <s v="Female"/>
    <x v="0"/>
    <x v="0"/>
    <x v="0"/>
    <x v="5"/>
    <n v="0"/>
  </r>
  <r>
    <d v="2023-11-27T00:00:00"/>
    <n v="100"/>
    <n v="14"/>
    <n v="260.47084959610709"/>
    <n v="3"/>
    <n v="1705"/>
    <x v="70"/>
    <s v="Female"/>
    <x v="9"/>
    <x v="0"/>
    <x v="1"/>
    <x v="4"/>
    <n v="1705"/>
  </r>
  <r>
    <d v="2023-03-12T00:00:00"/>
    <n v="84"/>
    <n v="16"/>
    <n v="278.53350551630569"/>
    <n v="0"/>
    <n v="989"/>
    <x v="29"/>
    <s v="Male"/>
    <x v="8"/>
    <x v="0"/>
    <x v="2"/>
    <x v="0"/>
    <n v="0"/>
  </r>
  <r>
    <d v="2023-03-21T00:00:00"/>
    <n v="98"/>
    <n v="7"/>
    <n v="162.2115311967178"/>
    <n v="6"/>
    <n v="4840"/>
    <x v="62"/>
    <s v="Female"/>
    <x v="8"/>
    <x v="0"/>
    <x v="2"/>
    <x v="2"/>
    <n v="4840"/>
  </r>
  <r>
    <d v="2023-11-09T00:00:00"/>
    <n v="64"/>
    <n v="12"/>
    <n v="107.44963193865389"/>
    <n v="1"/>
    <n v="2565"/>
    <x v="51"/>
    <s v="Male"/>
    <x v="9"/>
    <x v="0"/>
    <x v="1"/>
    <x v="5"/>
    <n v="2565"/>
  </r>
  <r>
    <d v="2023-09-15T00:00:00"/>
    <n v="60"/>
    <n v="6"/>
    <n v="348.75616274536043"/>
    <n v="10"/>
    <n v="3619"/>
    <x v="55"/>
    <s v="Male"/>
    <x v="5"/>
    <x v="0"/>
    <x v="3"/>
    <x v="3"/>
    <n v="3619"/>
  </r>
  <r>
    <d v="2023-06-25T00:00:00"/>
    <n v="50"/>
    <n v="18"/>
    <n v="187.46250521297611"/>
    <n v="2"/>
    <n v="4614"/>
    <x v="1"/>
    <s v="Male"/>
    <x v="0"/>
    <x v="0"/>
    <x v="0"/>
    <x v="0"/>
    <n v="4614"/>
  </r>
  <r>
    <d v="2023-06-20T00:00:00"/>
    <n v="58"/>
    <n v="20"/>
    <n v="505.60567784101988"/>
    <n v="1"/>
    <n v="3781"/>
    <x v="32"/>
    <s v="Male"/>
    <x v="0"/>
    <x v="0"/>
    <x v="0"/>
    <x v="2"/>
    <n v="3781"/>
  </r>
  <r>
    <d v="2023-02-08T00:00:00"/>
    <n v="87"/>
    <n v="8"/>
    <n v="169.83967143728231"/>
    <n v="2"/>
    <n v="1213"/>
    <x v="86"/>
    <s v="Male"/>
    <x v="3"/>
    <x v="0"/>
    <x v="2"/>
    <x v="6"/>
    <n v="1213"/>
  </r>
  <r>
    <d v="2023-12-19T00:00:00"/>
    <n v="93"/>
    <n v="6"/>
    <n v="277.42708881537283"/>
    <n v="6"/>
    <n v="1684"/>
    <x v="93"/>
    <s v="Male"/>
    <x v="4"/>
    <x v="0"/>
    <x v="1"/>
    <x v="2"/>
    <n v="1684"/>
  </r>
  <r>
    <d v="2023-10-06T00:00:00"/>
    <n v="47"/>
    <n v="18"/>
    <n v="539.73982222185714"/>
    <n v="8"/>
    <n v="1761"/>
    <x v="76"/>
    <s v="Female"/>
    <x v="1"/>
    <x v="0"/>
    <x v="1"/>
    <x v="3"/>
    <n v="1761"/>
  </r>
  <r>
    <d v="2023-11-26T00:00:00"/>
    <n v="87"/>
    <n v="12"/>
    <n v="110.7131925111651"/>
    <n v="5"/>
    <n v="2893"/>
    <x v="94"/>
    <s v="Male"/>
    <x v="9"/>
    <x v="0"/>
    <x v="1"/>
    <x v="0"/>
    <n v="2893"/>
  </r>
  <r>
    <d v="2023-06-06T00:00:00"/>
    <n v="50"/>
    <n v="7"/>
    <n v="404.08157954536392"/>
    <n v="9"/>
    <n v="2678"/>
    <x v="95"/>
    <s v="Female"/>
    <x v="0"/>
    <x v="0"/>
    <x v="0"/>
    <x v="2"/>
    <n v="2678"/>
  </r>
  <r>
    <d v="2023-10-15T00:00:00"/>
    <n v="76"/>
    <n v="5"/>
    <n v="529.93294985332386"/>
    <n v="2"/>
    <n v="1505"/>
    <x v="45"/>
    <s v="Male"/>
    <x v="1"/>
    <x v="0"/>
    <x v="1"/>
    <x v="0"/>
    <n v="1505"/>
  </r>
  <r>
    <d v="2023-02-16T00:00:00"/>
    <n v="28"/>
    <n v="10"/>
    <n v="440.1618171222554"/>
    <n v="10"/>
    <n v="4982"/>
    <x v="29"/>
    <s v="Male"/>
    <x v="3"/>
    <x v="0"/>
    <x v="2"/>
    <x v="5"/>
    <n v="4982"/>
  </r>
  <r>
    <d v="2023-04-24T00:00:00"/>
    <n v="98"/>
    <n v="20"/>
    <n v="382.65487004953837"/>
    <n v="8"/>
    <n v="656"/>
    <x v="47"/>
    <s v="Female"/>
    <x v="7"/>
    <x v="0"/>
    <x v="0"/>
    <x v="4"/>
    <n v="656"/>
  </r>
  <r>
    <d v="2023-07-04T00:00:00"/>
    <n v="92"/>
    <n v="9"/>
    <n v="269.95586567080409"/>
    <n v="8"/>
    <n v="4747"/>
    <x v="80"/>
    <s v="Female"/>
    <x v="10"/>
    <x v="0"/>
    <x v="3"/>
    <x v="2"/>
    <n v="4747"/>
  </r>
  <r>
    <d v="2023-05-07T00:00:00"/>
    <n v="71"/>
    <n v="7"/>
    <n v="437.81443428019361"/>
    <n v="2"/>
    <n v="2186"/>
    <x v="48"/>
    <s v="Male"/>
    <x v="2"/>
    <x v="0"/>
    <x v="0"/>
    <x v="0"/>
    <n v="2186"/>
  </r>
  <r>
    <d v="2023-10-28T00:00:00"/>
    <n v="77"/>
    <n v="18"/>
    <n v="256.70749057395028"/>
    <n v="2"/>
    <n v="4298"/>
    <x v="73"/>
    <s v="Male"/>
    <x v="1"/>
    <x v="0"/>
    <x v="1"/>
    <x v="1"/>
    <n v="4298"/>
  </r>
  <r>
    <d v="2023-02-04T00:00:00"/>
    <n v="30"/>
    <n v="8"/>
    <n v="219.64346373477099"/>
    <n v="5"/>
    <n v="3370"/>
    <x v="14"/>
    <s v="Female"/>
    <x v="3"/>
    <x v="0"/>
    <x v="2"/>
    <x v="1"/>
    <n v="3370"/>
  </r>
  <r>
    <d v="2023-01-30T00:00:00"/>
    <n v="39"/>
    <n v="20"/>
    <n v="321.2008017941269"/>
    <n v="8"/>
    <n v="1203"/>
    <x v="0"/>
    <s v="Female"/>
    <x v="11"/>
    <x v="0"/>
    <x v="2"/>
    <x v="4"/>
    <n v="1203"/>
  </r>
  <r>
    <d v="2023-03-08T00:00:00"/>
    <n v="60"/>
    <n v="13"/>
    <n v="289.50621098785649"/>
    <n v="7"/>
    <n v="1968"/>
    <x v="72"/>
    <s v="Female"/>
    <x v="8"/>
    <x v="0"/>
    <x v="2"/>
    <x v="6"/>
    <n v="1968"/>
  </r>
  <r>
    <d v="2023-01-02T00:00:00"/>
    <n v="71"/>
    <n v="16"/>
    <n v="483.36104634740411"/>
    <n v="2"/>
    <n v="2232"/>
    <x v="79"/>
    <s v="Female"/>
    <x v="11"/>
    <x v="0"/>
    <x v="2"/>
    <x v="4"/>
    <n v="2232"/>
  </r>
  <r>
    <d v="2023-03-16T00:00:00"/>
    <n v="57"/>
    <n v="19"/>
    <n v="219.4719540199539"/>
    <n v="1"/>
    <n v="1864"/>
    <x v="2"/>
    <s v="Female"/>
    <x v="8"/>
    <x v="0"/>
    <x v="2"/>
    <x v="5"/>
    <n v="1864"/>
  </r>
  <r>
    <d v="2023-05-19T00:00:00"/>
    <n v="75"/>
    <n v="18"/>
    <n v="586.71296499810182"/>
    <n v="5"/>
    <n v="2553"/>
    <x v="68"/>
    <s v="Female"/>
    <x v="2"/>
    <x v="0"/>
    <x v="0"/>
    <x v="3"/>
    <n v="2553"/>
  </r>
  <r>
    <d v="2023-01-19T00:00:00"/>
    <n v="60"/>
    <n v="19"/>
    <n v="134.77618798369761"/>
    <n v="2"/>
    <n v="2877"/>
    <x v="83"/>
    <s v="Male"/>
    <x v="11"/>
    <x v="0"/>
    <x v="2"/>
    <x v="5"/>
    <n v="2877"/>
  </r>
  <r>
    <d v="2023-08-22T00:00:00"/>
    <n v="58"/>
    <n v="13"/>
    <n v="476.08981642242532"/>
    <n v="7"/>
    <n v="1556"/>
    <x v="52"/>
    <s v="Male"/>
    <x v="6"/>
    <x v="0"/>
    <x v="3"/>
    <x v="2"/>
    <n v="1556"/>
  </r>
  <r>
    <d v="2023-07-12T00:00:00"/>
    <n v="53"/>
    <n v="17"/>
    <n v="560.52725774275132"/>
    <n v="2"/>
    <n v="3165"/>
    <x v="44"/>
    <s v="Female"/>
    <x v="10"/>
    <x v="0"/>
    <x v="3"/>
    <x v="6"/>
    <n v="3165"/>
  </r>
  <r>
    <d v="2023-10-06T00:00:00"/>
    <n v="46"/>
    <n v="10"/>
    <n v="114.00665420061"/>
    <n v="8"/>
    <n v="4585"/>
    <x v="67"/>
    <s v="Male"/>
    <x v="1"/>
    <x v="0"/>
    <x v="1"/>
    <x v="3"/>
    <n v="4585"/>
  </r>
  <r>
    <d v="2023-11-19T00:00:00"/>
    <n v="50"/>
    <n v="19"/>
    <n v="120.8997259956145"/>
    <n v="7"/>
    <n v="3643"/>
    <x v="22"/>
    <s v="Male"/>
    <x v="9"/>
    <x v="0"/>
    <x v="1"/>
    <x v="0"/>
    <n v="3643"/>
  </r>
  <r>
    <d v="2023-08-27T00:00:00"/>
    <n v="77"/>
    <n v="14"/>
    <n v="172.3778057304244"/>
    <n v="2"/>
    <n v="823"/>
    <x v="33"/>
    <s v="Female"/>
    <x v="6"/>
    <x v="0"/>
    <x v="3"/>
    <x v="0"/>
    <n v="823"/>
  </r>
  <r>
    <d v="2023-12-08T00:00:00"/>
    <n v="50"/>
    <n v="20"/>
    <n v="99.041503721017591"/>
    <n v="1"/>
    <n v="2808"/>
    <x v="20"/>
    <s v="Female"/>
    <x v="4"/>
    <x v="0"/>
    <x v="1"/>
    <x v="3"/>
    <n v="2808"/>
  </r>
  <r>
    <d v="2023-11-06T00:00:00"/>
    <n v="30"/>
    <n v="12"/>
    <n v="492.80256430991398"/>
    <n v="8"/>
    <n v="952"/>
    <x v="22"/>
    <s v="Female"/>
    <x v="9"/>
    <x v="0"/>
    <x v="1"/>
    <x v="4"/>
    <n v="952"/>
  </r>
  <r>
    <d v="2023-06-12T00:00:00"/>
    <n v="46"/>
    <n v="20"/>
    <n v="551.89415168817936"/>
    <n v="2"/>
    <n v="2646"/>
    <x v="96"/>
    <s v="Female"/>
    <x v="0"/>
    <x v="0"/>
    <x v="0"/>
    <x v="4"/>
    <n v="2646"/>
  </r>
  <r>
    <d v="2023-01-13T00:00:00"/>
    <n v="70"/>
    <n v="8"/>
    <n v="566.86894716562028"/>
    <n v="5"/>
    <n v="4657"/>
    <x v="20"/>
    <s v="Female"/>
    <x v="11"/>
    <x v="0"/>
    <x v="2"/>
    <x v="3"/>
    <n v="4657"/>
  </r>
  <r>
    <d v="2023-02-07T00:00:00"/>
    <n v="83"/>
    <n v="10"/>
    <n v="371.26872970674691"/>
    <n v="3"/>
    <n v="4227"/>
    <x v="78"/>
    <s v="Female"/>
    <x v="3"/>
    <x v="0"/>
    <x v="2"/>
    <x v="2"/>
    <n v="4227"/>
  </r>
  <r>
    <d v="2023-02-07T00:00:00"/>
    <n v="43"/>
    <n v="5"/>
    <n v="294.52698464285862"/>
    <n v="3"/>
    <n v="3611"/>
    <x v="97"/>
    <s v="Male"/>
    <x v="3"/>
    <x v="0"/>
    <x v="2"/>
    <x v="2"/>
    <n v="3611"/>
  </r>
  <r>
    <d v="2023-10-19T00:00:00"/>
    <n v="39"/>
    <n v="18"/>
    <n v="236.16812246461089"/>
    <n v="4"/>
    <n v="1398"/>
    <x v="38"/>
    <s v="Female"/>
    <x v="1"/>
    <x v="0"/>
    <x v="1"/>
    <x v="5"/>
    <n v="1398"/>
  </r>
  <r>
    <d v="2023-04-01T00:00:00"/>
    <n v="46"/>
    <n v="17"/>
    <n v="548.13204485365759"/>
    <n v="8"/>
    <n v="4545"/>
    <x v="6"/>
    <s v="Female"/>
    <x v="7"/>
    <x v="0"/>
    <x v="0"/>
    <x v="1"/>
    <n v="4545"/>
  </r>
  <r>
    <d v="2023-09-26T00:00:00"/>
    <n v="130"/>
    <n v="100"/>
    <n v="488.18767702014208"/>
    <n v="90"/>
    <n v="639"/>
    <x v="8"/>
    <s v="Female"/>
    <x v="5"/>
    <x v="0"/>
    <x v="3"/>
    <x v="2"/>
    <n v="639"/>
  </r>
  <r>
    <d v="2023-06-26T00:00:00"/>
    <n v="50"/>
    <n v="13"/>
    <n v="171.75652843152719"/>
    <n v="10"/>
    <n v="4310"/>
    <x v="32"/>
    <s v="Male"/>
    <x v="0"/>
    <x v="0"/>
    <x v="0"/>
    <x v="4"/>
    <n v="4310"/>
  </r>
  <r>
    <d v="2023-12-12T00:00:00"/>
    <n v="53"/>
    <n v="7"/>
    <n v="206.93827307813581"/>
    <n v="9"/>
    <n v="3520"/>
    <x v="81"/>
    <s v="Male"/>
    <x v="4"/>
    <x v="0"/>
    <x v="1"/>
    <x v="2"/>
    <n v="3520"/>
  </r>
  <r>
    <d v="2023-02-14T00:00:00"/>
    <n v="84"/>
    <n v="12"/>
    <n v="191.64577719859651"/>
    <n v="9"/>
    <n v="620"/>
    <x v="61"/>
    <s v="Male"/>
    <x v="3"/>
    <x v="0"/>
    <x v="2"/>
    <x v="2"/>
    <n v="620"/>
  </r>
  <r>
    <d v="2023-07-06T00:00:00"/>
    <n v="65"/>
    <n v="20"/>
    <n v="255.1386642181663"/>
    <n v="7"/>
    <n v="2014"/>
    <x v="98"/>
    <s v="Female"/>
    <x v="10"/>
    <x v="0"/>
    <x v="3"/>
    <x v="5"/>
    <n v="2014"/>
  </r>
  <r>
    <d v="2023-09-17T00:00:00"/>
    <n v="82"/>
    <n v="7"/>
    <n v="460.64726715955362"/>
    <n v="4"/>
    <n v="1021"/>
    <x v="46"/>
    <s v="Male"/>
    <x v="5"/>
    <x v="0"/>
    <x v="3"/>
    <x v="0"/>
    <n v="1021"/>
  </r>
  <r>
    <d v="2023-05-21T00:00:00"/>
    <n v="63"/>
    <n v="6"/>
    <n v="497.60010164019059"/>
    <n v="5"/>
    <n v="4194"/>
    <x v="77"/>
    <s v="Male"/>
    <x v="2"/>
    <x v="0"/>
    <x v="0"/>
    <x v="0"/>
    <n v="4194"/>
  </r>
  <r>
    <d v="2023-12-28T00:00:00"/>
    <n v="70"/>
    <n v="8"/>
    <n v="197.73230483218461"/>
    <n v="5"/>
    <n v="4212"/>
    <x v="8"/>
    <s v="Female"/>
    <x v="4"/>
    <x v="0"/>
    <x v="1"/>
    <x v="5"/>
    <n v="4212"/>
  </r>
  <r>
    <d v="2023-11-25T00:00:00"/>
    <n v="72"/>
    <n v="9"/>
    <n v="156.9021075838244"/>
    <n v="7"/>
    <n v="4010"/>
    <x v="39"/>
    <s v="Female"/>
    <x v="9"/>
    <x v="0"/>
    <x v="1"/>
    <x v="1"/>
    <n v="4010"/>
  </r>
  <r>
    <d v="2023-06-16T00:00:00"/>
    <n v="36"/>
    <n v="15"/>
    <n v="222.5409873848447"/>
    <n v="4"/>
    <n v="2814"/>
    <x v="17"/>
    <s v="Female"/>
    <x v="0"/>
    <x v="0"/>
    <x v="0"/>
    <x v="3"/>
    <n v="2814"/>
  </r>
  <r>
    <d v="2023-09-29T00:00:00"/>
    <n v="91"/>
    <n v="12"/>
    <n v="249.84753886752361"/>
    <n v="9"/>
    <n v="3679"/>
    <x v="85"/>
    <s v="Male"/>
    <x v="5"/>
    <x v="0"/>
    <x v="3"/>
    <x v="3"/>
    <n v="3679"/>
  </r>
  <r>
    <d v="2023-06-29T00:00:00"/>
    <n v="26"/>
    <n v="8"/>
    <n v="63.082117221359688"/>
    <n v="5"/>
    <n v="3604"/>
    <x v="21"/>
    <s v="Female"/>
    <x v="0"/>
    <x v="0"/>
    <x v="0"/>
    <x v="5"/>
    <n v="3604"/>
  </r>
  <r>
    <d v="2023-04-01T00:00:00"/>
    <n v="45"/>
    <n v="11"/>
    <n v="96.916393790916459"/>
    <n v="4"/>
    <n v="4059"/>
    <x v="47"/>
    <s v="Male"/>
    <x v="7"/>
    <x v="0"/>
    <x v="0"/>
    <x v="1"/>
    <n v="4059"/>
  </r>
  <r>
    <d v="2023-07-22T00:00:00"/>
    <n v="55"/>
    <n v="15"/>
    <n v="175.09628395855441"/>
    <n v="7"/>
    <n v="4386"/>
    <x v="94"/>
    <s v="Female"/>
    <x v="10"/>
    <x v="0"/>
    <x v="3"/>
    <x v="1"/>
    <n v="4386"/>
  </r>
  <r>
    <d v="2023-02-13T00:00:00"/>
    <n v="57"/>
    <n v="10"/>
    <n v="427.25024483143471"/>
    <n v="0"/>
    <n v="3266"/>
    <x v="69"/>
    <s v="Male"/>
    <x v="3"/>
    <x v="0"/>
    <x v="2"/>
    <x v="4"/>
    <n v="0"/>
  </r>
  <r>
    <d v="2023-07-13T00:00:00"/>
    <n v="27"/>
    <n v="17"/>
    <n v="568.22600931023999"/>
    <n v="1"/>
    <n v="2452"/>
    <x v="78"/>
    <s v="Female"/>
    <x v="10"/>
    <x v="0"/>
    <x v="3"/>
    <x v="5"/>
    <n v="2452"/>
  </r>
  <r>
    <d v="2023-08-02T00:00:00"/>
    <n v="71"/>
    <n v="16"/>
    <n v="486.78365123575639"/>
    <n v="0"/>
    <n v="3800"/>
    <x v="13"/>
    <s v="Male"/>
    <x v="6"/>
    <x v="0"/>
    <x v="3"/>
    <x v="6"/>
    <n v="0"/>
  </r>
  <r>
    <d v="2023-08-08T00:00:00"/>
    <n v="81"/>
    <n v="20"/>
    <n v="245.55537419226789"/>
    <n v="4"/>
    <n v="3874"/>
    <x v="70"/>
    <s v="Female"/>
    <x v="6"/>
    <x v="0"/>
    <x v="3"/>
    <x v="2"/>
    <n v="3874"/>
  </r>
  <r>
    <d v="2023-05-25T00:00:00"/>
    <n v="43"/>
    <n v="12"/>
    <n v="183.35285390396271"/>
    <n v="4"/>
    <n v="4291"/>
    <x v="46"/>
    <s v="Male"/>
    <x v="2"/>
    <x v="0"/>
    <x v="0"/>
    <x v="5"/>
    <n v="4291"/>
  </r>
  <r>
    <d v="2023-01-21T00:00:00"/>
    <n v="61"/>
    <n v="16"/>
    <n v="253.4958508391949"/>
    <n v="5"/>
    <n v="924"/>
    <x v="43"/>
    <s v="Male"/>
    <x v="11"/>
    <x v="0"/>
    <x v="2"/>
    <x v="1"/>
    <n v="924"/>
  </r>
  <r>
    <d v="2023-11-20T00:00:00"/>
    <n v="59"/>
    <n v="16"/>
    <n v="598.36672557393968"/>
    <n v="4"/>
    <n v="4223"/>
    <x v="19"/>
    <s v="Female"/>
    <x v="9"/>
    <x v="0"/>
    <x v="1"/>
    <x v="4"/>
    <n v="4223"/>
  </r>
  <r>
    <d v="2023-04-27T00:00:00"/>
    <n v="85"/>
    <n v="19"/>
    <n v="367.35956963907188"/>
    <n v="0"/>
    <n v="1962"/>
    <x v="69"/>
    <s v="Female"/>
    <x v="7"/>
    <x v="0"/>
    <x v="0"/>
    <x v="5"/>
    <n v="0"/>
  </r>
  <r>
    <d v="2023-01-18T00:00:00"/>
    <n v="41"/>
    <n v="14"/>
    <n v="494.3431376184127"/>
    <n v="7"/>
    <n v="4457"/>
    <x v="12"/>
    <s v="Male"/>
    <x v="11"/>
    <x v="0"/>
    <x v="2"/>
    <x v="6"/>
    <n v="4457"/>
  </r>
  <r>
    <d v="2023-02-06T00:00:00"/>
    <n v="93"/>
    <n v="16"/>
    <n v="366.60511991114231"/>
    <n v="6"/>
    <n v="4165"/>
    <x v="67"/>
    <s v="Female"/>
    <x v="3"/>
    <x v="0"/>
    <x v="2"/>
    <x v="4"/>
    <n v="4165"/>
  </r>
  <r>
    <d v="2023-08-25T00:00:00"/>
    <n v="63"/>
    <n v="17"/>
    <n v="413.25921509160361"/>
    <n v="8"/>
    <n v="4209"/>
    <x v="53"/>
    <s v="Male"/>
    <x v="6"/>
    <x v="0"/>
    <x v="3"/>
    <x v="3"/>
    <n v="4209"/>
  </r>
  <r>
    <d v="2023-12-29T00:00:00"/>
    <n v="60"/>
    <n v="8"/>
    <n v="439.95061687939028"/>
    <n v="6"/>
    <n v="2800"/>
    <x v="40"/>
    <s v="Female"/>
    <x v="4"/>
    <x v="0"/>
    <x v="1"/>
    <x v="3"/>
    <n v="2800"/>
  </r>
  <r>
    <d v="2023-12-16T00:00:00"/>
    <n v="81"/>
    <n v="6"/>
    <n v="428.601410174286"/>
    <n v="4"/>
    <n v="3441"/>
    <x v="47"/>
    <s v="Female"/>
    <x v="4"/>
    <x v="0"/>
    <x v="1"/>
    <x v="1"/>
    <n v="3441"/>
  </r>
  <r>
    <d v="2023-12-26T00:00:00"/>
    <n v="85"/>
    <n v="17"/>
    <n v="334.86967820333632"/>
    <n v="3"/>
    <n v="4200"/>
    <x v="65"/>
    <s v="Female"/>
    <x v="4"/>
    <x v="0"/>
    <x v="1"/>
    <x v="2"/>
    <n v="4200"/>
  </r>
  <r>
    <d v="2023-06-23T00:00:00"/>
    <n v="77"/>
    <n v="15"/>
    <n v="353.92988504124111"/>
    <n v="3"/>
    <n v="3554"/>
    <x v="66"/>
    <s v="Male"/>
    <x v="0"/>
    <x v="0"/>
    <x v="0"/>
    <x v="3"/>
    <n v="3554"/>
  </r>
  <r>
    <d v="2023-06-29T00:00:00"/>
    <n v="36"/>
    <n v="15"/>
    <n v="175.384615502375"/>
    <n v="3"/>
    <n v="4273"/>
    <x v="94"/>
    <s v="Female"/>
    <x v="0"/>
    <x v="0"/>
    <x v="0"/>
    <x v="5"/>
    <n v="4273"/>
  </r>
  <r>
    <d v="2023-02-26T00:00:00"/>
    <n v="76"/>
    <n v="8"/>
    <n v="506.44590513757572"/>
    <n v="1"/>
    <n v="1625"/>
    <x v="97"/>
    <s v="Female"/>
    <x v="3"/>
    <x v="0"/>
    <x v="2"/>
    <x v="0"/>
    <n v="1625"/>
  </r>
  <r>
    <d v="2023-12-14T00:00:00"/>
    <n v="75"/>
    <n v="6"/>
    <n v="381.91346226259589"/>
    <n v="2"/>
    <n v="4073"/>
    <x v="55"/>
    <s v="Male"/>
    <x v="4"/>
    <x v="0"/>
    <x v="1"/>
    <x v="5"/>
    <n v="4073"/>
  </r>
  <r>
    <d v="2023-01-14T00:00:00"/>
    <n v="40"/>
    <n v="17"/>
    <n v="170.64504531675789"/>
    <n v="7"/>
    <n v="3726"/>
    <x v="95"/>
    <s v="Male"/>
    <x v="11"/>
    <x v="0"/>
    <x v="2"/>
    <x v="1"/>
    <n v="3726"/>
  </r>
  <r>
    <d v="2023-12-12T00:00:00"/>
    <n v="59"/>
    <n v="14"/>
    <n v="477.6134107977885"/>
    <n v="6"/>
    <n v="566"/>
    <x v="25"/>
    <s v="Female"/>
    <x v="4"/>
    <x v="0"/>
    <x v="1"/>
    <x v="2"/>
    <n v="566"/>
  </r>
  <r>
    <d v="2023-08-12T00:00:00"/>
    <n v="56"/>
    <n v="18"/>
    <n v="411.31076228137277"/>
    <n v="10"/>
    <n v="4902"/>
    <x v="93"/>
    <s v="Male"/>
    <x v="6"/>
    <x v="0"/>
    <x v="3"/>
    <x v="1"/>
    <n v="4902"/>
  </r>
  <r>
    <d v="2023-03-03T00:00:00"/>
    <n v="63"/>
    <n v="15"/>
    <n v="97.183665723297779"/>
    <n v="5"/>
    <n v="2117"/>
    <x v="25"/>
    <s v="Female"/>
    <x v="8"/>
    <x v="0"/>
    <x v="2"/>
    <x v="3"/>
    <n v="2117"/>
  </r>
  <r>
    <d v="2023-11-03T00:00:00"/>
    <n v="44"/>
    <n v="20"/>
    <n v="109.85973600380881"/>
    <n v="8"/>
    <n v="4718"/>
    <x v="73"/>
    <s v="Female"/>
    <x v="9"/>
    <x v="0"/>
    <x v="1"/>
    <x v="3"/>
    <n v="4718"/>
  </r>
  <r>
    <d v="2023-11-04T00:00:00"/>
    <n v="77"/>
    <n v="10"/>
    <n v="308.42280617379919"/>
    <n v="7"/>
    <n v="2881"/>
    <x v="11"/>
    <s v="Male"/>
    <x v="9"/>
    <x v="0"/>
    <x v="1"/>
    <x v="1"/>
    <n v="2881"/>
  </r>
  <r>
    <d v="2023-04-08T00:00:00"/>
    <n v="66"/>
    <n v="19"/>
    <n v="373.17693199769718"/>
    <n v="5"/>
    <n v="4720"/>
    <x v="35"/>
    <s v="Male"/>
    <x v="7"/>
    <x v="0"/>
    <x v="0"/>
    <x v="1"/>
    <n v="4720"/>
  </r>
  <r>
    <d v="2023-07-11T00:00:00"/>
    <n v="26"/>
    <n v="16"/>
    <n v="516.0412138386065"/>
    <n v="6"/>
    <n v="4217"/>
    <x v="25"/>
    <s v="Female"/>
    <x v="10"/>
    <x v="0"/>
    <x v="3"/>
    <x v="2"/>
    <n v="4217"/>
  </r>
  <r>
    <d v="2023-04-29T00:00:00"/>
    <n v="49"/>
    <n v="5"/>
    <n v="317.45449818863989"/>
    <n v="2"/>
    <n v="3041"/>
    <x v="99"/>
    <s v="Male"/>
    <x v="7"/>
    <x v="0"/>
    <x v="0"/>
    <x v="1"/>
    <n v="3041"/>
  </r>
  <r>
    <d v="2023-07-13T00:00:00"/>
    <n v="51"/>
    <n v="12"/>
    <n v="250.2626903540299"/>
    <n v="2"/>
    <n v="905"/>
    <x v="80"/>
    <s v="Female"/>
    <x v="10"/>
    <x v="0"/>
    <x v="3"/>
    <x v="5"/>
    <n v="905"/>
  </r>
  <r>
    <d v="2023-11-28T00:00:00"/>
    <n v="32"/>
    <n v="20"/>
    <n v="490.26159143779472"/>
    <n v="2"/>
    <n v="2399"/>
    <x v="66"/>
    <s v="Female"/>
    <x v="9"/>
    <x v="0"/>
    <x v="1"/>
    <x v="2"/>
    <n v="2399"/>
  </r>
  <r>
    <d v="2023-08-02T00:00:00"/>
    <n v="63"/>
    <n v="10"/>
    <n v="213.6578144945538"/>
    <n v="7"/>
    <n v="4360"/>
    <x v="60"/>
    <s v="Female"/>
    <x v="6"/>
    <x v="0"/>
    <x v="3"/>
    <x v="6"/>
    <n v="4360"/>
  </r>
  <r>
    <d v="2023-02-28T00:00:00"/>
    <n v="33"/>
    <n v="18"/>
    <n v="251.56245205367779"/>
    <n v="1"/>
    <n v="2934"/>
    <x v="37"/>
    <s v="Female"/>
    <x v="3"/>
    <x v="0"/>
    <x v="2"/>
    <x v="2"/>
    <n v="2934"/>
  </r>
  <r>
    <d v="2023-09-10T00:00:00"/>
    <n v="37"/>
    <n v="7"/>
    <n v="381.69725472728419"/>
    <n v="0"/>
    <n v="2356"/>
    <x v="35"/>
    <s v="Female"/>
    <x v="5"/>
    <x v="0"/>
    <x v="3"/>
    <x v="0"/>
    <n v="0"/>
  </r>
  <r>
    <d v="2023-02-16T00:00:00"/>
    <n v="87"/>
    <n v="16"/>
    <n v="492.80638879792411"/>
    <n v="1"/>
    <n v="4256"/>
    <x v="46"/>
    <s v="Female"/>
    <x v="3"/>
    <x v="0"/>
    <x v="2"/>
    <x v="5"/>
    <n v="4256"/>
  </r>
  <r>
    <d v="2023-05-28T00:00:00"/>
    <n v="70"/>
    <n v="11"/>
    <n v="227.08541247783921"/>
    <n v="0"/>
    <n v="4439"/>
    <x v="76"/>
    <s v="Female"/>
    <x v="2"/>
    <x v="0"/>
    <x v="0"/>
    <x v="0"/>
    <n v="0"/>
  </r>
  <r>
    <d v="2023-12-12T00:00:00"/>
    <n v="38"/>
    <n v="16"/>
    <n v="370.08231628993241"/>
    <n v="9"/>
    <n v="2803"/>
    <x v="60"/>
    <s v="Male"/>
    <x v="4"/>
    <x v="0"/>
    <x v="1"/>
    <x v="2"/>
    <n v="2803"/>
  </r>
  <r>
    <d v="2023-10-31T00:00:00"/>
    <n v="71"/>
    <n v="13"/>
    <n v="249.87428211103409"/>
    <n v="1"/>
    <n v="4190"/>
    <x v="4"/>
    <s v="Male"/>
    <x v="1"/>
    <x v="0"/>
    <x v="1"/>
    <x v="2"/>
    <n v="4190"/>
  </r>
  <r>
    <d v="2023-06-22T00:00:00"/>
    <n v="79"/>
    <n v="18"/>
    <n v="191.83344679932191"/>
    <n v="3"/>
    <n v="4845"/>
    <x v="50"/>
    <s v="Female"/>
    <x v="0"/>
    <x v="0"/>
    <x v="0"/>
    <x v="5"/>
    <n v="4845"/>
  </r>
  <r>
    <d v="2023-07-04T00:00:00"/>
    <n v="67"/>
    <n v="18"/>
    <n v="69.29512825281904"/>
    <n v="3"/>
    <n v="663"/>
    <x v="93"/>
    <s v="Female"/>
    <x v="10"/>
    <x v="0"/>
    <x v="3"/>
    <x v="2"/>
    <n v="663"/>
  </r>
  <r>
    <d v="2023-08-13T00:00:00"/>
    <n v="85"/>
    <n v="13"/>
    <n v="500.7525608688091"/>
    <n v="7"/>
    <n v="1538"/>
    <x v="56"/>
    <s v="Male"/>
    <x v="6"/>
    <x v="0"/>
    <x v="3"/>
    <x v="0"/>
    <n v="1538"/>
  </r>
  <r>
    <d v="2023-07-11T00:00:00"/>
    <n v="80"/>
    <n v="7"/>
    <n v="407.47938562919688"/>
    <n v="6"/>
    <n v="2486"/>
    <x v="92"/>
    <s v="Female"/>
    <x v="10"/>
    <x v="0"/>
    <x v="3"/>
    <x v="2"/>
    <n v="2486"/>
  </r>
  <r>
    <d v="2023-02-20T00:00:00"/>
    <n v="56"/>
    <n v="19"/>
    <n v="562.39153571014515"/>
    <n v="8"/>
    <n v="2257"/>
    <x v="88"/>
    <s v="Male"/>
    <x v="3"/>
    <x v="0"/>
    <x v="2"/>
    <x v="4"/>
    <n v="2257"/>
  </r>
  <r>
    <d v="2023-07-21T00:00:00"/>
    <n v="20"/>
    <n v="10"/>
    <n v="308.17736860757321"/>
    <n v="7"/>
    <n v="1274"/>
    <x v="86"/>
    <s v="Female"/>
    <x v="10"/>
    <x v="0"/>
    <x v="3"/>
    <x v="3"/>
    <n v="1274"/>
  </r>
  <r>
    <d v="2023-03-15T00:00:00"/>
    <n v="76"/>
    <n v="6"/>
    <n v="177.46846561634339"/>
    <n v="0"/>
    <n v="978"/>
    <x v="25"/>
    <s v="Female"/>
    <x v="8"/>
    <x v="0"/>
    <x v="2"/>
    <x v="6"/>
    <n v="0"/>
  </r>
  <r>
    <d v="2023-08-16T00:00:00"/>
    <n v="69"/>
    <n v="8"/>
    <n v="312.75919136631188"/>
    <n v="10"/>
    <n v="3960"/>
    <x v="26"/>
    <s v="Female"/>
    <x v="6"/>
    <x v="0"/>
    <x v="3"/>
    <x v="6"/>
    <n v="3960"/>
  </r>
  <r>
    <d v="2023-06-12T00:00:00"/>
    <n v="69"/>
    <n v="8"/>
    <n v="452.31446977524803"/>
    <n v="0"/>
    <n v="3530"/>
    <x v="73"/>
    <s v="Female"/>
    <x v="0"/>
    <x v="0"/>
    <x v="0"/>
    <x v="4"/>
    <n v="0"/>
  </r>
  <r>
    <d v="2023-06-20T00:00:00"/>
    <n v="72"/>
    <n v="14"/>
    <n v="252.46968485721271"/>
    <n v="8"/>
    <n v="2815"/>
    <x v="84"/>
    <s v="Female"/>
    <x v="0"/>
    <x v="0"/>
    <x v="0"/>
    <x v="2"/>
    <n v="2815"/>
  </r>
  <r>
    <d v="2023-05-29T00:00:00"/>
    <n v="48"/>
    <n v="12"/>
    <n v="435.20221662550972"/>
    <n v="8"/>
    <n v="3457"/>
    <x v="56"/>
    <s v="Male"/>
    <x v="2"/>
    <x v="0"/>
    <x v="0"/>
    <x v="4"/>
    <n v="3457"/>
  </r>
  <r>
    <d v="2023-09-03T00:00:00"/>
    <n v="76"/>
    <n v="12"/>
    <n v="151.39061801084489"/>
    <n v="9"/>
    <n v="2702"/>
    <x v="16"/>
    <s v="Male"/>
    <x v="5"/>
    <x v="0"/>
    <x v="3"/>
    <x v="0"/>
    <n v="2702"/>
  </r>
  <r>
    <d v="2023-02-05T00:00:00"/>
    <n v="31"/>
    <n v="19"/>
    <n v="369.42977274018608"/>
    <n v="3"/>
    <n v="3304"/>
    <x v="80"/>
    <s v="Female"/>
    <x v="3"/>
    <x v="0"/>
    <x v="2"/>
    <x v="0"/>
    <n v="3304"/>
  </r>
  <r>
    <d v="2023-10-16T00:00:00"/>
    <n v="23"/>
    <n v="8"/>
    <n v="248.4138440864343"/>
    <n v="8"/>
    <n v="826"/>
    <x v="12"/>
    <s v="Female"/>
    <x v="1"/>
    <x v="0"/>
    <x v="1"/>
    <x v="4"/>
    <n v="826"/>
  </r>
  <r>
    <d v="2023-06-11T00:00:00"/>
    <n v="70"/>
    <n v="11"/>
    <n v="578.01915263147123"/>
    <n v="10"/>
    <n v="3683"/>
    <x v="1"/>
    <s v="Male"/>
    <x v="0"/>
    <x v="0"/>
    <x v="0"/>
    <x v="0"/>
    <n v="3683"/>
  </r>
  <r>
    <d v="2023-05-30T00:00:00"/>
    <n v="41"/>
    <n v="7"/>
    <n v="574.0615580746703"/>
    <n v="9"/>
    <n v="3979"/>
    <x v="59"/>
    <s v="Male"/>
    <x v="2"/>
    <x v="0"/>
    <x v="0"/>
    <x v="2"/>
    <n v="3979"/>
  </r>
  <r>
    <d v="2023-01-05T00:00:00"/>
    <n v="59"/>
    <n v="7"/>
    <n v="598.85112058190634"/>
    <n v="4"/>
    <n v="2331"/>
    <x v="82"/>
    <s v="Female"/>
    <x v="11"/>
    <x v="0"/>
    <x v="2"/>
    <x v="5"/>
    <n v="2331"/>
  </r>
  <r>
    <d v="2023-11-15T00:00:00"/>
    <n v="33"/>
    <n v="16"/>
    <n v="326.28872531522069"/>
    <n v="3"/>
    <n v="1520"/>
    <x v="75"/>
    <s v="Female"/>
    <x v="9"/>
    <x v="0"/>
    <x v="1"/>
    <x v="6"/>
    <n v="1520"/>
  </r>
  <r>
    <d v="2023-08-05T00:00:00"/>
    <n v="28"/>
    <n v="20"/>
    <n v="105.7125467321201"/>
    <n v="0"/>
    <n v="2789"/>
    <x v="3"/>
    <s v="Male"/>
    <x v="6"/>
    <x v="0"/>
    <x v="3"/>
    <x v="1"/>
    <n v="0"/>
  </r>
  <r>
    <d v="2023-03-13T00:00:00"/>
    <n v="76"/>
    <n v="9"/>
    <n v="109.5466524541395"/>
    <n v="0"/>
    <n v="1586"/>
    <x v="92"/>
    <s v="Male"/>
    <x v="8"/>
    <x v="0"/>
    <x v="2"/>
    <x v="4"/>
    <n v="0"/>
  </r>
  <r>
    <d v="2023-04-22T00:00:00"/>
    <n v="22"/>
    <n v="13"/>
    <n v="300.73381406422209"/>
    <n v="5"/>
    <n v="3455"/>
    <x v="45"/>
    <s v="Male"/>
    <x v="7"/>
    <x v="0"/>
    <x v="0"/>
    <x v="1"/>
    <n v="3455"/>
  </r>
  <r>
    <d v="2023-11-29T00:00:00"/>
    <n v="98"/>
    <n v="11"/>
    <n v="474.52748739009849"/>
    <n v="7"/>
    <n v="3732"/>
    <x v="33"/>
    <s v="Male"/>
    <x v="9"/>
    <x v="0"/>
    <x v="1"/>
    <x v="6"/>
    <n v="3732"/>
  </r>
  <r>
    <d v="2023-03-26T00:00:00"/>
    <n v="74"/>
    <n v="16"/>
    <n v="158.04495610754819"/>
    <n v="4"/>
    <n v="3398"/>
    <x v="86"/>
    <s v="Female"/>
    <x v="8"/>
    <x v="0"/>
    <x v="2"/>
    <x v="0"/>
    <n v="3398"/>
  </r>
  <r>
    <d v="2023-12-13T00:00:00"/>
    <n v="51"/>
    <n v="9"/>
    <n v="150.48451407130699"/>
    <n v="9"/>
    <n v="4682"/>
    <x v="47"/>
    <s v="Male"/>
    <x v="4"/>
    <x v="0"/>
    <x v="1"/>
    <x v="6"/>
    <n v="4682"/>
  </r>
  <r>
    <d v="2023-12-14T00:00:00"/>
    <n v="39"/>
    <n v="17"/>
    <n v="533.2432042260084"/>
    <n v="0"/>
    <n v="569"/>
    <x v="86"/>
    <s v="Female"/>
    <x v="4"/>
    <x v="0"/>
    <x v="1"/>
    <x v="5"/>
    <n v="0"/>
  </r>
  <r>
    <d v="2023-06-13T00:00:00"/>
    <n v="26"/>
    <n v="7"/>
    <n v="188.69607850919849"/>
    <n v="8"/>
    <n v="1981"/>
    <x v="64"/>
    <s v="Female"/>
    <x v="0"/>
    <x v="0"/>
    <x v="0"/>
    <x v="2"/>
    <n v="1981"/>
  </r>
  <r>
    <d v="2023-09-06T00:00:00"/>
    <n v="29"/>
    <n v="8"/>
    <n v="479.47735290216502"/>
    <n v="8"/>
    <n v="1328"/>
    <x v="83"/>
    <s v="Male"/>
    <x v="5"/>
    <x v="0"/>
    <x v="3"/>
    <x v="6"/>
    <n v="1328"/>
  </r>
  <r>
    <d v="2023-11-07T00:00:00"/>
    <n v="64"/>
    <n v="7"/>
    <n v="418.93453304085227"/>
    <n v="9"/>
    <n v="4263"/>
    <x v="26"/>
    <s v="Male"/>
    <x v="9"/>
    <x v="0"/>
    <x v="1"/>
    <x v="2"/>
    <n v="4263"/>
  </r>
  <r>
    <d v="2023-12-07T00:00:00"/>
    <n v="37"/>
    <n v="5"/>
    <n v="394.8254200755643"/>
    <n v="1"/>
    <n v="3869"/>
    <x v="97"/>
    <s v="Female"/>
    <x v="4"/>
    <x v="0"/>
    <x v="1"/>
    <x v="5"/>
    <n v="3869"/>
  </r>
  <r>
    <d v="2023-10-15T00:00:00"/>
    <n v="42"/>
    <n v="10"/>
    <n v="125.515564111693"/>
    <n v="8"/>
    <n v="773"/>
    <x v="99"/>
    <s v="Female"/>
    <x v="1"/>
    <x v="0"/>
    <x v="1"/>
    <x v="0"/>
    <n v="773"/>
  </r>
  <r>
    <d v="2023-12-17T00:00:00"/>
    <n v="87"/>
    <n v="9"/>
    <n v="335.47240490583363"/>
    <n v="10"/>
    <n v="3271"/>
    <x v="20"/>
    <s v="Female"/>
    <x v="4"/>
    <x v="0"/>
    <x v="1"/>
    <x v="0"/>
    <n v="3271"/>
  </r>
  <r>
    <d v="2023-07-18T00:00:00"/>
    <n v="22"/>
    <n v="6"/>
    <n v="515.38363663693667"/>
    <n v="9"/>
    <n v="542"/>
    <x v="37"/>
    <s v="Female"/>
    <x v="10"/>
    <x v="0"/>
    <x v="3"/>
    <x v="2"/>
    <n v="542"/>
  </r>
  <r>
    <d v="2023-09-06T00:00:00"/>
    <n v="76"/>
    <n v="12"/>
    <n v="571.00014989788519"/>
    <n v="9"/>
    <n v="4737"/>
    <x v="87"/>
    <s v="Male"/>
    <x v="5"/>
    <x v="0"/>
    <x v="3"/>
    <x v="6"/>
    <n v="4737"/>
  </r>
  <r>
    <d v="2023-07-03T00:00:00"/>
    <n v="51"/>
    <n v="9"/>
    <n v="483.34153771566781"/>
    <n v="9"/>
    <n v="2945"/>
    <x v="41"/>
    <s v="Male"/>
    <x v="10"/>
    <x v="0"/>
    <x v="3"/>
    <x v="4"/>
    <n v="2945"/>
  </r>
  <r>
    <d v="2023-05-11T00:00:00"/>
    <n v="36"/>
    <n v="15"/>
    <n v="80.782272961223185"/>
    <n v="2"/>
    <n v="4446"/>
    <x v="26"/>
    <s v="Female"/>
    <x v="2"/>
    <x v="0"/>
    <x v="0"/>
    <x v="5"/>
    <n v="4446"/>
  </r>
  <r>
    <d v="2023-07-26T00:00:00"/>
    <n v="85"/>
    <n v="9"/>
    <n v="402.94326268707312"/>
    <n v="4"/>
    <n v="3149"/>
    <x v="28"/>
    <s v="Male"/>
    <x v="10"/>
    <x v="0"/>
    <x v="3"/>
    <x v="6"/>
    <n v="3149"/>
  </r>
  <r>
    <d v="2023-05-18T00:00:00"/>
    <n v="86"/>
    <n v="11"/>
    <n v="99.023761993155205"/>
    <n v="5"/>
    <n v="2662"/>
    <x v="61"/>
    <s v="Female"/>
    <x v="2"/>
    <x v="0"/>
    <x v="0"/>
    <x v="5"/>
    <n v="2662"/>
  </r>
  <r>
    <d v="2023-06-18T00:00:00"/>
    <n v="27"/>
    <n v="10"/>
    <n v="324.64382034865082"/>
    <n v="6"/>
    <n v="2002"/>
    <x v="64"/>
    <s v="Male"/>
    <x v="0"/>
    <x v="0"/>
    <x v="0"/>
    <x v="0"/>
    <n v="2002"/>
  </r>
  <r>
    <d v="2023-03-18T00:00:00"/>
    <n v="37"/>
    <n v="5"/>
    <n v="63.960697087647709"/>
    <n v="4"/>
    <n v="3334"/>
    <x v="46"/>
    <s v="Female"/>
    <x v="8"/>
    <x v="0"/>
    <x v="2"/>
    <x v="1"/>
    <n v="3334"/>
  </r>
  <r>
    <d v="2023-03-18T00:00:00"/>
    <n v="22"/>
    <n v="15"/>
    <n v="346.0598730966139"/>
    <n v="3"/>
    <n v="4186"/>
    <x v="69"/>
    <s v="Male"/>
    <x v="8"/>
    <x v="0"/>
    <x v="2"/>
    <x v="1"/>
    <n v="4186"/>
  </r>
  <r>
    <d v="2023-03-29T00:00:00"/>
    <n v="95"/>
    <n v="8"/>
    <n v="561.71121187854692"/>
    <n v="6"/>
    <n v="1309"/>
    <x v="58"/>
    <s v="Female"/>
    <x v="8"/>
    <x v="0"/>
    <x v="2"/>
    <x v="6"/>
    <n v="1309"/>
  </r>
  <r>
    <d v="2023-05-20T00:00:00"/>
    <n v="30"/>
    <n v="20"/>
    <n v="108.6002487114892"/>
    <n v="9"/>
    <n v="2127"/>
    <x v="74"/>
    <s v="Male"/>
    <x v="2"/>
    <x v="0"/>
    <x v="0"/>
    <x v="1"/>
    <n v="2127"/>
  </r>
  <r>
    <d v="2023-10-26T00:00:00"/>
    <n v="95"/>
    <n v="5"/>
    <n v="466.21581542396291"/>
    <n v="1"/>
    <n v="3639"/>
    <x v="66"/>
    <s v="Female"/>
    <x v="1"/>
    <x v="0"/>
    <x v="1"/>
    <x v="5"/>
    <n v="3639"/>
  </r>
  <r>
    <d v="2023-09-17T00:00:00"/>
    <n v="47"/>
    <n v="9"/>
    <n v="484.05345993856298"/>
    <n v="6"/>
    <n v="4854"/>
    <x v="72"/>
    <s v="Male"/>
    <x v="5"/>
    <x v="0"/>
    <x v="3"/>
    <x v="0"/>
    <n v="4854"/>
  </r>
  <r>
    <d v="2023-07-16T00:00:00"/>
    <n v="35"/>
    <n v="7"/>
    <n v="571.72705877004626"/>
    <n v="0"/>
    <n v="2745"/>
    <x v="3"/>
    <s v="Female"/>
    <x v="10"/>
    <x v="0"/>
    <x v="3"/>
    <x v="0"/>
    <n v="0"/>
  </r>
  <r>
    <d v="2023-12-11T00:00:00"/>
    <n v="80"/>
    <n v="5"/>
    <n v="292.59481556783152"/>
    <n v="1"/>
    <n v="4111"/>
    <x v="76"/>
    <s v="Male"/>
    <x v="4"/>
    <x v="0"/>
    <x v="1"/>
    <x v="4"/>
    <n v="4111"/>
  </r>
  <r>
    <d v="2023-09-27T00:00:00"/>
    <n v="71"/>
    <n v="11"/>
    <n v="499.6856939214004"/>
    <n v="5"/>
    <n v="3488"/>
    <x v="91"/>
    <s v="Female"/>
    <x v="5"/>
    <x v="0"/>
    <x v="3"/>
    <x v="6"/>
    <n v="3488"/>
  </r>
  <r>
    <d v="2023-04-10T00:00:00"/>
    <n v="34"/>
    <n v="6"/>
    <n v="578.72703008783094"/>
    <n v="0"/>
    <n v="3239"/>
    <x v="37"/>
    <s v="Female"/>
    <x v="7"/>
    <x v="0"/>
    <x v="0"/>
    <x v="4"/>
    <n v="0"/>
  </r>
  <r>
    <d v="2023-03-28T00:00:00"/>
    <n v="100"/>
    <n v="15"/>
    <n v="419.44701042403102"/>
    <n v="7"/>
    <n v="4516"/>
    <x v="46"/>
    <s v="Female"/>
    <x v="8"/>
    <x v="0"/>
    <x v="2"/>
    <x v="2"/>
    <n v="4516"/>
  </r>
  <r>
    <d v="2023-12-14T00:00:00"/>
    <n v="56"/>
    <n v="13"/>
    <n v="186.96020692410849"/>
    <n v="1"/>
    <n v="501"/>
    <x v="90"/>
    <s v="Female"/>
    <x v="4"/>
    <x v="0"/>
    <x v="1"/>
    <x v="5"/>
    <n v="501"/>
  </r>
  <r>
    <d v="2023-04-02T00:00:00"/>
    <n v="28"/>
    <n v="12"/>
    <n v="517.32769245077532"/>
    <n v="6"/>
    <n v="1357"/>
    <x v="38"/>
    <s v="Female"/>
    <x v="7"/>
    <x v="0"/>
    <x v="0"/>
    <x v="0"/>
    <n v="1357"/>
  </r>
  <r>
    <d v="2023-09-15T00:00:00"/>
    <n v="51"/>
    <n v="16"/>
    <n v="335.24833506544547"/>
    <n v="2"/>
    <n v="4247"/>
    <x v="44"/>
    <s v="Female"/>
    <x v="5"/>
    <x v="0"/>
    <x v="3"/>
    <x v="3"/>
    <n v="4247"/>
  </r>
  <r>
    <d v="2023-04-19T00:00:00"/>
    <n v="97"/>
    <n v="8"/>
    <n v="544.84205942735503"/>
    <n v="7"/>
    <n v="3587"/>
    <x v="8"/>
    <s v="Male"/>
    <x v="7"/>
    <x v="0"/>
    <x v="0"/>
    <x v="6"/>
    <n v="3587"/>
  </r>
  <r>
    <d v="2023-10-09T00:00:00"/>
    <n v="57"/>
    <n v="7"/>
    <n v="495.67442395218069"/>
    <n v="5"/>
    <n v="3692"/>
    <x v="51"/>
    <s v="Female"/>
    <x v="1"/>
    <x v="0"/>
    <x v="1"/>
    <x v="4"/>
    <n v="3692"/>
  </r>
  <r>
    <d v="2023-09-05T00:00:00"/>
    <n v="39"/>
    <n v="7"/>
    <n v="417.8762926519567"/>
    <n v="7"/>
    <n v="3802"/>
    <x v="73"/>
    <s v="Male"/>
    <x v="5"/>
    <x v="0"/>
    <x v="3"/>
    <x v="2"/>
    <n v="3802"/>
  </r>
  <r>
    <d v="2023-08-13T00:00:00"/>
    <n v="88"/>
    <n v="16"/>
    <n v="474.66458633750341"/>
    <n v="6"/>
    <n v="1360"/>
    <x v="53"/>
    <s v="Male"/>
    <x v="6"/>
    <x v="0"/>
    <x v="3"/>
    <x v="0"/>
    <n v="1360"/>
  </r>
  <r>
    <d v="2023-07-18T00:00:00"/>
    <n v="59"/>
    <n v="8"/>
    <n v="320.84558053580582"/>
    <n v="0"/>
    <n v="4488"/>
    <x v="98"/>
    <s v="Male"/>
    <x v="10"/>
    <x v="0"/>
    <x v="3"/>
    <x v="2"/>
    <n v="0"/>
  </r>
  <r>
    <d v="2023-11-28T00:00:00"/>
    <n v="83"/>
    <n v="15"/>
    <n v="230.53757458659609"/>
    <n v="1"/>
    <n v="1610"/>
    <x v="14"/>
    <s v="Female"/>
    <x v="9"/>
    <x v="0"/>
    <x v="1"/>
    <x v="2"/>
    <n v="1610"/>
  </r>
  <r>
    <d v="2023-08-11T00:00:00"/>
    <n v="81"/>
    <n v="7"/>
    <n v="88.04378315268994"/>
    <n v="4"/>
    <n v="2563"/>
    <x v="33"/>
    <s v="Female"/>
    <x v="6"/>
    <x v="0"/>
    <x v="3"/>
    <x v="3"/>
    <n v="2563"/>
  </r>
  <r>
    <d v="2023-07-18T00:00:00"/>
    <n v="48"/>
    <n v="10"/>
    <n v="235.75175676144079"/>
    <n v="3"/>
    <n v="3695"/>
    <x v="24"/>
    <s v="Male"/>
    <x v="10"/>
    <x v="0"/>
    <x v="3"/>
    <x v="2"/>
    <n v="3695"/>
  </r>
  <r>
    <d v="2023-10-20T00:00:00"/>
    <n v="67"/>
    <n v="17"/>
    <n v="362.3573750608241"/>
    <n v="2"/>
    <n v="3642"/>
    <x v="56"/>
    <s v="Female"/>
    <x v="1"/>
    <x v="0"/>
    <x v="1"/>
    <x v="3"/>
    <n v="3642"/>
  </r>
  <r>
    <d v="2023-06-03T00:00:00"/>
    <n v="91"/>
    <n v="8"/>
    <n v="360.38030385367091"/>
    <n v="1"/>
    <n v="1163"/>
    <x v="91"/>
    <s v="Female"/>
    <x v="0"/>
    <x v="0"/>
    <x v="0"/>
    <x v="1"/>
    <n v="1163"/>
  </r>
  <r>
    <d v="2023-10-08T00:00:00"/>
    <n v="82"/>
    <n v="17"/>
    <n v="203.76771541685241"/>
    <n v="6"/>
    <n v="4570"/>
    <x v="95"/>
    <s v="Male"/>
    <x v="1"/>
    <x v="0"/>
    <x v="1"/>
    <x v="0"/>
    <n v="4570"/>
  </r>
  <r>
    <d v="2023-06-01T00:00:00"/>
    <n v="79"/>
    <n v="9"/>
    <n v="224.27935745964669"/>
    <n v="2"/>
    <n v="1166"/>
    <x v="31"/>
    <s v="Male"/>
    <x v="0"/>
    <x v="0"/>
    <x v="0"/>
    <x v="5"/>
    <n v="1166"/>
  </r>
  <r>
    <d v="2023-09-29T00:00:00"/>
    <n v="59"/>
    <n v="5"/>
    <n v="285.86237931002142"/>
    <n v="10"/>
    <n v="1261"/>
    <x v="9"/>
    <s v="Male"/>
    <x v="5"/>
    <x v="0"/>
    <x v="3"/>
    <x v="3"/>
    <n v="1261"/>
  </r>
  <r>
    <d v="2023-02-24T00:00:00"/>
    <n v="71"/>
    <n v="7"/>
    <n v="287.25061805588291"/>
    <n v="7"/>
    <n v="3016"/>
    <x v="64"/>
    <s v="Male"/>
    <x v="3"/>
    <x v="0"/>
    <x v="2"/>
    <x v="3"/>
    <n v="3016"/>
  </r>
  <r>
    <d v="2023-03-18T00:00:00"/>
    <n v="34"/>
    <n v="10"/>
    <n v="525.76543668629995"/>
    <n v="3"/>
    <n v="3713"/>
    <x v="57"/>
    <s v="Male"/>
    <x v="8"/>
    <x v="0"/>
    <x v="2"/>
    <x v="1"/>
    <n v="3713"/>
  </r>
  <r>
    <d v="2023-09-10T00:00:00"/>
    <n v="20"/>
    <n v="20"/>
    <n v="402.84040457686689"/>
    <n v="9"/>
    <n v="1751"/>
    <x v="91"/>
    <s v="Female"/>
    <x v="5"/>
    <x v="0"/>
    <x v="3"/>
    <x v="0"/>
    <n v="1751"/>
  </r>
  <r>
    <d v="2023-05-15T00:00:00"/>
    <n v="55"/>
    <n v="13"/>
    <n v="101.4631871531524"/>
    <n v="5"/>
    <n v="3803"/>
    <x v="36"/>
    <s v="Female"/>
    <x v="2"/>
    <x v="0"/>
    <x v="0"/>
    <x v="4"/>
    <n v="3803"/>
  </r>
  <r>
    <d v="2023-06-04T00:00:00"/>
    <n v="48"/>
    <n v="19"/>
    <n v="534.17199965811847"/>
    <n v="10"/>
    <n v="3884"/>
    <x v="90"/>
    <s v="Female"/>
    <x v="0"/>
    <x v="0"/>
    <x v="0"/>
    <x v="0"/>
    <n v="3884"/>
  </r>
  <r>
    <d v="2023-04-04T00:00:00"/>
    <n v="47"/>
    <n v="10"/>
    <n v="442.83557092997592"/>
    <n v="10"/>
    <n v="3759"/>
    <x v="60"/>
    <s v="Male"/>
    <x v="7"/>
    <x v="0"/>
    <x v="0"/>
    <x v="2"/>
    <n v="3759"/>
  </r>
  <r>
    <d v="2023-08-01T00:00:00"/>
    <n v="21"/>
    <n v="20"/>
    <n v="341.20686273993579"/>
    <n v="2"/>
    <n v="4425"/>
    <x v="81"/>
    <s v="Female"/>
    <x v="6"/>
    <x v="0"/>
    <x v="3"/>
    <x v="2"/>
    <n v="4425"/>
  </r>
  <r>
    <d v="2023-12-05T00:00:00"/>
    <n v="33"/>
    <n v="11"/>
    <n v="508.74556448032172"/>
    <n v="5"/>
    <n v="1130"/>
    <x v="50"/>
    <s v="Female"/>
    <x v="4"/>
    <x v="0"/>
    <x v="1"/>
    <x v="2"/>
    <n v="1130"/>
  </r>
  <r>
    <d v="2023-01-14T00:00:00"/>
    <n v="22"/>
    <n v="17"/>
    <n v="296.00858633792927"/>
    <n v="10"/>
    <n v="4825"/>
    <x v="4"/>
    <s v="Female"/>
    <x v="11"/>
    <x v="0"/>
    <x v="2"/>
    <x v="1"/>
    <n v="4825"/>
  </r>
  <r>
    <d v="2023-12-02T00:00:00"/>
    <n v="74"/>
    <n v="16"/>
    <n v="160.98803468457791"/>
    <n v="9"/>
    <n v="3227"/>
    <x v="47"/>
    <s v="Female"/>
    <x v="4"/>
    <x v="0"/>
    <x v="1"/>
    <x v="1"/>
    <n v="3227"/>
  </r>
  <r>
    <d v="2023-04-22T00:00:00"/>
    <n v="44"/>
    <n v="12"/>
    <n v="455.49500002593851"/>
    <n v="1"/>
    <n v="3686"/>
    <x v="94"/>
    <s v="Male"/>
    <x v="7"/>
    <x v="0"/>
    <x v="0"/>
    <x v="1"/>
    <n v="3686"/>
  </r>
  <r>
    <d v="2023-07-25T00:00:00"/>
    <n v="68"/>
    <n v="5"/>
    <n v="496.98260142779509"/>
    <n v="6"/>
    <n v="1524"/>
    <x v="71"/>
    <s v="Female"/>
    <x v="10"/>
    <x v="0"/>
    <x v="3"/>
    <x v="2"/>
    <n v="1524"/>
  </r>
  <r>
    <d v="2023-05-25T00:00:00"/>
    <n v="47"/>
    <n v="16"/>
    <n v="415.65931650547611"/>
    <n v="8"/>
    <n v="791"/>
    <x v="51"/>
    <s v="Female"/>
    <x v="2"/>
    <x v="0"/>
    <x v="0"/>
    <x v="5"/>
    <n v="791"/>
  </r>
  <r>
    <d v="2023-02-25T00:00:00"/>
    <n v="76"/>
    <n v="5"/>
    <n v="382.01265686391821"/>
    <n v="6"/>
    <n v="3242"/>
    <x v="0"/>
    <s v="Male"/>
    <x v="3"/>
    <x v="0"/>
    <x v="2"/>
    <x v="1"/>
    <n v="3242"/>
  </r>
  <r>
    <d v="2023-05-09T00:00:00"/>
    <n v="76"/>
    <n v="16"/>
    <n v="388.92685296708191"/>
    <n v="0"/>
    <n v="1928"/>
    <x v="3"/>
    <s v="Female"/>
    <x v="2"/>
    <x v="0"/>
    <x v="0"/>
    <x v="2"/>
    <n v="0"/>
  </r>
  <r>
    <d v="2023-05-11T00:00:00"/>
    <n v="62"/>
    <n v="8"/>
    <n v="359.52016282315731"/>
    <n v="9"/>
    <n v="4083"/>
    <x v="41"/>
    <s v="Male"/>
    <x v="2"/>
    <x v="0"/>
    <x v="0"/>
    <x v="5"/>
    <n v="4083"/>
  </r>
  <r>
    <d v="2023-11-13T00:00:00"/>
    <n v="59"/>
    <n v="9"/>
    <n v="431.36572395419267"/>
    <n v="10"/>
    <n v="2879"/>
    <x v="20"/>
    <s v="Male"/>
    <x v="9"/>
    <x v="0"/>
    <x v="1"/>
    <x v="4"/>
    <n v="2879"/>
  </r>
  <r>
    <d v="2023-06-21T00:00:00"/>
    <n v="58"/>
    <n v="17"/>
    <n v="433.61950106493538"/>
    <n v="8"/>
    <n v="3412"/>
    <x v="83"/>
    <s v="Male"/>
    <x v="0"/>
    <x v="0"/>
    <x v="0"/>
    <x v="6"/>
    <n v="3412"/>
  </r>
  <r>
    <d v="2023-11-28T00:00:00"/>
    <n v="31"/>
    <n v="5"/>
    <n v="313.12903507658058"/>
    <n v="10"/>
    <n v="4374"/>
    <x v="8"/>
    <s v="Male"/>
    <x v="9"/>
    <x v="0"/>
    <x v="1"/>
    <x v="2"/>
    <n v="4374"/>
  </r>
  <r>
    <d v="2023-07-19T00:00:00"/>
    <n v="47"/>
    <n v="12"/>
    <n v="494.49832036322272"/>
    <n v="1"/>
    <n v="2024"/>
    <x v="81"/>
    <s v="Male"/>
    <x v="10"/>
    <x v="0"/>
    <x v="3"/>
    <x v="6"/>
    <n v="2024"/>
  </r>
  <r>
    <d v="2023-01-01T00:00:00"/>
    <n v="83"/>
    <n v="16"/>
    <n v="121.66549340205989"/>
    <n v="8"/>
    <n v="3806"/>
    <x v="23"/>
    <s v="Male"/>
    <x v="11"/>
    <x v="0"/>
    <x v="2"/>
    <x v="0"/>
    <n v="3806"/>
  </r>
  <r>
    <d v="2023-02-09T00:00:00"/>
    <n v="89"/>
    <n v="17"/>
    <n v="111.51249868952721"/>
    <n v="0"/>
    <n v="4972"/>
    <x v="65"/>
    <s v="Female"/>
    <x v="3"/>
    <x v="0"/>
    <x v="2"/>
    <x v="5"/>
    <n v="0"/>
  </r>
  <r>
    <d v="2023-05-05T00:00:00"/>
    <n v="76"/>
    <n v="13"/>
    <n v="588.97104484662668"/>
    <n v="8"/>
    <n v="4733"/>
    <x v="64"/>
    <s v="Male"/>
    <x v="2"/>
    <x v="0"/>
    <x v="0"/>
    <x v="3"/>
    <n v="4733"/>
  </r>
  <r>
    <d v="2023-06-08T00:00:00"/>
    <n v="21"/>
    <n v="8"/>
    <n v="511.79173090396893"/>
    <n v="6"/>
    <n v="2739"/>
    <x v="20"/>
    <s v="Male"/>
    <x v="0"/>
    <x v="0"/>
    <x v="0"/>
    <x v="5"/>
    <n v="2739"/>
  </r>
  <r>
    <d v="2023-05-09T00:00:00"/>
    <n v="50"/>
    <n v="14"/>
    <n v="384.36327526737563"/>
    <n v="10"/>
    <n v="2995"/>
    <x v="72"/>
    <s v="Male"/>
    <x v="2"/>
    <x v="0"/>
    <x v="0"/>
    <x v="2"/>
    <n v="2995"/>
  </r>
  <r>
    <d v="2023-10-24T00:00:00"/>
    <n v="77"/>
    <n v="14"/>
    <n v="545.48858410840035"/>
    <n v="7"/>
    <n v="3332"/>
    <x v="73"/>
    <s v="Male"/>
    <x v="1"/>
    <x v="0"/>
    <x v="1"/>
    <x v="2"/>
    <n v="3332"/>
  </r>
  <r>
    <d v="2023-09-10T00:00:00"/>
    <n v="94"/>
    <n v="13"/>
    <n v="75.324981668794806"/>
    <n v="0"/>
    <n v="4365"/>
    <x v="5"/>
    <s v="Male"/>
    <x v="5"/>
    <x v="0"/>
    <x v="3"/>
    <x v="0"/>
    <n v="0"/>
  </r>
  <r>
    <d v="2023-09-30T00:00:00"/>
    <n v="23"/>
    <n v="17"/>
    <n v="560.59140975085461"/>
    <n v="4"/>
    <n v="3829"/>
    <x v="57"/>
    <s v="Male"/>
    <x v="5"/>
    <x v="0"/>
    <x v="3"/>
    <x v="1"/>
    <n v="3829"/>
  </r>
  <r>
    <d v="2023-03-31T00:00:00"/>
    <n v="52"/>
    <n v="5"/>
    <n v="123.7696327397412"/>
    <n v="2"/>
    <n v="531"/>
    <x v="79"/>
    <s v="Female"/>
    <x v="8"/>
    <x v="0"/>
    <x v="2"/>
    <x v="3"/>
    <n v="531"/>
  </r>
  <r>
    <d v="2023-06-19T00:00:00"/>
    <n v="74"/>
    <n v="7"/>
    <n v="589.42071557108375"/>
    <n v="0"/>
    <n v="1986"/>
    <x v="51"/>
    <s v="Female"/>
    <x v="0"/>
    <x v="0"/>
    <x v="0"/>
    <x v="4"/>
    <n v="0"/>
  </r>
  <r>
    <d v="2023-09-19T00:00:00"/>
    <n v="37"/>
    <n v="8"/>
    <n v="327.50285295438988"/>
    <n v="4"/>
    <n v="1338"/>
    <x v="55"/>
    <s v="Female"/>
    <x v="5"/>
    <x v="0"/>
    <x v="3"/>
    <x v="2"/>
    <n v="1338"/>
  </r>
  <r>
    <d v="2023-01-25T00:00:00"/>
    <n v="90"/>
    <n v="18"/>
    <n v="92.703499759333951"/>
    <n v="0"/>
    <n v="3587"/>
    <x v="31"/>
    <s v="Male"/>
    <x v="11"/>
    <x v="0"/>
    <x v="2"/>
    <x v="6"/>
    <n v="0"/>
  </r>
  <r>
    <d v="2023-12-13T00:00:00"/>
    <n v="34"/>
    <n v="18"/>
    <n v="85.993149569000352"/>
    <n v="5"/>
    <n v="4140"/>
    <x v="87"/>
    <s v="Female"/>
    <x v="4"/>
    <x v="0"/>
    <x v="1"/>
    <x v="6"/>
    <n v="4140"/>
  </r>
  <r>
    <d v="2023-12-17T00:00:00"/>
    <n v="100"/>
    <n v="8"/>
    <n v="531.56810337118259"/>
    <n v="7"/>
    <n v="761"/>
    <x v="33"/>
    <s v="Female"/>
    <x v="4"/>
    <x v="0"/>
    <x v="1"/>
    <x v="0"/>
    <n v="761"/>
  </r>
  <r>
    <d v="2023-05-07T00:00:00"/>
    <n v="94"/>
    <n v="17"/>
    <n v="245.713511114504"/>
    <n v="10"/>
    <n v="1796"/>
    <x v="53"/>
    <s v="Male"/>
    <x v="2"/>
    <x v="0"/>
    <x v="0"/>
    <x v="0"/>
    <n v="1796"/>
  </r>
  <r>
    <d v="2023-06-24T00:00:00"/>
    <n v="25"/>
    <n v="19"/>
    <n v="124.62368886160461"/>
    <n v="8"/>
    <n v="1838"/>
    <x v="83"/>
    <s v="Female"/>
    <x v="0"/>
    <x v="0"/>
    <x v="0"/>
    <x v="1"/>
    <n v="1838"/>
  </r>
  <r>
    <d v="2023-05-20T00:00:00"/>
    <n v="70"/>
    <n v="17"/>
    <n v="475.20931414356062"/>
    <n v="8"/>
    <n v="4874"/>
    <x v="21"/>
    <s v="Male"/>
    <x v="2"/>
    <x v="0"/>
    <x v="0"/>
    <x v="1"/>
    <n v="4874"/>
  </r>
  <r>
    <d v="2023-02-12T00:00:00"/>
    <n v="29"/>
    <n v="7"/>
    <n v="599.5983213125827"/>
    <n v="7"/>
    <n v="2341"/>
    <x v="64"/>
    <s v="Female"/>
    <x v="3"/>
    <x v="0"/>
    <x v="2"/>
    <x v="0"/>
    <n v="2341"/>
  </r>
  <r>
    <d v="2023-04-04T00:00:00"/>
    <n v="68"/>
    <n v="11"/>
    <n v="480.39047612048557"/>
    <n v="9"/>
    <n v="4787"/>
    <x v="6"/>
    <s v="Male"/>
    <x v="7"/>
    <x v="0"/>
    <x v="0"/>
    <x v="2"/>
    <n v="4787"/>
  </r>
  <r>
    <d v="2023-02-06T00:00:00"/>
    <n v="33"/>
    <n v="8"/>
    <n v="526.73007917596783"/>
    <n v="0"/>
    <n v="2342"/>
    <x v="28"/>
    <s v="Female"/>
    <x v="3"/>
    <x v="0"/>
    <x v="2"/>
    <x v="4"/>
    <n v="0"/>
  </r>
  <r>
    <d v="2023-04-20T00:00:00"/>
    <n v="65"/>
    <n v="15"/>
    <n v="334.00866916641468"/>
    <n v="6"/>
    <n v="3857"/>
    <x v="35"/>
    <s v="Female"/>
    <x v="7"/>
    <x v="0"/>
    <x v="0"/>
    <x v="5"/>
    <n v="3857"/>
  </r>
  <r>
    <d v="2023-07-29T00:00:00"/>
    <n v="34"/>
    <n v="8"/>
    <n v="127.45897735433959"/>
    <n v="7"/>
    <n v="570"/>
    <x v="75"/>
    <s v="Male"/>
    <x v="10"/>
    <x v="0"/>
    <x v="3"/>
    <x v="1"/>
    <n v="570"/>
  </r>
  <r>
    <d v="2023-02-02T00:00:00"/>
    <n v="74"/>
    <n v="5"/>
    <n v="130.7129432046035"/>
    <n v="8"/>
    <n v="2771"/>
    <x v="31"/>
    <s v="Female"/>
    <x v="3"/>
    <x v="0"/>
    <x v="2"/>
    <x v="5"/>
    <n v="2771"/>
  </r>
  <r>
    <d v="2024-01-01T00:00:00"/>
    <n v="74"/>
    <n v="12"/>
    <n v="330.42"/>
    <n v="7"/>
    <n v="4276"/>
    <x v="100"/>
    <s v="Male"/>
    <x v="11"/>
    <x v="1"/>
    <x v="2"/>
    <x v="4"/>
    <n v="4276"/>
  </r>
  <r>
    <d v="2024-01-01T00:00:00"/>
    <n v="43"/>
    <n v="15"/>
    <n v="363.48"/>
    <n v="7"/>
    <n v="3844"/>
    <x v="101"/>
    <s v="Female"/>
    <x v="11"/>
    <x v="1"/>
    <x v="2"/>
    <x v="4"/>
    <n v="3844"/>
  </r>
  <r>
    <d v="2024-01-01T00:00:00"/>
    <n v="92"/>
    <n v="13"/>
    <n v="422.39"/>
    <n v="1"/>
    <n v="2696"/>
    <x v="102"/>
    <s v="Female"/>
    <x v="11"/>
    <x v="1"/>
    <x v="2"/>
    <x v="4"/>
    <n v="2696"/>
  </r>
  <r>
    <d v="2024-01-01T00:00:00"/>
    <n v="63"/>
    <n v="8"/>
    <n v="170.49"/>
    <n v="7"/>
    <n v="526"/>
    <x v="103"/>
    <s v="Male"/>
    <x v="11"/>
    <x v="1"/>
    <x v="2"/>
    <x v="4"/>
    <n v="526"/>
  </r>
  <r>
    <d v="2024-01-01T00:00:00"/>
    <n v="96"/>
    <n v="80"/>
    <n v="532.83000000000004"/>
    <n v="40"/>
    <n v="3173"/>
    <x v="104"/>
    <s v="Female"/>
    <x v="11"/>
    <x v="1"/>
    <x v="2"/>
    <x v="4"/>
    <n v="3173"/>
  </r>
  <r>
    <d v="2024-01-01T00:00:00"/>
    <n v="100"/>
    <n v="60"/>
    <n v="279.95"/>
    <n v="50"/>
    <n v="1432"/>
    <x v="105"/>
    <s v="Male"/>
    <x v="11"/>
    <x v="1"/>
    <x v="2"/>
    <x v="4"/>
    <n v="1432"/>
  </r>
  <r>
    <d v="2024-01-01T00:00:00"/>
    <n v="73"/>
    <n v="12"/>
    <n v="507.45"/>
    <n v="0"/>
    <n v="1124"/>
    <x v="106"/>
    <s v="Male"/>
    <x v="11"/>
    <x v="1"/>
    <x v="2"/>
    <x v="4"/>
    <n v="0"/>
  </r>
  <r>
    <d v="2024-01-01T00:00:00"/>
    <n v="92"/>
    <n v="20"/>
    <n v="161.41999999999999"/>
    <n v="4"/>
    <n v="425"/>
    <x v="107"/>
    <s v="Female"/>
    <x v="11"/>
    <x v="1"/>
    <x v="2"/>
    <x v="4"/>
    <n v="425"/>
  </r>
  <r>
    <d v="2024-01-01T00:00:00"/>
    <n v="31"/>
    <n v="17"/>
    <n v="476.95"/>
    <n v="7"/>
    <n v="3945"/>
    <x v="108"/>
    <s v="Female"/>
    <x v="11"/>
    <x v="1"/>
    <x v="2"/>
    <x v="4"/>
    <n v="3945"/>
  </r>
  <r>
    <d v="2024-01-01T00:00:00"/>
    <n v="81"/>
    <n v="7"/>
    <n v="82.43"/>
    <n v="7"/>
    <n v="3464"/>
    <x v="109"/>
    <s v="Male"/>
    <x v="11"/>
    <x v="1"/>
    <x v="2"/>
    <x v="4"/>
    <n v="3464"/>
  </r>
  <r>
    <d v="2024-01-01T00:00:00"/>
    <n v="82"/>
    <n v="4"/>
    <n v="180.06"/>
    <n v="4"/>
    <n v="1207"/>
    <x v="110"/>
    <s v="Male"/>
    <x v="11"/>
    <x v="1"/>
    <x v="2"/>
    <x v="4"/>
    <n v="1207"/>
  </r>
  <r>
    <d v="2024-01-01T00:00:00"/>
    <n v="54"/>
    <n v="10"/>
    <n v="208.23"/>
    <n v="3"/>
    <n v="646"/>
    <x v="111"/>
    <s v="Male"/>
    <x v="11"/>
    <x v="1"/>
    <x v="2"/>
    <x v="4"/>
    <n v="646"/>
  </r>
  <r>
    <d v="2024-01-01T00:00:00"/>
    <n v="36"/>
    <n v="9"/>
    <n v="216.03"/>
    <n v="2"/>
    <n v="4072"/>
    <x v="112"/>
    <s v="Male"/>
    <x v="11"/>
    <x v="1"/>
    <x v="2"/>
    <x v="4"/>
    <n v="4072"/>
  </r>
  <r>
    <d v="2024-01-01T00:00:00"/>
    <n v="38"/>
    <n v="10"/>
    <n v="514.25"/>
    <n v="4"/>
    <n v="244"/>
    <x v="113"/>
    <s v="Male"/>
    <x v="11"/>
    <x v="1"/>
    <x v="2"/>
    <x v="4"/>
    <n v="244"/>
  </r>
  <r>
    <d v="2024-01-01T00:00:00"/>
    <n v="36"/>
    <n v="6"/>
    <n v="547.6"/>
    <n v="5"/>
    <n v="3463"/>
    <x v="114"/>
    <s v="Male"/>
    <x v="11"/>
    <x v="1"/>
    <x v="2"/>
    <x v="4"/>
    <n v="3463"/>
  </r>
  <r>
    <d v="2024-01-01T00:00:00"/>
    <n v="18"/>
    <n v="8"/>
    <n v="206.81"/>
    <n v="7"/>
    <n v="721"/>
    <x v="115"/>
    <s v="Male"/>
    <x v="11"/>
    <x v="1"/>
    <x v="2"/>
    <x v="4"/>
    <n v="721"/>
  </r>
  <r>
    <d v="2024-01-01T00:00:00"/>
    <n v="59"/>
    <n v="13"/>
    <n v="307.49"/>
    <n v="10"/>
    <n v="979"/>
    <x v="116"/>
    <s v="Male"/>
    <x v="11"/>
    <x v="1"/>
    <x v="2"/>
    <x v="4"/>
    <n v="979"/>
  </r>
  <r>
    <d v="2024-01-01T00:00:00"/>
    <n v="34"/>
    <n v="21"/>
    <n v="362.62"/>
    <n v="9"/>
    <n v="1140"/>
    <x v="117"/>
    <s v="Male"/>
    <x v="11"/>
    <x v="1"/>
    <x v="2"/>
    <x v="4"/>
    <n v="1140"/>
  </r>
  <r>
    <d v="2024-01-01T00:00:00"/>
    <n v="60"/>
    <n v="7"/>
    <n v="251.7"/>
    <n v="5"/>
    <n v="3957"/>
    <x v="118"/>
    <s v="Female"/>
    <x v="11"/>
    <x v="1"/>
    <x v="2"/>
    <x v="4"/>
    <n v="3957"/>
  </r>
  <r>
    <d v="2024-01-01T00:00:00"/>
    <n v="68"/>
    <n v="19"/>
    <n v="290.39"/>
    <n v="3"/>
    <n v="2472"/>
    <x v="119"/>
    <s v="Male"/>
    <x v="11"/>
    <x v="1"/>
    <x v="2"/>
    <x v="4"/>
    <n v="2472"/>
  </r>
  <r>
    <d v="2024-01-01T00:00:00"/>
    <n v="59"/>
    <n v="5"/>
    <n v="520.05999999999995"/>
    <n v="3"/>
    <n v="3547"/>
    <x v="120"/>
    <s v="Male"/>
    <x v="11"/>
    <x v="1"/>
    <x v="2"/>
    <x v="4"/>
    <n v="3547"/>
  </r>
  <r>
    <d v="2024-01-01T00:00:00"/>
    <n v="81"/>
    <n v="16"/>
    <n v="516.23"/>
    <n v="5"/>
    <n v="1031"/>
    <x v="121"/>
    <s v="Female"/>
    <x v="11"/>
    <x v="1"/>
    <x v="2"/>
    <x v="4"/>
    <n v="1031"/>
  </r>
  <r>
    <d v="2024-01-01T00:00:00"/>
    <n v="24"/>
    <n v="6"/>
    <n v="76.930000000000007"/>
    <n v="4"/>
    <n v="1552"/>
    <x v="122"/>
    <s v="Female"/>
    <x v="11"/>
    <x v="1"/>
    <x v="2"/>
    <x v="4"/>
    <n v="1552"/>
  </r>
  <r>
    <d v="2024-01-01T00:00:00"/>
    <n v="47"/>
    <n v="14"/>
    <n v="418.92"/>
    <n v="2"/>
    <n v="3716"/>
    <x v="123"/>
    <s v="Male"/>
    <x v="11"/>
    <x v="1"/>
    <x v="2"/>
    <x v="4"/>
    <n v="3716"/>
  </r>
  <r>
    <d v="2024-01-01T00:00:00"/>
    <n v="78"/>
    <n v="12"/>
    <n v="377.5"/>
    <n v="4"/>
    <n v="3881"/>
    <x v="124"/>
    <s v="Female"/>
    <x v="11"/>
    <x v="1"/>
    <x v="2"/>
    <x v="4"/>
    <n v="3881"/>
  </r>
  <r>
    <d v="2024-01-01T00:00:00"/>
    <n v="67"/>
    <n v="17"/>
    <n v="552.54999999999995"/>
    <n v="2"/>
    <n v="330"/>
    <x v="125"/>
    <s v="Female"/>
    <x v="11"/>
    <x v="1"/>
    <x v="2"/>
    <x v="4"/>
    <n v="330"/>
  </r>
  <r>
    <d v="2024-01-02T00:00:00"/>
    <n v="88"/>
    <n v="76"/>
    <n v="477.27143704234118"/>
    <n v="33"/>
    <n v="2760"/>
    <x v="126"/>
    <s v="Female"/>
    <x v="11"/>
    <x v="1"/>
    <x v="2"/>
    <x v="2"/>
    <n v="2760"/>
  </r>
  <r>
    <d v="2024-01-03T00:00:00"/>
    <n v="78"/>
    <n v="28"/>
    <n v="151.56193441796631"/>
    <n v="7"/>
    <n v="3179"/>
    <x v="127"/>
    <s v="Female"/>
    <x v="11"/>
    <x v="1"/>
    <x v="2"/>
    <x v="6"/>
    <n v="3179"/>
  </r>
  <r>
    <d v="2024-01-04T00:00:00"/>
    <n v="64"/>
    <n v="29"/>
    <n v="551.2764533397833"/>
    <n v="39"/>
    <n v="802"/>
    <x v="128"/>
    <s v="Female"/>
    <x v="11"/>
    <x v="1"/>
    <x v="2"/>
    <x v="5"/>
    <n v="802"/>
  </r>
  <r>
    <d v="2024-01-05T00:00:00"/>
    <n v="92"/>
    <n v="61"/>
    <n v="352.62618622392858"/>
    <n v="18"/>
    <n v="3875"/>
    <x v="129"/>
    <s v="Male"/>
    <x v="11"/>
    <x v="1"/>
    <x v="2"/>
    <x v="3"/>
    <n v="3875"/>
  </r>
  <r>
    <d v="2024-01-08T00:00:00"/>
    <n v="57"/>
    <n v="42"/>
    <n v="513.22873305387088"/>
    <n v="36"/>
    <n v="1445"/>
    <x v="130"/>
    <s v="Female"/>
    <x v="11"/>
    <x v="1"/>
    <x v="2"/>
    <x v="4"/>
    <n v="1445"/>
  </r>
  <r>
    <d v="2024-01-09T00:00:00"/>
    <n v="70"/>
    <n v="49"/>
    <n v="260.02480051530591"/>
    <n v="5"/>
    <n v="4541"/>
    <x v="131"/>
    <s v="Female"/>
    <x v="11"/>
    <x v="1"/>
    <x v="2"/>
    <x v="2"/>
    <n v="4541"/>
  </r>
  <r>
    <d v="2024-01-10T00:00:00"/>
    <n v="88"/>
    <n v="48"/>
    <n v="547.76161424810016"/>
    <n v="25"/>
    <n v="1423"/>
    <x v="132"/>
    <s v="Female"/>
    <x v="11"/>
    <x v="1"/>
    <x v="2"/>
    <x v="6"/>
    <n v="1423"/>
  </r>
  <r>
    <d v="2024-01-11T00:00:00"/>
    <n v="68"/>
    <n v="10"/>
    <n v="294.60083936708162"/>
    <n v="33"/>
    <n v="1358"/>
    <x v="133"/>
    <s v="Male"/>
    <x v="11"/>
    <x v="1"/>
    <x v="2"/>
    <x v="5"/>
    <n v="1358"/>
  </r>
  <r>
    <d v="2024-01-12T00:00:00"/>
    <n v="72"/>
    <n v="20"/>
    <n v="105.4188257401492"/>
    <n v="5"/>
    <n v="664"/>
    <x v="134"/>
    <s v="Female"/>
    <x v="11"/>
    <x v="1"/>
    <x v="2"/>
    <x v="3"/>
    <n v="664"/>
  </r>
  <r>
    <d v="2024-01-15T00:00:00"/>
    <n v="60"/>
    <n v="66"/>
    <n v="552.69098820963177"/>
    <n v="36"/>
    <n v="2624"/>
    <x v="135"/>
    <s v="Male"/>
    <x v="11"/>
    <x v="1"/>
    <x v="2"/>
    <x v="4"/>
    <n v="2624"/>
  </r>
  <r>
    <d v="2024-01-16T00:00:00"/>
    <n v="60"/>
    <n v="59"/>
    <n v="145.64333839306681"/>
    <n v="32"/>
    <n v="3042"/>
    <x v="136"/>
    <s v="Male"/>
    <x v="11"/>
    <x v="1"/>
    <x v="2"/>
    <x v="2"/>
    <n v="3042"/>
  </r>
  <r>
    <d v="2024-01-17T00:00:00"/>
    <n v="73"/>
    <n v="32"/>
    <n v="259.65681879520741"/>
    <n v="21"/>
    <n v="796"/>
    <x v="137"/>
    <s v="Female"/>
    <x v="11"/>
    <x v="1"/>
    <x v="2"/>
    <x v="6"/>
    <n v="796"/>
  </r>
  <r>
    <d v="2024-01-18T00:00:00"/>
    <n v="85"/>
    <n v="40"/>
    <n v="575.03098352540246"/>
    <n v="20"/>
    <n v="3990"/>
    <x v="138"/>
    <s v="Female"/>
    <x v="11"/>
    <x v="1"/>
    <x v="2"/>
    <x v="5"/>
    <n v="3990"/>
  </r>
  <r>
    <d v="2024-01-19T00:00:00"/>
    <n v="89"/>
    <n v="51"/>
    <n v="575.30357346877804"/>
    <n v="5"/>
    <n v="2540"/>
    <x v="138"/>
    <s v="Male"/>
    <x v="11"/>
    <x v="1"/>
    <x v="2"/>
    <x v="3"/>
    <n v="2540"/>
  </r>
  <r>
    <d v="2024-01-22T00:00:00"/>
    <n v="73"/>
    <n v="16"/>
    <n v="386.71894406164313"/>
    <n v="5"/>
    <n v="2860"/>
    <x v="139"/>
    <s v="Female"/>
    <x v="11"/>
    <x v="1"/>
    <x v="2"/>
    <x v="4"/>
    <n v="2860"/>
  </r>
  <r>
    <d v="2024-01-23T00:00:00"/>
    <n v="52"/>
    <n v="25"/>
    <n v="415.91860608489958"/>
    <n v="3"/>
    <n v="2483"/>
    <x v="140"/>
    <s v="Male"/>
    <x v="11"/>
    <x v="1"/>
    <x v="2"/>
    <x v="2"/>
    <n v="2483"/>
  </r>
  <r>
    <d v="2024-01-24T00:00:00"/>
    <n v="71"/>
    <n v="69"/>
    <n v="324.22276098915989"/>
    <n v="29"/>
    <n v="2303"/>
    <x v="141"/>
    <s v="Male"/>
    <x v="11"/>
    <x v="1"/>
    <x v="2"/>
    <x v="6"/>
    <n v="2303"/>
  </r>
  <r>
    <d v="2024-01-25T00:00:00"/>
    <n v="51"/>
    <n v="11"/>
    <n v="246.6053858490323"/>
    <n v="10"/>
    <n v="3018"/>
    <x v="142"/>
    <s v="Female"/>
    <x v="11"/>
    <x v="1"/>
    <x v="2"/>
    <x v="5"/>
    <n v="3018"/>
  </r>
  <r>
    <d v="2024-01-26T00:00:00"/>
    <n v="73"/>
    <n v="10"/>
    <n v="264.33227268495801"/>
    <n v="29"/>
    <n v="1199"/>
    <x v="143"/>
    <s v="Female"/>
    <x v="11"/>
    <x v="1"/>
    <x v="2"/>
    <x v="3"/>
    <n v="1199"/>
  </r>
  <r>
    <d v="2024-01-29T00:00:00"/>
    <n v="93"/>
    <n v="57"/>
    <n v="436.25922803851921"/>
    <n v="30"/>
    <n v="1319"/>
    <x v="137"/>
    <s v="Male"/>
    <x v="11"/>
    <x v="1"/>
    <x v="2"/>
    <x v="4"/>
    <n v="1319"/>
  </r>
  <r>
    <d v="2024-01-30T00:00:00"/>
    <n v="79"/>
    <n v="21"/>
    <n v="476.18726471884003"/>
    <n v="23"/>
    <n v="4378"/>
    <x v="101"/>
    <s v="Male"/>
    <x v="11"/>
    <x v="1"/>
    <x v="2"/>
    <x v="2"/>
    <n v="4378"/>
  </r>
  <r>
    <d v="2024-01-31T00:00:00"/>
    <n v="87"/>
    <n v="78"/>
    <n v="495.78952186292429"/>
    <n v="8"/>
    <n v="4758"/>
    <x v="144"/>
    <s v="Male"/>
    <x v="11"/>
    <x v="1"/>
    <x v="2"/>
    <x v="6"/>
    <n v="4758"/>
  </r>
  <r>
    <d v="2024-02-01T00:00:00"/>
    <n v="34"/>
    <n v="17"/>
    <n v="380.37"/>
    <n v="7"/>
    <n v="4183"/>
    <x v="145"/>
    <s v="Female"/>
    <x v="3"/>
    <x v="1"/>
    <x v="2"/>
    <x v="5"/>
    <n v="4183"/>
  </r>
  <r>
    <d v="2024-02-01T00:00:00"/>
    <n v="80"/>
    <n v="50"/>
    <n v="562.73"/>
    <n v="30"/>
    <n v="222"/>
    <x v="146"/>
    <s v="Female"/>
    <x v="3"/>
    <x v="1"/>
    <x v="2"/>
    <x v="5"/>
    <n v="222"/>
  </r>
  <r>
    <d v="2024-02-01T00:00:00"/>
    <n v="22"/>
    <n v="17"/>
    <n v="291.97000000000003"/>
    <n v="1"/>
    <n v="1704"/>
    <x v="147"/>
    <s v="Male"/>
    <x v="3"/>
    <x v="1"/>
    <x v="2"/>
    <x v="5"/>
    <n v="1704"/>
  </r>
  <r>
    <d v="2024-02-01T00:00:00"/>
    <n v="68"/>
    <n v="7"/>
    <n v="171.76"/>
    <n v="7"/>
    <n v="548"/>
    <x v="148"/>
    <s v="Female"/>
    <x v="3"/>
    <x v="1"/>
    <x v="2"/>
    <x v="5"/>
    <n v="548"/>
  </r>
  <r>
    <d v="2024-02-01T00:00:00"/>
    <n v="62"/>
    <n v="15"/>
    <n v="361.38"/>
    <n v="6"/>
    <n v="4195"/>
    <x v="149"/>
    <s v="Female"/>
    <x v="3"/>
    <x v="1"/>
    <x v="2"/>
    <x v="5"/>
    <n v="4195"/>
  </r>
  <r>
    <d v="2024-02-01T00:00:00"/>
    <n v="83"/>
    <n v="16"/>
    <n v="382.21"/>
    <n v="1"/>
    <n v="3017"/>
    <x v="150"/>
    <s v="Female"/>
    <x v="3"/>
    <x v="1"/>
    <x v="2"/>
    <x v="5"/>
    <n v="3017"/>
  </r>
  <r>
    <d v="2024-02-01T00:00:00"/>
    <n v="52"/>
    <n v="14"/>
    <n v="382.59"/>
    <n v="3"/>
    <n v="3394"/>
    <x v="151"/>
    <s v="Male"/>
    <x v="3"/>
    <x v="1"/>
    <x v="2"/>
    <x v="5"/>
    <n v="3394"/>
  </r>
  <r>
    <d v="2024-02-01T00:00:00"/>
    <n v="100"/>
    <n v="50"/>
    <n v="79.459999999999994"/>
    <n v="30"/>
    <n v="1639"/>
    <x v="127"/>
    <s v="Male"/>
    <x v="3"/>
    <x v="1"/>
    <x v="2"/>
    <x v="5"/>
    <n v="1639"/>
  </r>
  <r>
    <d v="2024-02-01T00:00:00"/>
    <n v="93"/>
    <n v="11"/>
    <n v="446.3"/>
    <n v="5"/>
    <n v="1057"/>
    <x v="152"/>
    <s v="Female"/>
    <x v="3"/>
    <x v="1"/>
    <x v="2"/>
    <x v="5"/>
    <n v="1057"/>
  </r>
  <r>
    <d v="2024-02-01T00:00:00"/>
    <n v="65"/>
    <n v="7"/>
    <n v="461.67"/>
    <n v="2"/>
    <n v="3486"/>
    <x v="153"/>
    <s v="Male"/>
    <x v="3"/>
    <x v="1"/>
    <x v="2"/>
    <x v="5"/>
    <n v="3486"/>
  </r>
  <r>
    <d v="2024-02-01T00:00:00"/>
    <n v="90"/>
    <n v="20"/>
    <n v="328.63"/>
    <n v="3"/>
    <n v="2662"/>
    <x v="154"/>
    <s v="Female"/>
    <x v="3"/>
    <x v="1"/>
    <x v="2"/>
    <x v="5"/>
    <n v="2662"/>
  </r>
  <r>
    <d v="2024-02-01T00:00:00"/>
    <n v="48"/>
    <n v="7"/>
    <n v="247.66"/>
    <n v="6"/>
    <n v="4336"/>
    <x v="155"/>
    <s v="Female"/>
    <x v="3"/>
    <x v="1"/>
    <x v="2"/>
    <x v="5"/>
    <n v="4336"/>
  </r>
  <r>
    <d v="2024-02-01T00:00:00"/>
    <n v="37"/>
    <n v="17"/>
    <n v="378.61"/>
    <n v="10"/>
    <n v="1295"/>
    <x v="156"/>
    <s v="Female"/>
    <x v="3"/>
    <x v="1"/>
    <x v="2"/>
    <x v="5"/>
    <n v="1295"/>
  </r>
  <r>
    <d v="2024-02-01T00:00:00"/>
    <n v="68"/>
    <n v="16"/>
    <n v="299.58999999999997"/>
    <n v="9"/>
    <n v="979"/>
    <x v="157"/>
    <s v="Male"/>
    <x v="3"/>
    <x v="1"/>
    <x v="2"/>
    <x v="5"/>
    <n v="979"/>
  </r>
  <r>
    <d v="2024-02-01T00:00:00"/>
    <n v="20"/>
    <n v="9"/>
    <n v="202.4"/>
    <n v="7"/>
    <n v="733"/>
    <x v="115"/>
    <s v="Female"/>
    <x v="3"/>
    <x v="1"/>
    <x v="2"/>
    <x v="5"/>
    <n v="733"/>
  </r>
  <r>
    <d v="2024-02-01T00:00:00"/>
    <n v="81"/>
    <n v="14"/>
    <n v="362.96"/>
    <n v="5"/>
    <n v="3620"/>
    <x v="143"/>
    <s v="Female"/>
    <x v="3"/>
    <x v="1"/>
    <x v="2"/>
    <x v="5"/>
    <n v="3620"/>
  </r>
  <r>
    <d v="2024-02-01T00:00:00"/>
    <n v="68"/>
    <n v="21"/>
    <n v="553.08000000000004"/>
    <n v="3"/>
    <n v="361"/>
    <x v="158"/>
    <s v="Male"/>
    <x v="3"/>
    <x v="1"/>
    <x v="2"/>
    <x v="5"/>
    <n v="361"/>
  </r>
  <r>
    <d v="2024-02-01T00:00:00"/>
    <n v="30"/>
    <n v="8"/>
    <n v="223.22"/>
    <n v="2"/>
    <n v="3595"/>
    <x v="159"/>
    <s v="Female"/>
    <x v="3"/>
    <x v="1"/>
    <x v="2"/>
    <x v="5"/>
    <n v="3595"/>
  </r>
  <r>
    <d v="2024-02-01T00:00:00"/>
    <n v="69"/>
    <n v="8"/>
    <n v="199.93"/>
    <n v="2"/>
    <n v="611"/>
    <x v="111"/>
    <s v="Female"/>
    <x v="3"/>
    <x v="1"/>
    <x v="2"/>
    <x v="5"/>
    <n v="611"/>
  </r>
  <r>
    <d v="2024-02-01T00:00:00"/>
    <n v="92"/>
    <n v="6"/>
    <n v="180.46"/>
    <n v="5"/>
    <n v="1173"/>
    <x v="160"/>
    <s v="Female"/>
    <x v="3"/>
    <x v="1"/>
    <x v="2"/>
    <x v="5"/>
    <n v="1173"/>
  </r>
  <r>
    <d v="2024-02-01T00:00:00"/>
    <n v="92"/>
    <n v="7"/>
    <n v="80.12"/>
    <n v="6"/>
    <n v="3794"/>
    <x v="161"/>
    <s v="Female"/>
    <x v="3"/>
    <x v="1"/>
    <x v="2"/>
    <x v="5"/>
    <n v="3794"/>
  </r>
  <r>
    <d v="2024-02-01T00:00:00"/>
    <n v="21"/>
    <n v="14"/>
    <n v="563.79"/>
    <n v="8"/>
    <n v="3616"/>
    <x v="162"/>
    <s v="Female"/>
    <x v="3"/>
    <x v="1"/>
    <x v="2"/>
    <x v="5"/>
    <n v="3616"/>
  </r>
  <r>
    <d v="2024-02-01T00:00:00"/>
    <n v="83"/>
    <n v="20"/>
    <n v="193.39"/>
    <n v="5"/>
    <n v="403"/>
    <x v="107"/>
    <s v="Female"/>
    <x v="3"/>
    <x v="1"/>
    <x v="2"/>
    <x v="5"/>
    <n v="403"/>
  </r>
  <r>
    <d v="2024-02-01T00:00:00"/>
    <n v="57"/>
    <n v="11"/>
    <n v="454.77"/>
    <n v="1"/>
    <n v="1152"/>
    <x v="163"/>
    <s v="Female"/>
    <x v="3"/>
    <x v="1"/>
    <x v="2"/>
    <x v="5"/>
    <n v="1152"/>
  </r>
  <r>
    <d v="2024-02-01T00:00:00"/>
    <n v="35"/>
    <n v="6"/>
    <n v="568.38"/>
    <n v="6"/>
    <n v="3950"/>
    <x v="164"/>
    <s v="Female"/>
    <x v="3"/>
    <x v="1"/>
    <x v="2"/>
    <x v="5"/>
    <n v="3950"/>
  </r>
  <r>
    <d v="2024-02-01T00:00:00"/>
    <n v="78"/>
    <n v="5"/>
    <n v="553.86"/>
    <n v="1"/>
    <n v="3504"/>
    <x v="165"/>
    <s v="Male"/>
    <x v="3"/>
    <x v="1"/>
    <x v="2"/>
    <x v="5"/>
    <n v="3504"/>
  </r>
  <r>
    <d v="2024-02-02T00:00:00"/>
    <n v="51"/>
    <n v="46"/>
    <n v="494.80907139727702"/>
    <n v="2"/>
    <n v="2180"/>
    <x v="143"/>
    <s v="Male"/>
    <x v="3"/>
    <x v="1"/>
    <x v="2"/>
    <x v="3"/>
    <n v="2180"/>
  </r>
  <r>
    <d v="2024-02-05T00:00:00"/>
    <n v="70"/>
    <n v="41"/>
    <n v="145.6030515243452"/>
    <n v="30"/>
    <n v="1718"/>
    <x v="166"/>
    <s v="Female"/>
    <x v="3"/>
    <x v="1"/>
    <x v="2"/>
    <x v="4"/>
    <n v="1718"/>
  </r>
  <r>
    <d v="2024-02-06T00:00:00"/>
    <n v="82"/>
    <n v="18"/>
    <n v="347.21015235129067"/>
    <n v="39"/>
    <n v="3398"/>
    <x v="167"/>
    <s v="Female"/>
    <x v="3"/>
    <x v="1"/>
    <x v="2"/>
    <x v="2"/>
    <n v="3398"/>
  </r>
  <r>
    <d v="2024-02-07T00:00:00"/>
    <n v="61"/>
    <n v="28"/>
    <n v="128.77938000832211"/>
    <n v="36"/>
    <n v="2339"/>
    <x v="129"/>
    <s v="Female"/>
    <x v="3"/>
    <x v="1"/>
    <x v="2"/>
    <x v="6"/>
    <n v="2339"/>
  </r>
  <r>
    <d v="2024-02-08T00:00:00"/>
    <n v="71"/>
    <n v="57"/>
    <n v="374.76444116186781"/>
    <n v="35"/>
    <n v="614"/>
    <x v="168"/>
    <s v="Female"/>
    <x v="3"/>
    <x v="1"/>
    <x v="2"/>
    <x v="5"/>
    <n v="614"/>
  </r>
  <r>
    <d v="2024-02-09T00:00:00"/>
    <n v="93"/>
    <n v="12"/>
    <n v="320.76525068668849"/>
    <n v="23"/>
    <n v="1203"/>
    <x v="169"/>
    <s v="Female"/>
    <x v="3"/>
    <x v="1"/>
    <x v="2"/>
    <x v="3"/>
    <n v="1203"/>
  </r>
  <r>
    <d v="2024-02-12T00:00:00"/>
    <n v="74"/>
    <n v="29"/>
    <n v="543.8520913791499"/>
    <n v="30"/>
    <n v="3722"/>
    <x v="139"/>
    <s v="Male"/>
    <x v="3"/>
    <x v="1"/>
    <x v="2"/>
    <x v="4"/>
    <n v="3722"/>
  </r>
  <r>
    <d v="2024-02-13T00:00:00"/>
    <n v="98"/>
    <n v="33"/>
    <n v="275.45750627603928"/>
    <n v="5"/>
    <n v="3465"/>
    <x v="170"/>
    <s v="Female"/>
    <x v="3"/>
    <x v="1"/>
    <x v="2"/>
    <x v="2"/>
    <n v="3465"/>
  </r>
  <r>
    <d v="2024-02-14T00:00:00"/>
    <n v="76"/>
    <n v="63"/>
    <n v="158.53350821380289"/>
    <n v="1"/>
    <n v="622"/>
    <x v="136"/>
    <s v="Female"/>
    <x v="3"/>
    <x v="1"/>
    <x v="2"/>
    <x v="6"/>
    <n v="622"/>
  </r>
  <r>
    <d v="2024-02-15T00:00:00"/>
    <n v="91"/>
    <n v="42"/>
    <n v="171.49584102641791"/>
    <n v="19"/>
    <n v="1499"/>
    <x v="171"/>
    <s v="Female"/>
    <x v="3"/>
    <x v="1"/>
    <x v="2"/>
    <x v="5"/>
    <n v="1499"/>
  </r>
  <r>
    <d v="2024-02-16T00:00:00"/>
    <n v="77"/>
    <n v="33"/>
    <n v="480.75531585873608"/>
    <n v="27"/>
    <n v="1540"/>
    <x v="172"/>
    <s v="Female"/>
    <x v="3"/>
    <x v="1"/>
    <x v="2"/>
    <x v="3"/>
    <n v="1540"/>
  </r>
  <r>
    <d v="2024-02-19T00:00:00"/>
    <n v="65"/>
    <n v="45"/>
    <n v="409.1090316581305"/>
    <n v="10"/>
    <n v="3524"/>
    <x v="143"/>
    <s v="Female"/>
    <x v="3"/>
    <x v="1"/>
    <x v="2"/>
    <x v="4"/>
    <n v="3524"/>
  </r>
  <r>
    <d v="2024-02-20T00:00:00"/>
    <n v="64"/>
    <n v="47"/>
    <n v="150.56133806139511"/>
    <n v="3"/>
    <n v="589"/>
    <x v="142"/>
    <s v="Male"/>
    <x v="3"/>
    <x v="1"/>
    <x v="2"/>
    <x v="2"/>
    <n v="589"/>
  </r>
  <r>
    <d v="2024-02-21T00:00:00"/>
    <n v="96"/>
    <n v="34"/>
    <n v="142.05340305749871"/>
    <n v="14"/>
    <n v="968"/>
    <x v="173"/>
    <s v="Male"/>
    <x v="3"/>
    <x v="1"/>
    <x v="2"/>
    <x v="6"/>
    <n v="968"/>
  </r>
  <r>
    <d v="2024-02-22T00:00:00"/>
    <n v="93"/>
    <n v="27"/>
    <n v="450.48456572956002"/>
    <n v="5"/>
    <n v="4100"/>
    <x v="169"/>
    <s v="Male"/>
    <x v="3"/>
    <x v="1"/>
    <x v="2"/>
    <x v="5"/>
    <n v="4100"/>
  </r>
  <r>
    <d v="2024-02-23T00:00:00"/>
    <n v="52"/>
    <n v="75"/>
    <n v="136.38150318209679"/>
    <n v="29"/>
    <n v="1303"/>
    <x v="144"/>
    <s v="Female"/>
    <x v="3"/>
    <x v="1"/>
    <x v="2"/>
    <x v="3"/>
    <n v="1303"/>
  </r>
  <r>
    <d v="2024-02-26T00:00:00"/>
    <n v="86"/>
    <n v="63"/>
    <n v="510.93002964517808"/>
    <n v="37"/>
    <n v="3437"/>
    <x v="140"/>
    <s v="Male"/>
    <x v="3"/>
    <x v="1"/>
    <x v="2"/>
    <x v="4"/>
    <n v="3437"/>
  </r>
  <r>
    <d v="2024-02-27T00:00:00"/>
    <n v="56"/>
    <n v="44"/>
    <n v="453.12111357824813"/>
    <n v="1"/>
    <n v="1572"/>
    <x v="135"/>
    <s v="Male"/>
    <x v="3"/>
    <x v="1"/>
    <x v="2"/>
    <x v="2"/>
    <n v="1572"/>
  </r>
  <r>
    <d v="2024-02-28T00:00:00"/>
    <n v="70"/>
    <n v="70"/>
    <n v="140.6743903209499"/>
    <n v="14"/>
    <n v="947"/>
    <x v="174"/>
    <s v="Female"/>
    <x v="3"/>
    <x v="1"/>
    <x v="2"/>
    <x v="6"/>
    <n v="947"/>
  </r>
  <r>
    <d v="2024-02-29T00:00:00"/>
    <n v="58"/>
    <n v="50"/>
    <n v="142.41885704259599"/>
    <n v="10"/>
    <n v="1594"/>
    <x v="175"/>
    <s v="Female"/>
    <x v="3"/>
    <x v="1"/>
    <x v="2"/>
    <x v="5"/>
    <n v="1594"/>
  </r>
  <r>
    <d v="2024-03-01T00:00:00"/>
    <n v="31"/>
    <n v="9"/>
    <n v="209.18"/>
    <n v="2"/>
    <n v="4153"/>
    <x v="176"/>
    <s v="Male"/>
    <x v="8"/>
    <x v="1"/>
    <x v="2"/>
    <x v="3"/>
    <n v="4153"/>
  </r>
  <r>
    <d v="2024-03-01T00:00:00"/>
    <n v="21"/>
    <n v="14"/>
    <n v="498.82"/>
    <n v="5"/>
    <n v="4039"/>
    <x v="177"/>
    <s v="Female"/>
    <x v="8"/>
    <x v="1"/>
    <x v="2"/>
    <x v="3"/>
    <n v="4039"/>
  </r>
  <r>
    <d v="2024-03-01T00:00:00"/>
    <n v="16"/>
    <n v="9"/>
    <n v="199.87"/>
    <n v="9"/>
    <n v="819"/>
    <x v="178"/>
    <s v="Male"/>
    <x v="8"/>
    <x v="1"/>
    <x v="2"/>
    <x v="3"/>
    <n v="819"/>
  </r>
  <r>
    <d v="2024-03-01T00:00:00"/>
    <n v="30"/>
    <n v="5"/>
    <n v="565.19000000000005"/>
    <n v="4"/>
    <n v="3622"/>
    <x v="179"/>
    <s v="Male"/>
    <x v="8"/>
    <x v="1"/>
    <x v="2"/>
    <x v="3"/>
    <n v="3622"/>
  </r>
  <r>
    <d v="2024-03-01T00:00:00"/>
    <n v="68"/>
    <n v="19"/>
    <n v="623.25"/>
    <n v="3"/>
    <n v="356"/>
    <x v="158"/>
    <s v="Female"/>
    <x v="8"/>
    <x v="1"/>
    <x v="2"/>
    <x v="3"/>
    <n v="356"/>
  </r>
  <r>
    <d v="2024-03-01T00:00:00"/>
    <n v="61"/>
    <n v="7"/>
    <n v="190.5"/>
    <n v="3"/>
    <n v="661"/>
    <x v="180"/>
    <s v="Female"/>
    <x v="8"/>
    <x v="1"/>
    <x v="2"/>
    <x v="3"/>
    <n v="661"/>
  </r>
  <r>
    <d v="2024-03-01T00:00:00"/>
    <n v="83"/>
    <n v="5"/>
    <n v="170.12"/>
    <n v="3"/>
    <n v="1172"/>
    <x v="181"/>
    <s v="Male"/>
    <x v="8"/>
    <x v="1"/>
    <x v="2"/>
    <x v="3"/>
    <n v="1172"/>
  </r>
  <r>
    <d v="2024-03-01T00:00:00"/>
    <n v="74"/>
    <n v="7"/>
    <n v="87.89"/>
    <n v="7"/>
    <n v="3848"/>
    <x v="182"/>
    <s v="Male"/>
    <x v="8"/>
    <x v="1"/>
    <x v="2"/>
    <x v="3"/>
    <n v="3848"/>
  </r>
  <r>
    <d v="2024-03-01T00:00:00"/>
    <n v="84"/>
    <n v="15"/>
    <n v="163.21"/>
    <n v="5"/>
    <n v="411"/>
    <x v="183"/>
    <s v="Male"/>
    <x v="8"/>
    <x v="1"/>
    <x v="2"/>
    <x v="3"/>
    <n v="411"/>
  </r>
  <r>
    <d v="2024-03-01T00:00:00"/>
    <n v="64"/>
    <n v="13"/>
    <n v="496.4"/>
    <n v="0"/>
    <n v="1306"/>
    <x v="184"/>
    <s v="Male"/>
    <x v="8"/>
    <x v="1"/>
    <x v="2"/>
    <x v="3"/>
    <n v="0"/>
  </r>
  <r>
    <d v="2024-03-01T00:00:00"/>
    <n v="21"/>
    <n v="13"/>
    <n v="315.41000000000003"/>
    <n v="1"/>
    <n v="1693"/>
    <x v="105"/>
    <s v="Female"/>
    <x v="8"/>
    <x v="1"/>
    <x v="2"/>
    <x v="3"/>
    <n v="1693"/>
  </r>
  <r>
    <d v="2024-03-01T00:00:00"/>
    <n v="110"/>
    <n v="6"/>
    <n v="535.37"/>
    <n v="2"/>
    <n v="3113"/>
    <x v="185"/>
    <s v="Male"/>
    <x v="8"/>
    <x v="1"/>
    <x v="2"/>
    <x v="3"/>
    <n v="3113"/>
  </r>
  <r>
    <d v="2024-03-01T00:00:00"/>
    <n v="54"/>
    <n v="15"/>
    <n v="321.99"/>
    <n v="8"/>
    <n v="1080"/>
    <x v="186"/>
    <s v="Female"/>
    <x v="8"/>
    <x v="1"/>
    <x v="2"/>
    <x v="3"/>
    <n v="1080"/>
  </r>
  <r>
    <d v="2024-03-01T00:00:00"/>
    <n v="62"/>
    <n v="8"/>
    <n v="198.84"/>
    <n v="8"/>
    <n v="535"/>
    <x v="187"/>
    <s v="Male"/>
    <x v="8"/>
    <x v="1"/>
    <x v="2"/>
    <x v="3"/>
    <n v="535"/>
  </r>
  <r>
    <d v="2024-03-01T00:00:00"/>
    <n v="28"/>
    <n v="12"/>
    <n v="533.85"/>
    <n v="5"/>
    <n v="225"/>
    <x v="188"/>
    <s v="Male"/>
    <x v="8"/>
    <x v="1"/>
    <x v="2"/>
    <x v="3"/>
    <n v="225"/>
  </r>
  <r>
    <d v="2024-03-01T00:00:00"/>
    <n v="39"/>
    <n v="16"/>
    <n v="312.8"/>
    <n v="8"/>
    <n v="4592"/>
    <x v="189"/>
    <s v="Female"/>
    <x v="8"/>
    <x v="1"/>
    <x v="2"/>
    <x v="3"/>
    <n v="4592"/>
  </r>
  <r>
    <d v="2024-03-01T00:00:00"/>
    <n v="62"/>
    <n v="9"/>
    <n v="252.77"/>
    <n v="7"/>
    <n v="4642"/>
    <x v="190"/>
    <s v="Male"/>
    <x v="8"/>
    <x v="1"/>
    <x v="2"/>
    <x v="3"/>
    <n v="4642"/>
  </r>
  <r>
    <d v="2024-03-01T00:00:00"/>
    <n v="88"/>
    <n v="18"/>
    <n v="291.04000000000002"/>
    <n v="2"/>
    <n v="2620"/>
    <x v="191"/>
    <s v="Male"/>
    <x v="8"/>
    <x v="1"/>
    <x v="2"/>
    <x v="3"/>
    <n v="2620"/>
  </r>
  <r>
    <d v="2024-03-01T00:00:00"/>
    <n v="50"/>
    <n v="8"/>
    <n v="512.92999999999995"/>
    <n v="3"/>
    <n v="3726"/>
    <x v="192"/>
    <s v="Male"/>
    <x v="8"/>
    <x v="1"/>
    <x v="2"/>
    <x v="3"/>
    <n v="3726"/>
  </r>
  <r>
    <d v="2024-03-01T00:00:00"/>
    <n v="77"/>
    <n v="14"/>
    <n v="494.43"/>
    <n v="4"/>
    <n v="963"/>
    <x v="193"/>
    <s v="Female"/>
    <x v="8"/>
    <x v="1"/>
    <x v="2"/>
    <x v="3"/>
    <n v="963"/>
  </r>
  <r>
    <d v="2024-03-01T00:00:00"/>
    <n v="19"/>
    <n v="6"/>
    <n v="82.65"/>
    <n v="3"/>
    <n v="1470"/>
    <x v="127"/>
    <s v="Female"/>
    <x v="8"/>
    <x v="1"/>
    <x v="2"/>
    <x v="3"/>
    <n v="1470"/>
  </r>
  <r>
    <d v="2024-03-01T00:00:00"/>
    <n v="59"/>
    <n v="13"/>
    <n v="402.9"/>
    <n v="2"/>
    <n v="3357"/>
    <x v="194"/>
    <s v="Male"/>
    <x v="8"/>
    <x v="1"/>
    <x v="2"/>
    <x v="3"/>
    <n v="3357"/>
  </r>
  <r>
    <d v="2024-03-01T00:00:00"/>
    <n v="91"/>
    <n v="10"/>
    <n v="361.58"/>
    <n v="4"/>
    <n v="3674"/>
    <x v="143"/>
    <s v="Male"/>
    <x v="8"/>
    <x v="1"/>
    <x v="2"/>
    <x v="3"/>
    <n v="3674"/>
  </r>
  <r>
    <d v="2024-03-01T00:00:00"/>
    <n v="55"/>
    <n v="17"/>
    <n v="315.62"/>
    <n v="5"/>
    <n v="3891"/>
    <x v="170"/>
    <s v="Female"/>
    <x v="8"/>
    <x v="1"/>
    <x v="2"/>
    <x v="3"/>
    <n v="3891"/>
  </r>
  <r>
    <d v="2024-03-01T00:00:00"/>
    <n v="108"/>
    <n v="14"/>
    <n v="416.78"/>
    <n v="1"/>
    <n v="2990"/>
    <x v="150"/>
    <s v="Male"/>
    <x v="8"/>
    <x v="1"/>
    <x v="2"/>
    <x v="3"/>
    <n v="2990"/>
  </r>
  <r>
    <d v="2024-03-01T00:00:00"/>
    <n v="33"/>
    <n v="18"/>
    <n v="348.57"/>
    <n v="8"/>
    <n v="1170"/>
    <x v="156"/>
    <s v="Male"/>
    <x v="8"/>
    <x v="1"/>
    <x v="2"/>
    <x v="3"/>
    <n v="1170"/>
  </r>
  <r>
    <d v="2024-03-04T00:00:00"/>
    <n v="88"/>
    <n v="42"/>
    <n v="593.31978925058775"/>
    <n v="7"/>
    <n v="3750"/>
    <x v="195"/>
    <s v="Female"/>
    <x v="8"/>
    <x v="1"/>
    <x v="2"/>
    <x v="4"/>
    <n v="3750"/>
  </r>
  <r>
    <d v="2024-03-05T00:00:00"/>
    <n v="67"/>
    <n v="77"/>
    <n v="287.13539787806019"/>
    <n v="25"/>
    <n v="4351"/>
    <x v="136"/>
    <s v="Male"/>
    <x v="8"/>
    <x v="1"/>
    <x v="2"/>
    <x v="2"/>
    <n v="4351"/>
  </r>
  <r>
    <d v="2024-03-06T00:00:00"/>
    <n v="53"/>
    <n v="42"/>
    <n v="285.32107353344537"/>
    <n v="4"/>
    <n v="4236"/>
    <x v="140"/>
    <s v="Male"/>
    <x v="8"/>
    <x v="1"/>
    <x v="2"/>
    <x v="6"/>
    <n v="4236"/>
  </r>
  <r>
    <d v="2024-03-07T00:00:00"/>
    <n v="74"/>
    <n v="23"/>
    <n v="506.39978362875132"/>
    <n v="5"/>
    <n v="2287"/>
    <x v="196"/>
    <s v="Female"/>
    <x v="8"/>
    <x v="1"/>
    <x v="2"/>
    <x v="5"/>
    <n v="2287"/>
  </r>
  <r>
    <d v="2024-03-08T00:00:00"/>
    <n v="63"/>
    <n v="30"/>
    <n v="573.62428869192934"/>
    <n v="25"/>
    <n v="3506"/>
    <x v="197"/>
    <s v="Female"/>
    <x v="8"/>
    <x v="1"/>
    <x v="2"/>
    <x v="3"/>
    <n v="3506"/>
  </r>
  <r>
    <d v="2024-03-11T00:00:00"/>
    <n v="99"/>
    <n v="57"/>
    <n v="593.00053191143547"/>
    <n v="3"/>
    <n v="1422"/>
    <x v="129"/>
    <s v="Male"/>
    <x v="8"/>
    <x v="1"/>
    <x v="2"/>
    <x v="4"/>
    <n v="1422"/>
  </r>
  <r>
    <d v="2024-03-12T00:00:00"/>
    <n v="58"/>
    <n v="29"/>
    <n v="476.68909262947079"/>
    <n v="18"/>
    <n v="1819"/>
    <x v="166"/>
    <s v="Male"/>
    <x v="8"/>
    <x v="1"/>
    <x v="2"/>
    <x v="2"/>
    <n v="1819"/>
  </r>
  <r>
    <d v="2024-03-13T00:00:00"/>
    <n v="75"/>
    <n v="17"/>
    <n v="288.12979276545792"/>
    <n v="19"/>
    <n v="4534"/>
    <x v="171"/>
    <s v="Female"/>
    <x v="8"/>
    <x v="1"/>
    <x v="2"/>
    <x v="6"/>
    <n v="4534"/>
  </r>
  <r>
    <d v="2024-03-14T00:00:00"/>
    <n v="51"/>
    <n v="16"/>
    <n v="141.75035834933439"/>
    <n v="32"/>
    <n v="559"/>
    <x v="142"/>
    <s v="Female"/>
    <x v="8"/>
    <x v="1"/>
    <x v="2"/>
    <x v="5"/>
    <n v="559"/>
  </r>
  <r>
    <d v="2024-03-15T00:00:00"/>
    <n v="69"/>
    <n v="76"/>
    <n v="488.5734579637184"/>
    <n v="19"/>
    <n v="885"/>
    <x v="138"/>
    <s v="Male"/>
    <x v="8"/>
    <x v="1"/>
    <x v="2"/>
    <x v="3"/>
    <n v="885"/>
  </r>
  <r>
    <d v="2024-03-18T00:00:00"/>
    <n v="77"/>
    <n v="26"/>
    <n v="379.20212486790251"/>
    <n v="11"/>
    <n v="1435"/>
    <x v="198"/>
    <s v="Female"/>
    <x v="8"/>
    <x v="1"/>
    <x v="2"/>
    <x v="4"/>
    <n v="1435"/>
  </r>
  <r>
    <d v="2024-03-19T00:00:00"/>
    <n v="96"/>
    <n v="42"/>
    <n v="312.11100462348821"/>
    <n v="0"/>
    <n v="619"/>
    <x v="131"/>
    <s v="Male"/>
    <x v="8"/>
    <x v="1"/>
    <x v="2"/>
    <x v="2"/>
    <n v="0"/>
  </r>
  <r>
    <d v="2024-03-20T00:00:00"/>
    <n v="56"/>
    <n v="57"/>
    <n v="553.17719254736801"/>
    <n v="25"/>
    <n v="1316"/>
    <x v="199"/>
    <s v="Male"/>
    <x v="8"/>
    <x v="1"/>
    <x v="2"/>
    <x v="6"/>
    <n v="1316"/>
  </r>
  <r>
    <d v="2024-03-21T00:00:00"/>
    <n v="93"/>
    <n v="68"/>
    <n v="155.59874115307571"/>
    <n v="13"/>
    <n v="3124"/>
    <x v="200"/>
    <s v="Male"/>
    <x v="8"/>
    <x v="1"/>
    <x v="2"/>
    <x v="5"/>
    <n v="3124"/>
  </r>
  <r>
    <d v="2024-03-22T00:00:00"/>
    <n v="57"/>
    <n v="31"/>
    <n v="346.31255214542949"/>
    <n v="37"/>
    <n v="2396"/>
    <x v="124"/>
    <s v="Male"/>
    <x v="8"/>
    <x v="1"/>
    <x v="2"/>
    <x v="3"/>
    <n v="2396"/>
  </r>
  <r>
    <d v="2024-03-25T00:00:00"/>
    <n v="96"/>
    <n v="39"/>
    <n v="105.67682238370951"/>
    <n v="36"/>
    <n v="4517"/>
    <x v="171"/>
    <s v="Female"/>
    <x v="8"/>
    <x v="1"/>
    <x v="2"/>
    <x v="4"/>
    <n v="4517"/>
  </r>
  <r>
    <d v="2024-03-26T00:00:00"/>
    <n v="84"/>
    <n v="47"/>
    <n v="334.33032099706321"/>
    <n v="10"/>
    <n v="4178"/>
    <x v="144"/>
    <s v="Female"/>
    <x v="8"/>
    <x v="1"/>
    <x v="2"/>
    <x v="2"/>
    <n v="4178"/>
  </r>
  <r>
    <d v="2024-03-27T00:00:00"/>
    <n v="63"/>
    <n v="60"/>
    <n v="128.15163784091871"/>
    <n v="35"/>
    <n v="2038"/>
    <x v="124"/>
    <s v="Male"/>
    <x v="8"/>
    <x v="1"/>
    <x v="2"/>
    <x v="6"/>
    <n v="2038"/>
  </r>
  <r>
    <d v="2024-03-28T00:00:00"/>
    <n v="66"/>
    <n v="63"/>
    <n v="159.408958134036"/>
    <n v="12"/>
    <n v="1667"/>
    <x v="175"/>
    <s v="Male"/>
    <x v="8"/>
    <x v="1"/>
    <x v="2"/>
    <x v="5"/>
    <n v="1667"/>
  </r>
  <r>
    <d v="2024-03-29T00:00:00"/>
    <n v="85"/>
    <n v="17"/>
    <n v="158.76312338855249"/>
    <n v="2"/>
    <n v="2209"/>
    <x v="201"/>
    <s v="Male"/>
    <x v="8"/>
    <x v="1"/>
    <x v="2"/>
    <x v="3"/>
    <n v="2209"/>
  </r>
  <r>
    <d v="2024-04-01T00:00:00"/>
    <n v="83"/>
    <n v="11"/>
    <n v="365.12"/>
    <n v="5"/>
    <n v="3683"/>
    <x v="124"/>
    <s v="Male"/>
    <x v="7"/>
    <x v="1"/>
    <x v="0"/>
    <x v="4"/>
    <n v="3683"/>
  </r>
  <r>
    <d v="2024-04-01T00:00:00"/>
    <n v="41"/>
    <n v="14"/>
    <n v="416.88"/>
    <n v="2"/>
    <n v="3639"/>
    <x v="151"/>
    <s v="Female"/>
    <x v="7"/>
    <x v="1"/>
    <x v="0"/>
    <x v="4"/>
    <n v="3639"/>
  </r>
  <r>
    <d v="2024-04-01T00:00:00"/>
    <n v="17"/>
    <n v="7"/>
    <n v="81.14"/>
    <n v="3"/>
    <n v="1419"/>
    <x v="167"/>
    <s v="Male"/>
    <x v="7"/>
    <x v="1"/>
    <x v="0"/>
    <x v="4"/>
    <n v="1419"/>
  </r>
  <r>
    <d v="2024-04-01T00:00:00"/>
    <n v="76"/>
    <n v="16"/>
    <n v="449.04"/>
    <n v="4"/>
    <n v="1020"/>
    <x v="202"/>
    <s v="Male"/>
    <x v="7"/>
    <x v="1"/>
    <x v="0"/>
    <x v="4"/>
    <n v="1020"/>
  </r>
  <r>
    <d v="2024-04-01T00:00:00"/>
    <n v="72"/>
    <n v="6"/>
    <n v="508.55"/>
    <n v="3"/>
    <n v="3634"/>
    <x v="203"/>
    <s v="Female"/>
    <x v="7"/>
    <x v="1"/>
    <x v="0"/>
    <x v="4"/>
    <n v="3634"/>
  </r>
  <r>
    <d v="2024-04-01T00:00:00"/>
    <n v="72"/>
    <n v="18"/>
    <n v="299.08999999999997"/>
    <n v="2"/>
    <n v="2378"/>
    <x v="204"/>
    <s v="Female"/>
    <x v="7"/>
    <x v="1"/>
    <x v="0"/>
    <x v="4"/>
    <n v="2378"/>
  </r>
  <r>
    <d v="2024-04-01T00:00:00"/>
    <n v="91"/>
    <n v="5"/>
    <n v="605.11"/>
    <n v="2"/>
    <n v="3500"/>
    <x v="205"/>
    <s v="Female"/>
    <x v="7"/>
    <x v="1"/>
    <x v="0"/>
    <x v="4"/>
    <n v="3500"/>
  </r>
  <r>
    <d v="2024-04-01T00:00:00"/>
    <n v="29"/>
    <n v="16"/>
    <n v="412.07"/>
    <n v="10"/>
    <n v="1076"/>
    <x v="206"/>
    <s v="Male"/>
    <x v="7"/>
    <x v="1"/>
    <x v="0"/>
    <x v="4"/>
    <n v="1076"/>
  </r>
  <r>
    <d v="2024-04-01T00:00:00"/>
    <n v="69"/>
    <n v="17"/>
    <n v="342.81"/>
    <n v="6"/>
    <n v="3728"/>
    <x v="207"/>
    <s v="Male"/>
    <x v="7"/>
    <x v="1"/>
    <x v="0"/>
    <x v="4"/>
    <n v="3728"/>
  </r>
  <r>
    <d v="2024-04-01T00:00:00"/>
    <n v="64"/>
    <n v="13"/>
    <n v="317.58"/>
    <n v="8"/>
    <n v="1088"/>
    <x v="208"/>
    <s v="Male"/>
    <x v="7"/>
    <x v="1"/>
    <x v="0"/>
    <x v="4"/>
    <n v="1088"/>
  </r>
  <r>
    <d v="2024-04-01T00:00:00"/>
    <n v="16"/>
    <n v="7"/>
    <n v="181.58"/>
    <n v="6"/>
    <n v="868"/>
    <x v="115"/>
    <s v="Female"/>
    <x v="7"/>
    <x v="1"/>
    <x v="0"/>
    <x v="4"/>
    <n v="868"/>
  </r>
  <r>
    <d v="2024-04-01T00:00:00"/>
    <n v="37"/>
    <n v="7"/>
    <n v="470.85"/>
    <n v="7"/>
    <n v="3484"/>
    <x v="209"/>
    <s v="Male"/>
    <x v="7"/>
    <x v="1"/>
    <x v="0"/>
    <x v="4"/>
    <n v="3484"/>
  </r>
  <r>
    <d v="2024-04-01T00:00:00"/>
    <n v="81"/>
    <n v="16"/>
    <n v="584.29999999999995"/>
    <n v="3"/>
    <n v="377"/>
    <x v="210"/>
    <s v="Female"/>
    <x v="7"/>
    <x v="1"/>
    <x v="0"/>
    <x v="4"/>
    <n v="377"/>
  </r>
  <r>
    <d v="2024-04-01T00:00:00"/>
    <n v="44"/>
    <n v="6"/>
    <n v="246.21"/>
    <n v="5"/>
    <n v="4156"/>
    <x v="190"/>
    <s v="Female"/>
    <x v="7"/>
    <x v="1"/>
    <x v="0"/>
    <x v="4"/>
    <n v="4156"/>
  </r>
  <r>
    <d v="2024-04-01T00:00:00"/>
    <n v="103"/>
    <n v="6"/>
    <n v="165.74"/>
    <n v="6"/>
    <n v="1169"/>
    <x v="181"/>
    <s v="Male"/>
    <x v="7"/>
    <x v="1"/>
    <x v="0"/>
    <x v="4"/>
    <n v="1169"/>
  </r>
  <r>
    <d v="2024-04-01T00:00:00"/>
    <n v="63"/>
    <n v="11"/>
    <n v="554.51"/>
    <n v="1"/>
    <n v="1139"/>
    <x v="211"/>
    <s v="Female"/>
    <x v="7"/>
    <x v="1"/>
    <x v="0"/>
    <x v="4"/>
    <n v="1139"/>
  </r>
  <r>
    <d v="2024-04-01T00:00:00"/>
    <n v="26"/>
    <n v="17"/>
    <n v="526.34"/>
    <n v="6"/>
    <n v="3360"/>
    <x v="212"/>
    <s v="Female"/>
    <x v="7"/>
    <x v="1"/>
    <x v="0"/>
    <x v="4"/>
    <n v="3360"/>
  </r>
  <r>
    <d v="2024-04-01T00:00:00"/>
    <n v="104"/>
    <n v="22"/>
    <n v="190.87"/>
    <n v="4"/>
    <n v="433"/>
    <x v="213"/>
    <s v="Male"/>
    <x v="7"/>
    <x v="1"/>
    <x v="0"/>
    <x v="4"/>
    <n v="433"/>
  </r>
  <r>
    <d v="2024-04-01T00:00:00"/>
    <n v="26"/>
    <n v="6"/>
    <n v="231.59"/>
    <n v="2"/>
    <n v="3988"/>
    <x v="214"/>
    <s v="Female"/>
    <x v="7"/>
    <x v="1"/>
    <x v="0"/>
    <x v="4"/>
    <n v="3988"/>
  </r>
  <r>
    <d v="2024-04-01T00:00:00"/>
    <n v="22"/>
    <n v="13"/>
    <n v="302.49"/>
    <n v="2"/>
    <n v="1591"/>
    <x v="215"/>
    <s v="Male"/>
    <x v="7"/>
    <x v="1"/>
    <x v="0"/>
    <x v="4"/>
    <n v="1591"/>
  </r>
  <r>
    <d v="2024-04-01T00:00:00"/>
    <n v="77"/>
    <n v="8"/>
    <n v="173.88"/>
    <n v="6"/>
    <n v="462"/>
    <x v="187"/>
    <s v="Female"/>
    <x v="7"/>
    <x v="1"/>
    <x v="0"/>
    <x v="4"/>
    <n v="462"/>
  </r>
  <r>
    <d v="2024-04-01T00:00:00"/>
    <n v="90"/>
    <n v="17"/>
    <n v="366.84"/>
    <n v="0"/>
    <n v="3154"/>
    <x v="216"/>
    <s v="Female"/>
    <x v="7"/>
    <x v="1"/>
    <x v="0"/>
    <x v="4"/>
    <n v="0"/>
  </r>
  <r>
    <d v="2024-04-01T00:00:00"/>
    <n v="33"/>
    <n v="9"/>
    <n v="578.41999999999996"/>
    <n v="4"/>
    <n v="230"/>
    <x v="217"/>
    <s v="Male"/>
    <x v="7"/>
    <x v="1"/>
    <x v="0"/>
    <x v="4"/>
    <n v="230"/>
  </r>
  <r>
    <d v="2024-04-01T00:00:00"/>
    <n v="42"/>
    <n v="14"/>
    <n v="321.29000000000002"/>
    <n v="7"/>
    <n v="4298"/>
    <x v="218"/>
    <s v="Male"/>
    <x v="7"/>
    <x v="1"/>
    <x v="0"/>
    <x v="4"/>
    <n v="4298"/>
  </r>
  <r>
    <d v="2024-04-01T00:00:00"/>
    <n v="100"/>
    <n v="7"/>
    <n v="82.62"/>
    <n v="6"/>
    <n v="4086"/>
    <x v="219"/>
    <s v="Female"/>
    <x v="7"/>
    <x v="1"/>
    <x v="0"/>
    <x v="4"/>
    <n v="4086"/>
  </r>
  <r>
    <d v="2024-04-01T00:00:00"/>
    <n v="69"/>
    <n v="9"/>
    <n v="221.01"/>
    <n v="3"/>
    <n v="643"/>
    <x v="220"/>
    <s v="Female"/>
    <x v="7"/>
    <x v="1"/>
    <x v="0"/>
    <x v="4"/>
    <n v="643"/>
  </r>
  <r>
    <d v="2024-04-02T00:00:00"/>
    <n v="99"/>
    <n v="36"/>
    <n v="424.60515105803182"/>
    <n v="32"/>
    <n v="3156"/>
    <x v="218"/>
    <s v="Male"/>
    <x v="7"/>
    <x v="1"/>
    <x v="0"/>
    <x v="2"/>
    <n v="3156"/>
  </r>
  <r>
    <d v="2024-04-03T00:00:00"/>
    <n v="89"/>
    <n v="36"/>
    <n v="473.02243963271172"/>
    <n v="5"/>
    <n v="1706"/>
    <x v="166"/>
    <s v="Male"/>
    <x v="7"/>
    <x v="1"/>
    <x v="0"/>
    <x v="6"/>
    <n v="1706"/>
  </r>
  <r>
    <d v="2024-04-04T00:00:00"/>
    <n v="53"/>
    <n v="30"/>
    <n v="391.68438254857978"/>
    <n v="9"/>
    <n v="3309"/>
    <x v="169"/>
    <s v="Female"/>
    <x v="7"/>
    <x v="1"/>
    <x v="0"/>
    <x v="5"/>
    <n v="3309"/>
  </r>
  <r>
    <d v="2024-04-05T00:00:00"/>
    <n v="51"/>
    <n v="39"/>
    <n v="581.08627423727103"/>
    <n v="4"/>
    <n v="2342"/>
    <x v="221"/>
    <s v="Female"/>
    <x v="7"/>
    <x v="1"/>
    <x v="0"/>
    <x v="3"/>
    <n v="2342"/>
  </r>
  <r>
    <d v="2024-04-08T00:00:00"/>
    <n v="55"/>
    <n v="37"/>
    <n v="287.435289761852"/>
    <n v="22"/>
    <n v="2984"/>
    <x v="134"/>
    <s v="Female"/>
    <x v="7"/>
    <x v="1"/>
    <x v="0"/>
    <x v="4"/>
    <n v="2984"/>
  </r>
  <r>
    <d v="2024-04-09T00:00:00"/>
    <n v="91"/>
    <n v="73"/>
    <n v="242.85604314093041"/>
    <n v="9"/>
    <n v="2463"/>
    <x v="222"/>
    <s v="Female"/>
    <x v="7"/>
    <x v="1"/>
    <x v="0"/>
    <x v="2"/>
    <n v="2463"/>
  </r>
  <r>
    <d v="2024-04-10T00:00:00"/>
    <n v="53"/>
    <n v="78"/>
    <n v="534.29956409473016"/>
    <n v="1"/>
    <n v="1825"/>
    <x v="144"/>
    <s v="Male"/>
    <x v="7"/>
    <x v="1"/>
    <x v="0"/>
    <x v="6"/>
    <n v="1825"/>
  </r>
  <r>
    <d v="2024-04-11T00:00:00"/>
    <n v="78"/>
    <n v="70"/>
    <n v="211.79791925972631"/>
    <n v="12"/>
    <n v="4768"/>
    <x v="223"/>
    <s v="Male"/>
    <x v="7"/>
    <x v="1"/>
    <x v="0"/>
    <x v="5"/>
    <n v="4768"/>
  </r>
  <r>
    <d v="2024-04-12T00:00:00"/>
    <n v="67"/>
    <n v="57"/>
    <n v="581.6112697203057"/>
    <n v="39"/>
    <n v="3936"/>
    <x v="174"/>
    <s v="Male"/>
    <x v="7"/>
    <x v="1"/>
    <x v="0"/>
    <x v="3"/>
    <n v="3936"/>
  </r>
  <r>
    <d v="2024-04-15T00:00:00"/>
    <n v="75"/>
    <n v="28"/>
    <n v="106.0772373449082"/>
    <n v="1"/>
    <n v="1131"/>
    <x v="224"/>
    <s v="Male"/>
    <x v="7"/>
    <x v="1"/>
    <x v="0"/>
    <x v="4"/>
    <n v="1131"/>
  </r>
  <r>
    <d v="2024-04-16T00:00:00"/>
    <n v="93"/>
    <n v="13"/>
    <n v="584.93941335381953"/>
    <n v="19"/>
    <n v="4408"/>
    <x v="124"/>
    <s v="Male"/>
    <x v="7"/>
    <x v="1"/>
    <x v="0"/>
    <x v="2"/>
    <n v="4408"/>
  </r>
  <r>
    <d v="2024-04-17T00:00:00"/>
    <n v="83"/>
    <n v="44"/>
    <n v="121.5799559752881"/>
    <n v="0"/>
    <n v="2693"/>
    <x v="144"/>
    <s v="Female"/>
    <x v="7"/>
    <x v="1"/>
    <x v="0"/>
    <x v="6"/>
    <n v="0"/>
  </r>
  <r>
    <d v="2024-04-18T00:00:00"/>
    <n v="59"/>
    <n v="73"/>
    <n v="545.57155684903546"/>
    <n v="36"/>
    <n v="4525"/>
    <x v="221"/>
    <s v="Male"/>
    <x v="7"/>
    <x v="1"/>
    <x v="0"/>
    <x v="5"/>
    <n v="4525"/>
  </r>
  <r>
    <d v="2024-04-19T00:00:00"/>
    <n v="85"/>
    <n v="58"/>
    <n v="363.85055454314988"/>
    <n v="8"/>
    <n v="4099"/>
    <x v="225"/>
    <s v="Female"/>
    <x v="7"/>
    <x v="1"/>
    <x v="0"/>
    <x v="3"/>
    <n v="4099"/>
  </r>
  <r>
    <d v="2024-04-22T00:00:00"/>
    <n v="63"/>
    <n v="26"/>
    <n v="596.48239805965022"/>
    <n v="16"/>
    <n v="2413"/>
    <x v="166"/>
    <s v="Female"/>
    <x v="7"/>
    <x v="1"/>
    <x v="0"/>
    <x v="4"/>
    <n v="2413"/>
  </r>
  <r>
    <d v="2024-04-23T00:00:00"/>
    <n v="80"/>
    <n v="53"/>
    <n v="136.89828236769941"/>
    <n v="8"/>
    <n v="601"/>
    <x v="137"/>
    <s v="Female"/>
    <x v="7"/>
    <x v="1"/>
    <x v="0"/>
    <x v="2"/>
    <n v="601"/>
  </r>
  <r>
    <d v="2024-04-24T00:00:00"/>
    <n v="97"/>
    <n v="39"/>
    <n v="376.9271422006604"/>
    <n v="10"/>
    <n v="1709"/>
    <x v="226"/>
    <s v="Female"/>
    <x v="7"/>
    <x v="1"/>
    <x v="0"/>
    <x v="6"/>
    <n v="1709"/>
  </r>
  <r>
    <d v="2024-04-25T00:00:00"/>
    <n v="64"/>
    <n v="55"/>
    <n v="584.65126780954949"/>
    <n v="14"/>
    <n v="2937"/>
    <x v="171"/>
    <s v="Male"/>
    <x v="7"/>
    <x v="1"/>
    <x v="0"/>
    <x v="5"/>
    <n v="2937"/>
  </r>
  <r>
    <d v="2024-04-26T00:00:00"/>
    <n v="57"/>
    <n v="15"/>
    <n v="361.54892208507442"/>
    <n v="23"/>
    <n v="3351"/>
    <x v="197"/>
    <s v="Female"/>
    <x v="7"/>
    <x v="1"/>
    <x v="0"/>
    <x v="3"/>
    <n v="3351"/>
  </r>
  <r>
    <d v="2024-04-29T00:00:00"/>
    <n v="63"/>
    <n v="46"/>
    <n v="414.69931906763128"/>
    <n v="37"/>
    <n v="1660"/>
    <x v="197"/>
    <s v="Female"/>
    <x v="7"/>
    <x v="1"/>
    <x v="0"/>
    <x v="4"/>
    <n v="1660"/>
  </r>
  <r>
    <d v="2024-04-30T00:00:00"/>
    <n v="72"/>
    <n v="33"/>
    <n v="447.87434449230858"/>
    <n v="34"/>
    <n v="1127"/>
    <x v="132"/>
    <s v="Female"/>
    <x v="7"/>
    <x v="1"/>
    <x v="0"/>
    <x v="2"/>
    <n v="1127"/>
  </r>
  <r>
    <d v="2024-05-01T00:00:00"/>
    <n v="97"/>
    <n v="5"/>
    <n v="185.62"/>
    <n v="4"/>
    <n v="1283"/>
    <x v="227"/>
    <s v="Female"/>
    <x v="2"/>
    <x v="1"/>
    <x v="0"/>
    <x v="6"/>
    <n v="1283"/>
  </r>
  <r>
    <d v="2024-05-01T00:00:00"/>
    <n v="111"/>
    <n v="13"/>
    <n v="358.31"/>
    <n v="0"/>
    <n v="2812"/>
    <x v="228"/>
    <s v="Male"/>
    <x v="2"/>
    <x v="1"/>
    <x v="0"/>
    <x v="6"/>
    <n v="0"/>
  </r>
  <r>
    <d v="2024-05-01T00:00:00"/>
    <n v="73"/>
    <n v="8"/>
    <n v="175.52"/>
    <n v="7"/>
    <n v="455"/>
    <x v="229"/>
    <s v="Male"/>
    <x v="2"/>
    <x v="1"/>
    <x v="0"/>
    <x v="6"/>
    <n v="455"/>
  </r>
  <r>
    <d v="2024-05-01T00:00:00"/>
    <n v="105"/>
    <n v="6"/>
    <n v="567.03"/>
    <n v="1"/>
    <n v="3497"/>
    <x v="230"/>
    <s v="Male"/>
    <x v="2"/>
    <x v="1"/>
    <x v="0"/>
    <x v="6"/>
    <n v="3497"/>
  </r>
  <r>
    <d v="2024-05-01T00:00:00"/>
    <n v="19"/>
    <n v="13"/>
    <n v="316.23"/>
    <n v="1"/>
    <n v="1598"/>
    <x v="231"/>
    <s v="Male"/>
    <x v="2"/>
    <x v="1"/>
    <x v="0"/>
    <x v="6"/>
    <n v="1598"/>
  </r>
  <r>
    <d v="2024-05-01T00:00:00"/>
    <n v="91"/>
    <n v="15"/>
    <n v="173.03"/>
    <n v="4"/>
    <n v="386"/>
    <x v="232"/>
    <s v="Female"/>
    <x v="2"/>
    <x v="1"/>
    <x v="0"/>
    <x v="6"/>
    <n v="386"/>
  </r>
  <r>
    <d v="2024-05-01T00:00:00"/>
    <n v="21"/>
    <n v="14"/>
    <n v="472.79"/>
    <n v="8"/>
    <n v="3830"/>
    <x v="108"/>
    <s v="Female"/>
    <x v="2"/>
    <x v="1"/>
    <x v="0"/>
    <x v="6"/>
    <n v="3830"/>
  </r>
  <r>
    <d v="2024-05-01T00:00:00"/>
    <n v="91"/>
    <n v="7"/>
    <n v="89.39"/>
    <n v="6"/>
    <n v="3972"/>
    <x v="233"/>
    <s v="Male"/>
    <x v="2"/>
    <x v="1"/>
    <x v="0"/>
    <x v="6"/>
    <n v="3972"/>
  </r>
  <r>
    <d v="2024-05-01T00:00:00"/>
    <n v="33"/>
    <n v="17"/>
    <n v="371.65"/>
    <n v="9"/>
    <n v="4069"/>
    <x v="139"/>
    <s v="Male"/>
    <x v="2"/>
    <x v="1"/>
    <x v="0"/>
    <x v="6"/>
    <n v="4069"/>
  </r>
  <r>
    <d v="2024-05-01T00:00:00"/>
    <n v="38"/>
    <n v="12"/>
    <n v="556.33000000000004"/>
    <n v="4"/>
    <n v="241"/>
    <x v="234"/>
    <s v="Male"/>
    <x v="2"/>
    <x v="1"/>
    <x v="0"/>
    <x v="6"/>
    <n v="241"/>
  </r>
  <r>
    <d v="2024-05-01T00:00:00"/>
    <n v="50"/>
    <n v="7"/>
    <n v="196.2"/>
    <n v="2"/>
    <n v="593"/>
    <x v="235"/>
    <s v="Male"/>
    <x v="2"/>
    <x v="1"/>
    <x v="0"/>
    <x v="6"/>
    <n v="593"/>
  </r>
  <r>
    <d v="2024-05-01T00:00:00"/>
    <n v="74"/>
    <n v="20"/>
    <n v="623.33000000000004"/>
    <n v="2"/>
    <n v="360"/>
    <x v="210"/>
    <s v="Male"/>
    <x v="2"/>
    <x v="1"/>
    <x v="0"/>
    <x v="6"/>
    <n v="360"/>
  </r>
  <r>
    <d v="2024-05-01T00:00:00"/>
    <n v="26"/>
    <n v="7"/>
    <n v="200.45"/>
    <n v="1"/>
    <n v="3797"/>
    <x v="214"/>
    <s v="Male"/>
    <x v="2"/>
    <x v="1"/>
    <x v="0"/>
    <x v="6"/>
    <n v="3797"/>
  </r>
  <r>
    <d v="2024-05-01T00:00:00"/>
    <n v="68"/>
    <n v="11"/>
    <n v="345.62"/>
    <n v="4"/>
    <n v="3558"/>
    <x v="221"/>
    <s v="Male"/>
    <x v="2"/>
    <x v="1"/>
    <x v="0"/>
    <x v="6"/>
    <n v="3558"/>
  </r>
  <r>
    <d v="2024-05-01T00:00:00"/>
    <n v="45"/>
    <n v="17"/>
    <n v="416.96"/>
    <n v="3"/>
    <n v="3327"/>
    <x v="123"/>
    <s v="Male"/>
    <x v="2"/>
    <x v="1"/>
    <x v="0"/>
    <x v="6"/>
    <n v="3327"/>
  </r>
  <r>
    <d v="2024-05-01T00:00:00"/>
    <n v="17"/>
    <n v="8"/>
    <n v="72.05"/>
    <n v="3"/>
    <n v="1673"/>
    <x v="127"/>
    <s v="Male"/>
    <x v="2"/>
    <x v="1"/>
    <x v="0"/>
    <x v="6"/>
    <n v="1673"/>
  </r>
  <r>
    <d v="2024-05-01T00:00:00"/>
    <n v="85"/>
    <n v="13"/>
    <n v="475.61"/>
    <n v="5"/>
    <n v="939"/>
    <x v="236"/>
    <s v="Male"/>
    <x v="2"/>
    <x v="1"/>
    <x v="0"/>
    <x v="6"/>
    <n v="939"/>
  </r>
  <r>
    <d v="2024-05-01T00:00:00"/>
    <n v="49"/>
    <n v="7"/>
    <n v="469.53"/>
    <n v="3"/>
    <n v="3623"/>
    <x v="120"/>
    <s v="Male"/>
    <x v="2"/>
    <x v="1"/>
    <x v="0"/>
    <x v="6"/>
    <n v="3623"/>
  </r>
  <r>
    <d v="2024-05-01T00:00:00"/>
    <n v="69"/>
    <n v="16"/>
    <n v="299.22000000000003"/>
    <n v="6"/>
    <n v="3716"/>
    <x v="100"/>
    <s v="Male"/>
    <x v="2"/>
    <x v="1"/>
    <x v="0"/>
    <x v="6"/>
    <n v="3716"/>
  </r>
  <r>
    <d v="2024-05-01T00:00:00"/>
    <n v="63"/>
    <n v="9"/>
    <n v="258.11"/>
    <n v="7"/>
    <n v="4064"/>
    <x v="237"/>
    <s v="Male"/>
    <x v="2"/>
    <x v="1"/>
    <x v="0"/>
    <x v="6"/>
    <n v="4064"/>
  </r>
  <r>
    <d v="2024-05-01T00:00:00"/>
    <n v="66"/>
    <n v="15"/>
    <n v="333.1"/>
    <n v="2"/>
    <n v="2632"/>
    <x v="119"/>
    <s v="Male"/>
    <x v="2"/>
    <x v="1"/>
    <x v="0"/>
    <x v="6"/>
    <n v="2632"/>
  </r>
  <r>
    <d v="2024-05-01T00:00:00"/>
    <n v="35"/>
    <n v="6"/>
    <n v="553.11"/>
    <n v="4"/>
    <n v="3868"/>
    <x v="114"/>
    <s v="Female"/>
    <x v="2"/>
    <x v="1"/>
    <x v="0"/>
    <x v="6"/>
    <n v="3868"/>
  </r>
  <r>
    <d v="2024-05-01T00:00:00"/>
    <n v="67"/>
    <n v="15"/>
    <n v="499.68"/>
    <n v="0"/>
    <n v="1287"/>
    <x v="163"/>
    <s v="Male"/>
    <x v="2"/>
    <x v="1"/>
    <x v="0"/>
    <x v="6"/>
    <n v="0"/>
  </r>
  <r>
    <d v="2024-05-01T00:00:00"/>
    <n v="75"/>
    <n v="19"/>
    <n v="343.28"/>
    <n v="9"/>
    <n v="899"/>
    <x v="130"/>
    <s v="Female"/>
    <x v="2"/>
    <x v="1"/>
    <x v="0"/>
    <x v="6"/>
    <n v="899"/>
  </r>
  <r>
    <d v="2024-05-01T00:00:00"/>
    <n v="31"/>
    <n v="20"/>
    <n v="400.8"/>
    <n v="8"/>
    <n v="1294"/>
    <x v="238"/>
    <s v="Male"/>
    <x v="2"/>
    <x v="1"/>
    <x v="0"/>
    <x v="6"/>
    <n v="1294"/>
  </r>
  <r>
    <d v="2024-05-01T00:00:00"/>
    <n v="18"/>
    <n v="7"/>
    <n v="204.63"/>
    <n v="7"/>
    <n v="790"/>
    <x v="239"/>
    <s v="Male"/>
    <x v="2"/>
    <x v="1"/>
    <x v="0"/>
    <x v="6"/>
    <n v="790"/>
  </r>
  <r>
    <d v="2024-05-02T00:00:00"/>
    <n v="89"/>
    <n v="55"/>
    <n v="327.27053238388658"/>
    <n v="29"/>
    <n v="4257"/>
    <x v="240"/>
    <s v="Male"/>
    <x v="2"/>
    <x v="1"/>
    <x v="0"/>
    <x v="5"/>
    <n v="4257"/>
  </r>
  <r>
    <d v="2024-05-03T00:00:00"/>
    <n v="70"/>
    <n v="62"/>
    <n v="413.77904004203168"/>
    <n v="30"/>
    <n v="4930"/>
    <x v="173"/>
    <s v="Male"/>
    <x v="2"/>
    <x v="1"/>
    <x v="0"/>
    <x v="3"/>
    <n v="4930"/>
  </r>
  <r>
    <d v="2024-05-06T00:00:00"/>
    <n v="65"/>
    <n v="69"/>
    <n v="392.15715596155007"/>
    <n v="4"/>
    <n v="2866"/>
    <x v="100"/>
    <s v="Male"/>
    <x v="2"/>
    <x v="1"/>
    <x v="0"/>
    <x v="4"/>
    <n v="2866"/>
  </r>
  <r>
    <d v="2024-05-07T00:00:00"/>
    <n v="94"/>
    <n v="72"/>
    <n v="550.5790052454945"/>
    <n v="13"/>
    <n v="1273"/>
    <x v="241"/>
    <s v="Female"/>
    <x v="2"/>
    <x v="1"/>
    <x v="0"/>
    <x v="2"/>
    <n v="1273"/>
  </r>
  <r>
    <d v="2024-05-08T00:00:00"/>
    <n v="67"/>
    <n v="41"/>
    <n v="122.7231901707289"/>
    <n v="10"/>
    <n v="1725"/>
    <x v="129"/>
    <s v="Female"/>
    <x v="2"/>
    <x v="1"/>
    <x v="0"/>
    <x v="6"/>
    <n v="1725"/>
  </r>
  <r>
    <d v="2024-05-09T00:00:00"/>
    <n v="96"/>
    <n v="42"/>
    <n v="240.48159479611519"/>
    <n v="8"/>
    <n v="583"/>
    <x v="200"/>
    <s v="Male"/>
    <x v="2"/>
    <x v="1"/>
    <x v="0"/>
    <x v="5"/>
    <n v="583"/>
  </r>
  <r>
    <d v="2024-05-10T00:00:00"/>
    <n v="73"/>
    <n v="76"/>
    <n v="575.20574203827937"/>
    <n v="33"/>
    <n v="4614"/>
    <x v="198"/>
    <s v="Female"/>
    <x v="2"/>
    <x v="1"/>
    <x v="0"/>
    <x v="3"/>
    <n v="4614"/>
  </r>
  <r>
    <d v="2024-05-13T00:00:00"/>
    <n v="75"/>
    <n v="27"/>
    <n v="545.13189194545816"/>
    <n v="11"/>
    <n v="1030"/>
    <x v="116"/>
    <s v="Male"/>
    <x v="2"/>
    <x v="1"/>
    <x v="0"/>
    <x v="4"/>
    <n v="1030"/>
  </r>
  <r>
    <d v="2024-05-14T00:00:00"/>
    <n v="74"/>
    <n v="34"/>
    <n v="327.82837639285651"/>
    <n v="34"/>
    <n v="3094"/>
    <x v="240"/>
    <s v="Male"/>
    <x v="2"/>
    <x v="1"/>
    <x v="0"/>
    <x v="2"/>
    <n v="3094"/>
  </r>
  <r>
    <d v="2024-05-15T00:00:00"/>
    <n v="94"/>
    <n v="63"/>
    <n v="410.06629890076829"/>
    <n v="34"/>
    <n v="1733"/>
    <x v="242"/>
    <s v="Female"/>
    <x v="2"/>
    <x v="1"/>
    <x v="0"/>
    <x v="6"/>
    <n v="1733"/>
  </r>
  <r>
    <d v="2024-05-16T00:00:00"/>
    <n v="90"/>
    <n v="67"/>
    <n v="238.69059149056631"/>
    <n v="0"/>
    <n v="2994"/>
    <x v="243"/>
    <s v="Female"/>
    <x v="2"/>
    <x v="1"/>
    <x v="0"/>
    <x v="5"/>
    <n v="0"/>
  </r>
  <r>
    <d v="2024-05-17T00:00:00"/>
    <n v="78"/>
    <n v="76"/>
    <n v="194.06057986188071"/>
    <n v="39"/>
    <n v="3431"/>
    <x v="128"/>
    <s v="Female"/>
    <x v="2"/>
    <x v="1"/>
    <x v="0"/>
    <x v="3"/>
    <n v="3431"/>
  </r>
  <r>
    <d v="2024-05-20T00:00:00"/>
    <n v="64"/>
    <n v="55"/>
    <n v="331.84920246999098"/>
    <n v="21"/>
    <n v="4234"/>
    <x v="137"/>
    <s v="Female"/>
    <x v="2"/>
    <x v="1"/>
    <x v="0"/>
    <x v="4"/>
    <n v="4234"/>
  </r>
  <r>
    <d v="2024-05-21T00:00:00"/>
    <n v="94"/>
    <n v="33"/>
    <n v="276.67611401302639"/>
    <n v="28"/>
    <n v="1429"/>
    <x v="116"/>
    <s v="Male"/>
    <x v="2"/>
    <x v="1"/>
    <x v="0"/>
    <x v="2"/>
    <n v="1429"/>
  </r>
  <r>
    <d v="2024-05-22T00:00:00"/>
    <n v="50"/>
    <n v="41"/>
    <n v="391.82805592543599"/>
    <n v="7"/>
    <n v="549"/>
    <x v="124"/>
    <s v="Male"/>
    <x v="2"/>
    <x v="1"/>
    <x v="0"/>
    <x v="6"/>
    <n v="549"/>
  </r>
  <r>
    <d v="2024-05-23T00:00:00"/>
    <n v="74"/>
    <n v="56"/>
    <n v="138.86731848249241"/>
    <n v="10"/>
    <n v="1116"/>
    <x v="140"/>
    <s v="Male"/>
    <x v="2"/>
    <x v="1"/>
    <x v="0"/>
    <x v="5"/>
    <n v="1116"/>
  </r>
  <r>
    <d v="2024-05-24T00:00:00"/>
    <n v="56"/>
    <n v="32"/>
    <n v="587.19740383308317"/>
    <n v="36"/>
    <n v="4550"/>
    <x v="241"/>
    <s v="Male"/>
    <x v="2"/>
    <x v="1"/>
    <x v="0"/>
    <x v="3"/>
    <n v="4550"/>
  </r>
  <r>
    <d v="2024-05-27T00:00:00"/>
    <n v="58"/>
    <n v="75"/>
    <n v="593.10537223980145"/>
    <n v="13"/>
    <n v="4433"/>
    <x v="171"/>
    <s v="Male"/>
    <x v="2"/>
    <x v="1"/>
    <x v="0"/>
    <x v="4"/>
    <n v="4433"/>
  </r>
  <r>
    <d v="2024-05-28T00:00:00"/>
    <n v="73"/>
    <n v="36"/>
    <n v="449.08085700987249"/>
    <n v="29"/>
    <n v="3188"/>
    <x v="144"/>
    <s v="Female"/>
    <x v="2"/>
    <x v="1"/>
    <x v="0"/>
    <x v="2"/>
    <n v="3188"/>
  </r>
  <r>
    <d v="2024-05-29T00:00:00"/>
    <n v="50"/>
    <n v="11"/>
    <n v="368.04818317206019"/>
    <n v="34"/>
    <n v="3202"/>
    <x v="133"/>
    <s v="Male"/>
    <x v="2"/>
    <x v="1"/>
    <x v="0"/>
    <x v="6"/>
    <n v="3202"/>
  </r>
  <r>
    <d v="2024-05-30T00:00:00"/>
    <n v="93"/>
    <n v="26"/>
    <n v="254.76380814316391"/>
    <n v="20"/>
    <n v="3493"/>
    <x v="144"/>
    <s v="Male"/>
    <x v="2"/>
    <x v="1"/>
    <x v="0"/>
    <x v="5"/>
    <n v="3493"/>
  </r>
  <r>
    <d v="2024-05-31T00:00:00"/>
    <n v="57"/>
    <n v="42"/>
    <n v="506.89750985347428"/>
    <n v="36"/>
    <n v="1289"/>
    <x v="132"/>
    <s v="Male"/>
    <x v="2"/>
    <x v="1"/>
    <x v="0"/>
    <x v="3"/>
    <n v="1289"/>
  </r>
  <r>
    <d v="2024-06-01T00:00:00"/>
    <n v="85"/>
    <n v="17"/>
    <n v="324.56"/>
    <n v="3"/>
    <n v="2421"/>
    <x v="154"/>
    <s v="Male"/>
    <x v="0"/>
    <x v="1"/>
    <x v="0"/>
    <x v="1"/>
    <n v="2421"/>
  </r>
  <r>
    <d v="2024-06-01T00:00:00"/>
    <n v="49"/>
    <n v="7"/>
    <n v="512.88"/>
    <n v="2"/>
    <n v="3546"/>
    <x v="244"/>
    <s v="Male"/>
    <x v="0"/>
    <x v="1"/>
    <x v="0"/>
    <x v="1"/>
    <n v="3546"/>
  </r>
  <r>
    <d v="2024-06-01T00:00:00"/>
    <n v="59"/>
    <n v="16"/>
    <n v="359.47"/>
    <n v="7"/>
    <n v="3959"/>
    <x v="144"/>
    <s v="Male"/>
    <x v="0"/>
    <x v="1"/>
    <x v="0"/>
    <x v="1"/>
    <n v="3959"/>
  </r>
  <r>
    <d v="2024-06-01T00:00:00"/>
    <n v="18"/>
    <n v="7"/>
    <n v="85.32"/>
    <n v="3"/>
    <n v="1432"/>
    <x v="196"/>
    <s v="Female"/>
    <x v="0"/>
    <x v="1"/>
    <x v="0"/>
    <x v="1"/>
    <n v="1432"/>
  </r>
  <r>
    <d v="2024-06-01T00:00:00"/>
    <n v="61"/>
    <n v="7"/>
    <n v="219.53"/>
    <n v="7"/>
    <n v="3860"/>
    <x v="245"/>
    <s v="Male"/>
    <x v="0"/>
    <x v="1"/>
    <x v="0"/>
    <x v="1"/>
    <n v="3860"/>
  </r>
  <r>
    <d v="2024-06-01T00:00:00"/>
    <n v="93"/>
    <n v="14"/>
    <n v="466.81"/>
    <n v="5"/>
    <n v="989"/>
    <x v="246"/>
    <s v="Male"/>
    <x v="0"/>
    <x v="1"/>
    <x v="0"/>
    <x v="1"/>
    <n v="989"/>
  </r>
  <r>
    <d v="2024-06-01T00:00:00"/>
    <n v="30"/>
    <n v="16"/>
    <n v="353.65"/>
    <n v="9"/>
    <n v="1214"/>
    <x v="156"/>
    <s v="Female"/>
    <x v="0"/>
    <x v="1"/>
    <x v="0"/>
    <x v="1"/>
    <n v="1214"/>
  </r>
  <r>
    <d v="2024-06-01T00:00:00"/>
    <n v="71"/>
    <n v="11"/>
    <n v="379.33"/>
    <n v="4"/>
    <n v="4004"/>
    <x v="221"/>
    <s v="Female"/>
    <x v="0"/>
    <x v="1"/>
    <x v="0"/>
    <x v="1"/>
    <n v="4004"/>
  </r>
  <r>
    <d v="2024-06-01T00:00:00"/>
    <n v="19"/>
    <n v="7"/>
    <n v="199.46"/>
    <n v="7"/>
    <n v="810"/>
    <x v="178"/>
    <s v="Male"/>
    <x v="0"/>
    <x v="1"/>
    <x v="0"/>
    <x v="1"/>
    <n v="810"/>
  </r>
  <r>
    <d v="2024-06-01T00:00:00"/>
    <n v="35"/>
    <n v="16"/>
    <n v="351.71"/>
    <n v="9"/>
    <n v="3985"/>
    <x v="247"/>
    <s v="Male"/>
    <x v="0"/>
    <x v="1"/>
    <x v="0"/>
    <x v="1"/>
    <n v="3985"/>
  </r>
  <r>
    <d v="2024-06-01T00:00:00"/>
    <n v="35"/>
    <n v="12"/>
    <n v="515.24"/>
    <n v="5"/>
    <n v="224"/>
    <x v="248"/>
    <s v="Female"/>
    <x v="0"/>
    <x v="1"/>
    <x v="0"/>
    <x v="1"/>
    <n v="224"/>
  </r>
  <r>
    <d v="2024-06-01T00:00:00"/>
    <n v="114"/>
    <n v="13"/>
    <n v="364.35"/>
    <n v="0"/>
    <n v="2988"/>
    <x v="249"/>
    <s v="Male"/>
    <x v="0"/>
    <x v="1"/>
    <x v="0"/>
    <x v="1"/>
    <n v="0"/>
  </r>
  <r>
    <d v="2024-06-01T00:00:00"/>
    <n v="58"/>
    <n v="7"/>
    <n v="173.24"/>
    <n v="7"/>
    <n v="526"/>
    <x v="103"/>
    <s v="Female"/>
    <x v="0"/>
    <x v="1"/>
    <x v="0"/>
    <x v="1"/>
    <n v="526"/>
  </r>
  <r>
    <d v="2024-06-01T00:00:00"/>
    <n v="92"/>
    <n v="5"/>
    <n v="569.75"/>
    <n v="2"/>
    <n v="3734"/>
    <x v="250"/>
    <s v="Male"/>
    <x v="0"/>
    <x v="1"/>
    <x v="0"/>
    <x v="1"/>
    <n v="3734"/>
  </r>
  <r>
    <d v="2024-06-01T00:00:00"/>
    <n v="21"/>
    <n v="16"/>
    <n v="315.91000000000003"/>
    <n v="1"/>
    <n v="1456"/>
    <x v="251"/>
    <s v="Male"/>
    <x v="0"/>
    <x v="1"/>
    <x v="0"/>
    <x v="1"/>
    <n v="1456"/>
  </r>
  <r>
    <d v="2024-06-01T00:00:00"/>
    <n v="69"/>
    <n v="16"/>
    <n v="495.32"/>
    <n v="0"/>
    <n v="1263"/>
    <x v="252"/>
    <s v="Female"/>
    <x v="0"/>
    <x v="1"/>
    <x v="0"/>
    <x v="1"/>
    <n v="0"/>
  </r>
  <r>
    <d v="2024-06-01T00:00:00"/>
    <n v="88"/>
    <n v="18"/>
    <n v="181.21"/>
    <n v="4"/>
    <n v="377"/>
    <x v="253"/>
    <s v="Female"/>
    <x v="0"/>
    <x v="1"/>
    <x v="0"/>
    <x v="1"/>
    <n v="377"/>
  </r>
  <r>
    <d v="2024-06-01T00:00:00"/>
    <n v="28"/>
    <n v="16"/>
    <n v="506.95"/>
    <n v="6"/>
    <n v="3993"/>
    <x v="254"/>
    <s v="Male"/>
    <x v="0"/>
    <x v="1"/>
    <x v="0"/>
    <x v="1"/>
    <n v="3993"/>
  </r>
  <r>
    <d v="2024-06-01T00:00:00"/>
    <n v="93"/>
    <n v="5"/>
    <n v="85.65"/>
    <n v="5"/>
    <n v="3913"/>
    <x v="161"/>
    <s v="Female"/>
    <x v="0"/>
    <x v="1"/>
    <x v="0"/>
    <x v="1"/>
    <n v="3913"/>
  </r>
  <r>
    <d v="2024-06-01T00:00:00"/>
    <n v="54"/>
    <n v="16"/>
    <n v="334.41"/>
    <n v="9"/>
    <n v="1057"/>
    <x v="186"/>
    <s v="Female"/>
    <x v="0"/>
    <x v="1"/>
    <x v="0"/>
    <x v="1"/>
    <n v="1057"/>
  </r>
  <r>
    <d v="2024-06-01T00:00:00"/>
    <n v="48"/>
    <n v="14"/>
    <n v="383.94"/>
    <n v="3"/>
    <n v="3173"/>
    <x v="255"/>
    <s v="Male"/>
    <x v="0"/>
    <x v="1"/>
    <x v="0"/>
    <x v="1"/>
    <n v="3173"/>
  </r>
  <r>
    <d v="2024-06-01T00:00:00"/>
    <n v="40"/>
    <n v="6"/>
    <n v="509.67"/>
    <n v="4"/>
    <n v="3330"/>
    <x v="256"/>
    <s v="Female"/>
    <x v="0"/>
    <x v="1"/>
    <x v="0"/>
    <x v="1"/>
    <n v="3330"/>
  </r>
  <r>
    <d v="2024-06-01T00:00:00"/>
    <n v="73"/>
    <n v="21"/>
    <n v="601.02"/>
    <n v="2"/>
    <n v="365"/>
    <x v="257"/>
    <s v="Female"/>
    <x v="0"/>
    <x v="1"/>
    <x v="0"/>
    <x v="1"/>
    <n v="365"/>
  </r>
  <r>
    <d v="2024-06-01T00:00:00"/>
    <n v="36"/>
    <n v="9"/>
    <n v="196.74"/>
    <n v="1"/>
    <n v="3761"/>
    <x v="214"/>
    <s v="Female"/>
    <x v="0"/>
    <x v="1"/>
    <x v="0"/>
    <x v="1"/>
    <n v="3761"/>
  </r>
  <r>
    <d v="2024-06-01T00:00:00"/>
    <n v="58"/>
    <n v="8"/>
    <n v="196.58"/>
    <n v="3"/>
    <n v="692"/>
    <x v="220"/>
    <s v="Female"/>
    <x v="0"/>
    <x v="1"/>
    <x v="0"/>
    <x v="1"/>
    <n v="692"/>
  </r>
  <r>
    <d v="2024-06-01T00:00:00"/>
    <n v="100"/>
    <n v="5"/>
    <n v="153.87"/>
    <n v="2"/>
    <n v="1190"/>
    <x v="258"/>
    <s v="Male"/>
    <x v="0"/>
    <x v="1"/>
    <x v="0"/>
    <x v="1"/>
    <n v="1190"/>
  </r>
  <r>
    <d v="2024-06-03T00:00:00"/>
    <n v="73"/>
    <n v="18"/>
    <n v="442.36558627693961"/>
    <n v="4"/>
    <n v="4615"/>
    <x v="243"/>
    <s v="Female"/>
    <x v="0"/>
    <x v="1"/>
    <x v="0"/>
    <x v="4"/>
    <n v="4615"/>
  </r>
  <r>
    <d v="2024-06-04T00:00:00"/>
    <n v="60"/>
    <n v="52"/>
    <n v="181.30846967244571"/>
    <n v="18"/>
    <n v="2384"/>
    <x v="199"/>
    <s v="Female"/>
    <x v="0"/>
    <x v="1"/>
    <x v="0"/>
    <x v="2"/>
    <n v="2384"/>
  </r>
  <r>
    <d v="2024-06-05T00:00:00"/>
    <n v="66"/>
    <n v="57"/>
    <n v="555.46359224692128"/>
    <n v="13"/>
    <n v="2224"/>
    <x v="186"/>
    <s v="Female"/>
    <x v="0"/>
    <x v="1"/>
    <x v="0"/>
    <x v="6"/>
    <n v="2224"/>
  </r>
  <r>
    <d v="2024-06-06T00:00:00"/>
    <n v="57"/>
    <n v="48"/>
    <n v="511.26862146158447"/>
    <n v="25"/>
    <n v="2835"/>
    <x v="189"/>
    <s v="Female"/>
    <x v="0"/>
    <x v="1"/>
    <x v="0"/>
    <x v="5"/>
    <n v="2835"/>
  </r>
  <r>
    <d v="2024-06-07T00:00:00"/>
    <n v="84"/>
    <n v="51"/>
    <n v="574.89995664596199"/>
    <n v="3"/>
    <n v="711"/>
    <x v="195"/>
    <s v="Male"/>
    <x v="0"/>
    <x v="1"/>
    <x v="0"/>
    <x v="3"/>
    <n v="711"/>
  </r>
  <r>
    <d v="2024-06-10T00:00:00"/>
    <n v="84"/>
    <n v="35"/>
    <n v="462.85975419418003"/>
    <n v="24"/>
    <n v="1248"/>
    <x v="259"/>
    <s v="Male"/>
    <x v="0"/>
    <x v="1"/>
    <x v="0"/>
    <x v="4"/>
    <n v="1248"/>
  </r>
  <r>
    <d v="2024-06-11T00:00:00"/>
    <n v="82"/>
    <n v="59"/>
    <n v="406.70759796789491"/>
    <n v="24"/>
    <n v="3821"/>
    <x v="144"/>
    <s v="Female"/>
    <x v="0"/>
    <x v="1"/>
    <x v="0"/>
    <x v="2"/>
    <n v="3821"/>
  </r>
  <r>
    <d v="2024-06-12T00:00:00"/>
    <n v="54"/>
    <n v="34"/>
    <n v="309.12151814530938"/>
    <n v="17"/>
    <n v="873"/>
    <x v="130"/>
    <s v="Female"/>
    <x v="0"/>
    <x v="1"/>
    <x v="0"/>
    <x v="6"/>
    <n v="873"/>
  </r>
  <r>
    <d v="2024-06-13T00:00:00"/>
    <n v="91"/>
    <n v="33"/>
    <n v="566.3642416770067"/>
    <n v="39"/>
    <n v="3214"/>
    <x v="260"/>
    <s v="Male"/>
    <x v="0"/>
    <x v="1"/>
    <x v="0"/>
    <x v="5"/>
    <n v="3214"/>
  </r>
  <r>
    <d v="2024-06-14T00:00:00"/>
    <n v="88"/>
    <n v="22"/>
    <n v="533.03194475020416"/>
    <n v="7"/>
    <n v="1604"/>
    <x v="138"/>
    <s v="Male"/>
    <x v="0"/>
    <x v="1"/>
    <x v="0"/>
    <x v="3"/>
    <n v="1604"/>
  </r>
  <r>
    <d v="2024-06-17T00:00:00"/>
    <n v="90"/>
    <n v="69"/>
    <n v="122.6093350530947"/>
    <n v="38"/>
    <n v="2252"/>
    <x v="172"/>
    <s v="Female"/>
    <x v="0"/>
    <x v="1"/>
    <x v="0"/>
    <x v="4"/>
    <n v="2252"/>
  </r>
  <r>
    <d v="2024-06-18T00:00:00"/>
    <n v="77"/>
    <n v="16"/>
    <n v="113.18348724862599"/>
    <n v="39"/>
    <n v="1799"/>
    <x v="116"/>
    <s v="Female"/>
    <x v="0"/>
    <x v="1"/>
    <x v="0"/>
    <x v="2"/>
    <n v="1799"/>
  </r>
  <r>
    <d v="2024-06-19T00:00:00"/>
    <n v="56"/>
    <n v="66"/>
    <n v="288.23168343902478"/>
    <n v="13"/>
    <n v="2101"/>
    <x v="167"/>
    <s v="Female"/>
    <x v="0"/>
    <x v="1"/>
    <x v="0"/>
    <x v="6"/>
    <n v="2101"/>
  </r>
  <r>
    <d v="2024-06-20T00:00:00"/>
    <n v="58"/>
    <n v="45"/>
    <n v="505.27666539091638"/>
    <n v="31"/>
    <n v="3736"/>
    <x v="167"/>
    <s v="Female"/>
    <x v="0"/>
    <x v="1"/>
    <x v="0"/>
    <x v="5"/>
    <n v="3736"/>
  </r>
  <r>
    <d v="2024-06-21T00:00:00"/>
    <n v="57"/>
    <n v="54"/>
    <n v="593.63806465747223"/>
    <n v="37"/>
    <n v="1837"/>
    <x v="224"/>
    <s v="Male"/>
    <x v="0"/>
    <x v="1"/>
    <x v="0"/>
    <x v="3"/>
    <n v="1837"/>
  </r>
  <r>
    <d v="2024-06-24T00:00:00"/>
    <n v="61"/>
    <n v="29"/>
    <n v="175.2084455517641"/>
    <n v="32"/>
    <n v="3049"/>
    <x v="132"/>
    <s v="Male"/>
    <x v="0"/>
    <x v="1"/>
    <x v="0"/>
    <x v="4"/>
    <n v="3049"/>
  </r>
  <r>
    <d v="2024-06-25T00:00:00"/>
    <n v="83"/>
    <n v="74"/>
    <n v="397.06535767606749"/>
    <n v="22"/>
    <n v="2642"/>
    <x v="124"/>
    <s v="Male"/>
    <x v="0"/>
    <x v="1"/>
    <x v="0"/>
    <x v="2"/>
    <n v="2642"/>
  </r>
  <r>
    <d v="2024-06-26T00:00:00"/>
    <n v="82"/>
    <n v="17"/>
    <n v="290.44542831551081"/>
    <n v="14"/>
    <n v="3487"/>
    <x v="135"/>
    <s v="Female"/>
    <x v="0"/>
    <x v="1"/>
    <x v="0"/>
    <x v="6"/>
    <n v="3487"/>
  </r>
  <r>
    <d v="2024-06-27T00:00:00"/>
    <n v="97"/>
    <n v="25"/>
    <n v="584.95719890730152"/>
    <n v="32"/>
    <n v="4716"/>
    <x v="260"/>
    <s v="Female"/>
    <x v="0"/>
    <x v="1"/>
    <x v="0"/>
    <x v="5"/>
    <n v="4716"/>
  </r>
  <r>
    <d v="2024-06-28T00:00:00"/>
    <n v="72"/>
    <n v="23"/>
    <n v="521.05946156785433"/>
    <n v="24"/>
    <n v="3797"/>
    <x v="225"/>
    <s v="Male"/>
    <x v="0"/>
    <x v="1"/>
    <x v="0"/>
    <x v="3"/>
    <n v="3797"/>
  </r>
  <r>
    <d v="2024-07-01T00:00:00"/>
    <n v="34"/>
    <n v="7"/>
    <n v="199.39"/>
    <n v="1"/>
    <n v="3768"/>
    <x v="261"/>
    <s v="Male"/>
    <x v="10"/>
    <x v="1"/>
    <x v="3"/>
    <x v="4"/>
    <n v="3768"/>
  </r>
  <r>
    <d v="2024-07-01T00:00:00"/>
    <n v="72"/>
    <n v="21"/>
    <n v="604.57000000000005"/>
    <n v="2"/>
    <n v="328"/>
    <x v="262"/>
    <s v="Female"/>
    <x v="10"/>
    <x v="1"/>
    <x v="3"/>
    <x v="4"/>
    <n v="328"/>
  </r>
  <r>
    <d v="2024-07-01T00:00:00"/>
    <n v="32"/>
    <n v="6"/>
    <n v="553.58000000000004"/>
    <n v="3"/>
    <n v="3940"/>
    <x v="263"/>
    <s v="Female"/>
    <x v="10"/>
    <x v="1"/>
    <x v="3"/>
    <x v="4"/>
    <n v="3940"/>
  </r>
  <r>
    <d v="2024-07-01T00:00:00"/>
    <n v="17"/>
    <n v="8"/>
    <n v="208.21"/>
    <n v="4"/>
    <n v="829"/>
    <x v="115"/>
    <s v="Male"/>
    <x v="10"/>
    <x v="1"/>
    <x v="3"/>
    <x v="4"/>
    <n v="829"/>
  </r>
  <r>
    <d v="2024-07-01T00:00:00"/>
    <n v="50"/>
    <n v="9"/>
    <n v="246.06"/>
    <n v="5"/>
    <n v="4227"/>
    <x v="237"/>
    <s v="Male"/>
    <x v="10"/>
    <x v="1"/>
    <x v="3"/>
    <x v="4"/>
    <n v="4227"/>
  </r>
  <r>
    <d v="2024-07-01T00:00:00"/>
    <n v="31"/>
    <n v="15"/>
    <n v="347.38"/>
    <n v="10"/>
    <n v="1101"/>
    <x v="156"/>
    <s v="Male"/>
    <x v="10"/>
    <x v="1"/>
    <x v="3"/>
    <x v="4"/>
    <n v="1101"/>
  </r>
  <r>
    <d v="2024-07-01T00:00:00"/>
    <n v="77"/>
    <n v="15"/>
    <n v="282.58999999999997"/>
    <n v="2"/>
    <n v="2296"/>
    <x v="264"/>
    <s v="Male"/>
    <x v="10"/>
    <x v="1"/>
    <x v="3"/>
    <x v="4"/>
    <n v="2296"/>
  </r>
  <r>
    <d v="2024-07-01T00:00:00"/>
    <n v="70"/>
    <n v="5"/>
    <n v="491.31"/>
    <n v="3"/>
    <n v="3289"/>
    <x v="265"/>
    <s v="Male"/>
    <x v="10"/>
    <x v="1"/>
    <x v="3"/>
    <x v="4"/>
    <n v="3289"/>
  </r>
  <r>
    <d v="2024-07-01T00:00:00"/>
    <n v="77"/>
    <n v="16"/>
    <n v="335.59"/>
    <n v="7"/>
    <n v="1087"/>
    <x v="137"/>
    <s v="Male"/>
    <x v="10"/>
    <x v="1"/>
    <x v="3"/>
    <x v="4"/>
    <n v="1087"/>
  </r>
  <r>
    <d v="2024-07-01T00:00:00"/>
    <n v="71"/>
    <n v="9"/>
    <n v="220.4"/>
    <n v="2"/>
    <n v="692"/>
    <x v="266"/>
    <s v="Male"/>
    <x v="10"/>
    <x v="1"/>
    <x v="3"/>
    <x v="4"/>
    <n v="692"/>
  </r>
  <r>
    <d v="2024-07-01T00:00:00"/>
    <n v="24"/>
    <n v="13"/>
    <n v="471.72"/>
    <n v="7"/>
    <n v="3589"/>
    <x v="177"/>
    <s v="Male"/>
    <x v="10"/>
    <x v="1"/>
    <x v="3"/>
    <x v="4"/>
    <n v="3589"/>
  </r>
  <r>
    <d v="2024-07-01T00:00:00"/>
    <n v="71"/>
    <n v="7"/>
    <n v="78.53"/>
    <n v="4"/>
    <n v="3653"/>
    <x v="267"/>
    <s v="Female"/>
    <x v="10"/>
    <x v="1"/>
    <x v="3"/>
    <x v="4"/>
    <n v="3653"/>
  </r>
  <r>
    <d v="2024-07-01T00:00:00"/>
    <n v="71"/>
    <n v="12"/>
    <n v="487.04"/>
    <n v="5"/>
    <n v="1005"/>
    <x v="246"/>
    <s v="Male"/>
    <x v="10"/>
    <x v="1"/>
    <x v="3"/>
    <x v="4"/>
    <n v="1005"/>
  </r>
  <r>
    <d v="2024-07-01T00:00:00"/>
    <n v="75"/>
    <n v="17"/>
    <n v="176.07"/>
    <n v="5"/>
    <n v="458"/>
    <x v="268"/>
    <s v="Male"/>
    <x v="10"/>
    <x v="1"/>
    <x v="3"/>
    <x v="4"/>
    <n v="458"/>
  </r>
  <r>
    <d v="2024-07-01T00:00:00"/>
    <n v="76"/>
    <n v="11"/>
    <n v="486.93"/>
    <n v="0"/>
    <n v="1219"/>
    <x v="163"/>
    <s v="Female"/>
    <x v="10"/>
    <x v="1"/>
    <x v="3"/>
    <x v="4"/>
    <n v="0"/>
  </r>
  <r>
    <d v="2024-07-01T00:00:00"/>
    <n v="20"/>
    <n v="14"/>
    <n v="283.66000000000003"/>
    <n v="2"/>
    <n v="1494"/>
    <x v="215"/>
    <s v="Male"/>
    <x v="10"/>
    <x v="1"/>
    <x v="3"/>
    <x v="4"/>
    <n v="1494"/>
  </r>
  <r>
    <d v="2024-07-01T00:00:00"/>
    <n v="79"/>
    <n v="6"/>
    <n v="536.04999999999995"/>
    <n v="1"/>
    <n v="3682"/>
    <x v="230"/>
    <s v="Female"/>
    <x v="10"/>
    <x v="1"/>
    <x v="3"/>
    <x v="4"/>
    <n v="3682"/>
  </r>
  <r>
    <d v="2024-07-01T00:00:00"/>
    <n v="82"/>
    <n v="9"/>
    <n v="171.86"/>
    <n v="7"/>
    <n v="507"/>
    <x v="187"/>
    <s v="Male"/>
    <x v="10"/>
    <x v="1"/>
    <x v="3"/>
    <x v="4"/>
    <n v="507"/>
  </r>
  <r>
    <d v="2024-07-01T00:00:00"/>
    <n v="103"/>
    <n v="15"/>
    <n v="359.16"/>
    <n v="1"/>
    <n v="2950"/>
    <x v="269"/>
    <s v="Male"/>
    <x v="10"/>
    <x v="1"/>
    <x v="3"/>
    <x v="4"/>
    <n v="2950"/>
  </r>
  <r>
    <d v="2024-07-01T00:00:00"/>
    <n v="41"/>
    <n v="9"/>
    <n v="569.97"/>
    <n v="5"/>
    <n v="260"/>
    <x v="146"/>
    <s v="Male"/>
    <x v="10"/>
    <x v="1"/>
    <x v="3"/>
    <x v="4"/>
    <n v="260"/>
  </r>
  <r>
    <d v="2024-07-01T00:00:00"/>
    <n v="38"/>
    <n v="14"/>
    <n v="359.22"/>
    <n v="8"/>
    <n v="3846"/>
    <x v="270"/>
    <s v="Female"/>
    <x v="10"/>
    <x v="1"/>
    <x v="3"/>
    <x v="4"/>
    <n v="3846"/>
  </r>
  <r>
    <d v="2024-07-01T00:00:00"/>
    <n v="83"/>
    <n v="5"/>
    <n v="166.85"/>
    <n v="4"/>
    <n v="1364"/>
    <x v="160"/>
    <s v="Female"/>
    <x v="10"/>
    <x v="1"/>
    <x v="3"/>
    <x v="4"/>
    <n v="1364"/>
  </r>
  <r>
    <d v="2024-07-01T00:00:00"/>
    <n v="18"/>
    <n v="6"/>
    <n v="76.27"/>
    <n v="4"/>
    <n v="1598"/>
    <x v="271"/>
    <s v="Male"/>
    <x v="10"/>
    <x v="1"/>
    <x v="3"/>
    <x v="4"/>
    <n v="1598"/>
  </r>
  <r>
    <d v="2024-07-01T00:00:00"/>
    <n v="62"/>
    <n v="13"/>
    <n v="364.64"/>
    <n v="4"/>
    <n v="3704"/>
    <x v="240"/>
    <s v="Female"/>
    <x v="10"/>
    <x v="1"/>
    <x v="3"/>
    <x v="4"/>
    <n v="3704"/>
  </r>
  <r>
    <d v="2024-07-01T00:00:00"/>
    <n v="71"/>
    <n v="17"/>
    <n v="360.1"/>
    <n v="6"/>
    <n v="4445"/>
    <x v="134"/>
    <s v="Female"/>
    <x v="10"/>
    <x v="1"/>
    <x v="3"/>
    <x v="4"/>
    <n v="4445"/>
  </r>
  <r>
    <d v="2024-07-01T00:00:00"/>
    <n v="53"/>
    <n v="14"/>
    <n v="367.56"/>
    <n v="2"/>
    <n v="3514"/>
    <x v="272"/>
    <s v="Male"/>
    <x v="10"/>
    <x v="1"/>
    <x v="3"/>
    <x v="4"/>
    <n v="3514"/>
  </r>
  <r>
    <d v="2024-07-02T00:00:00"/>
    <n v="73"/>
    <n v="24"/>
    <n v="519.16435235556901"/>
    <n v="16"/>
    <n v="1467"/>
    <x v="196"/>
    <s v="Male"/>
    <x v="10"/>
    <x v="1"/>
    <x v="3"/>
    <x v="2"/>
    <n v="1467"/>
  </r>
  <r>
    <d v="2024-07-03T00:00:00"/>
    <n v="86"/>
    <n v="75"/>
    <n v="334.34657989748513"/>
    <n v="32"/>
    <n v="640"/>
    <x v="122"/>
    <s v="Male"/>
    <x v="10"/>
    <x v="1"/>
    <x v="3"/>
    <x v="6"/>
    <n v="640"/>
  </r>
  <r>
    <d v="2024-07-04T00:00:00"/>
    <n v="84"/>
    <n v="41"/>
    <n v="307.4097511688326"/>
    <n v="1"/>
    <n v="1680"/>
    <x v="226"/>
    <s v="Male"/>
    <x v="10"/>
    <x v="1"/>
    <x v="3"/>
    <x v="5"/>
    <n v="1680"/>
  </r>
  <r>
    <d v="2024-07-05T00:00:00"/>
    <n v="93"/>
    <n v="72"/>
    <n v="236.7035359653531"/>
    <n v="13"/>
    <n v="3178"/>
    <x v="243"/>
    <s v="Female"/>
    <x v="10"/>
    <x v="1"/>
    <x v="3"/>
    <x v="3"/>
    <n v="3178"/>
  </r>
  <r>
    <d v="2024-07-08T00:00:00"/>
    <n v="89"/>
    <n v="60"/>
    <n v="128.18774832546359"/>
    <n v="39"/>
    <n v="731"/>
    <x v="201"/>
    <s v="Male"/>
    <x v="10"/>
    <x v="1"/>
    <x v="3"/>
    <x v="4"/>
    <n v="731"/>
  </r>
  <r>
    <d v="2024-07-09T00:00:00"/>
    <n v="71"/>
    <n v="34"/>
    <n v="532.36118812752659"/>
    <n v="39"/>
    <n v="2734"/>
    <x v="225"/>
    <s v="Male"/>
    <x v="10"/>
    <x v="1"/>
    <x v="3"/>
    <x v="2"/>
    <n v="2734"/>
  </r>
  <r>
    <d v="2024-07-10T00:00:00"/>
    <n v="76"/>
    <n v="67"/>
    <n v="506.45050456503878"/>
    <n v="38"/>
    <n v="3186"/>
    <x v="166"/>
    <s v="Male"/>
    <x v="10"/>
    <x v="1"/>
    <x v="3"/>
    <x v="6"/>
    <n v="3186"/>
  </r>
  <r>
    <d v="2024-07-11T00:00:00"/>
    <n v="84"/>
    <n v="72"/>
    <n v="599.85883664306527"/>
    <n v="5"/>
    <n v="2004"/>
    <x v="134"/>
    <s v="Male"/>
    <x v="10"/>
    <x v="1"/>
    <x v="3"/>
    <x v="5"/>
    <n v="2004"/>
  </r>
  <r>
    <d v="2024-07-12T00:00:00"/>
    <n v="50"/>
    <n v="71"/>
    <n v="598.31841853695266"/>
    <n v="5"/>
    <n v="3969"/>
    <x v="195"/>
    <s v="Male"/>
    <x v="10"/>
    <x v="1"/>
    <x v="3"/>
    <x v="3"/>
    <n v="3969"/>
  </r>
  <r>
    <d v="2024-07-15T00:00:00"/>
    <n v="84"/>
    <n v="31"/>
    <n v="377.7158528013137"/>
    <n v="2"/>
    <n v="980"/>
    <x v="122"/>
    <s v="Male"/>
    <x v="10"/>
    <x v="1"/>
    <x v="3"/>
    <x v="4"/>
    <n v="980"/>
  </r>
  <r>
    <d v="2024-07-16T00:00:00"/>
    <n v="86"/>
    <n v="67"/>
    <n v="484.49370759025533"/>
    <n v="6"/>
    <n v="838"/>
    <x v="226"/>
    <s v="Male"/>
    <x v="10"/>
    <x v="1"/>
    <x v="3"/>
    <x v="2"/>
    <n v="838"/>
  </r>
  <r>
    <d v="2024-07-17T00:00:00"/>
    <n v="96"/>
    <n v="67"/>
    <n v="572.38286494121394"/>
    <n v="7"/>
    <n v="3777"/>
    <x v="141"/>
    <s v="Female"/>
    <x v="10"/>
    <x v="1"/>
    <x v="3"/>
    <x v="6"/>
    <n v="3777"/>
  </r>
  <r>
    <d v="2024-07-18T00:00:00"/>
    <n v="63"/>
    <n v="58"/>
    <n v="524.82369533870565"/>
    <n v="14"/>
    <n v="2730"/>
    <x v="170"/>
    <s v="Female"/>
    <x v="10"/>
    <x v="1"/>
    <x v="3"/>
    <x v="5"/>
    <n v="2730"/>
  </r>
  <r>
    <d v="2024-07-19T00:00:00"/>
    <n v="52"/>
    <n v="61"/>
    <n v="223.67405087159881"/>
    <n v="28"/>
    <n v="3598"/>
    <x v="200"/>
    <s v="Female"/>
    <x v="10"/>
    <x v="1"/>
    <x v="3"/>
    <x v="3"/>
    <n v="3598"/>
  </r>
  <r>
    <d v="2024-07-22T00:00:00"/>
    <n v="50"/>
    <n v="51"/>
    <n v="325.27206765504673"/>
    <n v="32"/>
    <n v="2457"/>
    <x v="116"/>
    <s v="Female"/>
    <x v="10"/>
    <x v="1"/>
    <x v="3"/>
    <x v="4"/>
    <n v="2457"/>
  </r>
  <r>
    <d v="2024-07-23T00:00:00"/>
    <n v="54"/>
    <n v="79"/>
    <n v="164.57970757574751"/>
    <n v="29"/>
    <n v="1609"/>
    <x v="174"/>
    <s v="Male"/>
    <x v="10"/>
    <x v="1"/>
    <x v="3"/>
    <x v="2"/>
    <n v="1609"/>
  </r>
  <r>
    <d v="2024-07-24T00:00:00"/>
    <n v="75"/>
    <n v="24"/>
    <n v="577.02551362936117"/>
    <n v="38"/>
    <n v="4186"/>
    <x v="128"/>
    <s v="Female"/>
    <x v="10"/>
    <x v="1"/>
    <x v="3"/>
    <x v="6"/>
    <n v="4186"/>
  </r>
  <r>
    <d v="2024-07-25T00:00:00"/>
    <n v="63"/>
    <n v="63"/>
    <n v="403.08731722544002"/>
    <n v="26"/>
    <n v="4097"/>
    <x v="168"/>
    <s v="Female"/>
    <x v="10"/>
    <x v="1"/>
    <x v="3"/>
    <x v="5"/>
    <n v="4097"/>
  </r>
  <r>
    <d v="2024-07-26T00:00:00"/>
    <n v="88"/>
    <n v="69"/>
    <n v="214.32140275173131"/>
    <n v="35"/>
    <n v="3626"/>
    <x v="242"/>
    <s v="Male"/>
    <x v="10"/>
    <x v="1"/>
    <x v="3"/>
    <x v="3"/>
    <n v="3626"/>
  </r>
  <r>
    <d v="2024-07-29T00:00:00"/>
    <n v="76"/>
    <n v="17"/>
    <n v="435.85034220292829"/>
    <n v="28"/>
    <n v="1725"/>
    <x v="127"/>
    <s v="Male"/>
    <x v="10"/>
    <x v="1"/>
    <x v="3"/>
    <x v="4"/>
    <n v="1725"/>
  </r>
  <r>
    <d v="2024-07-30T00:00:00"/>
    <n v="58"/>
    <n v="62"/>
    <n v="409.0641202289479"/>
    <n v="37"/>
    <n v="3156"/>
    <x v="132"/>
    <s v="Female"/>
    <x v="10"/>
    <x v="1"/>
    <x v="3"/>
    <x v="2"/>
    <n v="3156"/>
  </r>
  <r>
    <d v="2024-07-31T00:00:00"/>
    <n v="64"/>
    <n v="69"/>
    <n v="279.08135901642032"/>
    <n v="32"/>
    <n v="2124"/>
    <x v="273"/>
    <s v="Female"/>
    <x v="10"/>
    <x v="1"/>
    <x v="3"/>
    <x v="6"/>
    <n v="2124"/>
  </r>
  <r>
    <d v="2024-08-01T00:00:00"/>
    <n v="53"/>
    <n v="15"/>
    <n v="379.29"/>
    <n v="2"/>
    <n v="3410"/>
    <x v="151"/>
    <s v="Female"/>
    <x v="6"/>
    <x v="1"/>
    <x v="3"/>
    <x v="5"/>
    <n v="3410"/>
  </r>
  <r>
    <d v="2024-08-01T00:00:00"/>
    <n v="18"/>
    <n v="8"/>
    <n v="82.91"/>
    <n v="3"/>
    <n v="1388"/>
    <x v="127"/>
    <s v="Male"/>
    <x v="6"/>
    <x v="1"/>
    <x v="3"/>
    <x v="5"/>
    <n v="1388"/>
  </r>
  <r>
    <d v="2024-08-01T00:00:00"/>
    <n v="66"/>
    <n v="13"/>
    <n v="376.76"/>
    <n v="5"/>
    <n v="3820"/>
    <x v="198"/>
    <s v="Female"/>
    <x v="6"/>
    <x v="1"/>
    <x v="3"/>
    <x v="5"/>
    <n v="3820"/>
  </r>
  <r>
    <d v="2024-08-01T00:00:00"/>
    <n v="72"/>
    <n v="14"/>
    <n v="437.47"/>
    <n v="4"/>
    <n v="958"/>
    <x v="152"/>
    <s v="Female"/>
    <x v="6"/>
    <x v="1"/>
    <x v="3"/>
    <x v="5"/>
    <n v="958"/>
  </r>
  <r>
    <d v="2024-08-01T00:00:00"/>
    <n v="80"/>
    <n v="13"/>
    <n v="504.59"/>
    <n v="0"/>
    <n v="1265"/>
    <x v="274"/>
    <s v="Male"/>
    <x v="6"/>
    <x v="1"/>
    <x v="3"/>
    <x v="5"/>
    <n v="0"/>
  </r>
  <r>
    <d v="2024-08-01T00:00:00"/>
    <n v="76"/>
    <n v="21"/>
    <n v="293.93"/>
    <n v="2"/>
    <n v="2531"/>
    <x v="275"/>
    <s v="Female"/>
    <x v="6"/>
    <x v="1"/>
    <x v="3"/>
    <x v="5"/>
    <n v="2531"/>
  </r>
  <r>
    <d v="2024-08-01T00:00:00"/>
    <n v="40"/>
    <n v="17"/>
    <n v="355.83"/>
    <n v="6"/>
    <n v="4156"/>
    <x v="101"/>
    <s v="Male"/>
    <x v="6"/>
    <x v="1"/>
    <x v="3"/>
    <x v="5"/>
    <n v="4156"/>
  </r>
  <r>
    <d v="2024-08-01T00:00:00"/>
    <n v="34"/>
    <n v="10"/>
    <n v="565.11"/>
    <n v="5"/>
    <n v="223"/>
    <x v="248"/>
    <s v="Male"/>
    <x v="6"/>
    <x v="1"/>
    <x v="3"/>
    <x v="5"/>
    <n v="223"/>
  </r>
  <r>
    <d v="2024-08-01T00:00:00"/>
    <n v="115"/>
    <n v="17"/>
    <n v="422.48"/>
    <n v="0"/>
    <n v="2682"/>
    <x v="269"/>
    <s v="Female"/>
    <x v="6"/>
    <x v="1"/>
    <x v="3"/>
    <x v="5"/>
    <n v="0"/>
  </r>
  <r>
    <d v="2024-08-01T00:00:00"/>
    <n v="64"/>
    <n v="7"/>
    <n v="554.20000000000005"/>
    <n v="2"/>
    <n v="3621"/>
    <x v="276"/>
    <s v="Female"/>
    <x v="6"/>
    <x v="1"/>
    <x v="3"/>
    <x v="5"/>
    <n v="3621"/>
  </r>
  <r>
    <d v="2024-08-01T00:00:00"/>
    <n v="106"/>
    <n v="6"/>
    <n v="572.16"/>
    <n v="2"/>
    <n v="3398"/>
    <x v="165"/>
    <s v="Female"/>
    <x v="6"/>
    <x v="1"/>
    <x v="3"/>
    <x v="5"/>
    <n v="3398"/>
  </r>
  <r>
    <d v="2024-08-01T00:00:00"/>
    <n v="18"/>
    <n v="12"/>
    <n v="262.26"/>
    <n v="1"/>
    <n v="1574"/>
    <x v="277"/>
    <s v="Female"/>
    <x v="6"/>
    <x v="1"/>
    <x v="3"/>
    <x v="5"/>
    <n v="1574"/>
  </r>
  <r>
    <d v="2024-08-01T00:00:00"/>
    <n v="85"/>
    <n v="17"/>
    <n v="187.72"/>
    <n v="5"/>
    <n v="443"/>
    <x v="278"/>
    <s v="Female"/>
    <x v="6"/>
    <x v="1"/>
    <x v="3"/>
    <x v="5"/>
    <n v="443"/>
  </r>
  <r>
    <d v="2024-08-01T00:00:00"/>
    <n v="22"/>
    <n v="14"/>
    <n v="477.3"/>
    <n v="6"/>
    <n v="3790"/>
    <x v="279"/>
    <s v="Female"/>
    <x v="6"/>
    <x v="1"/>
    <x v="3"/>
    <x v="5"/>
    <n v="3790"/>
  </r>
  <r>
    <d v="2024-08-01T00:00:00"/>
    <n v="71"/>
    <n v="6"/>
    <n v="87.5"/>
    <n v="3"/>
    <n v="3667"/>
    <x v="219"/>
    <s v="Male"/>
    <x v="6"/>
    <x v="1"/>
    <x v="3"/>
    <x v="5"/>
    <n v="3667"/>
  </r>
  <r>
    <d v="2024-08-01T00:00:00"/>
    <n v="71"/>
    <n v="9"/>
    <n v="172.96"/>
    <n v="6"/>
    <n v="464"/>
    <x v="280"/>
    <s v="Female"/>
    <x v="6"/>
    <x v="1"/>
    <x v="3"/>
    <x v="5"/>
    <n v="464"/>
  </r>
  <r>
    <d v="2024-08-01T00:00:00"/>
    <n v="73"/>
    <n v="8"/>
    <n v="191.76"/>
    <n v="3"/>
    <n v="676"/>
    <x v="281"/>
    <s v="Male"/>
    <x v="6"/>
    <x v="1"/>
    <x v="3"/>
    <x v="5"/>
    <n v="676"/>
  </r>
  <r>
    <d v="2024-08-01T00:00:00"/>
    <n v="104"/>
    <n v="4"/>
    <n v="169.75"/>
    <n v="3"/>
    <n v="1256"/>
    <x v="282"/>
    <s v="Male"/>
    <x v="6"/>
    <x v="1"/>
    <x v="3"/>
    <x v="5"/>
    <n v="1256"/>
  </r>
  <r>
    <d v="2024-08-01T00:00:00"/>
    <n v="64"/>
    <n v="9"/>
    <n v="255.17"/>
    <n v="6"/>
    <n v="4137"/>
    <x v="283"/>
    <s v="Female"/>
    <x v="6"/>
    <x v="1"/>
    <x v="3"/>
    <x v="5"/>
    <n v="4137"/>
  </r>
  <r>
    <d v="2024-08-01T00:00:00"/>
    <n v="26"/>
    <n v="17"/>
    <n v="391.73"/>
    <n v="7"/>
    <n v="1167"/>
    <x v="284"/>
    <s v="Male"/>
    <x v="6"/>
    <x v="1"/>
    <x v="3"/>
    <x v="5"/>
    <n v="1167"/>
  </r>
  <r>
    <d v="2024-08-01T00:00:00"/>
    <n v="65"/>
    <n v="13"/>
    <n v="324.26"/>
    <n v="7"/>
    <n v="1045"/>
    <x v="208"/>
    <s v="Male"/>
    <x v="6"/>
    <x v="1"/>
    <x v="3"/>
    <x v="5"/>
    <n v="1045"/>
  </r>
  <r>
    <d v="2024-08-01T00:00:00"/>
    <n v="71"/>
    <n v="15"/>
    <n v="297.05"/>
    <n v="6"/>
    <n v="4044"/>
    <x v="170"/>
    <s v="Female"/>
    <x v="6"/>
    <x v="1"/>
    <x v="3"/>
    <x v="5"/>
    <n v="4044"/>
  </r>
  <r>
    <d v="2024-08-01T00:00:00"/>
    <n v="30"/>
    <n v="6"/>
    <n v="549.26"/>
    <n v="2"/>
    <n v="3868"/>
    <x v="285"/>
    <s v="Female"/>
    <x v="6"/>
    <x v="1"/>
    <x v="3"/>
    <x v="5"/>
    <n v="3868"/>
  </r>
  <r>
    <d v="2024-08-01T00:00:00"/>
    <n v="83"/>
    <n v="15"/>
    <n v="601.05999999999995"/>
    <n v="3"/>
    <n v="351"/>
    <x v="210"/>
    <s v="Male"/>
    <x v="6"/>
    <x v="1"/>
    <x v="3"/>
    <x v="5"/>
    <n v="351"/>
  </r>
  <r>
    <d v="2024-08-01T00:00:00"/>
    <n v="35"/>
    <n v="6"/>
    <n v="192.19"/>
    <n v="1"/>
    <n v="3963"/>
    <x v="214"/>
    <s v="Male"/>
    <x v="6"/>
    <x v="1"/>
    <x v="3"/>
    <x v="5"/>
    <n v="3963"/>
  </r>
  <r>
    <d v="2024-08-01T00:00:00"/>
    <n v="22"/>
    <n v="9"/>
    <n v="211.28"/>
    <n v="8"/>
    <n v="773"/>
    <x v="286"/>
    <s v="Male"/>
    <x v="6"/>
    <x v="1"/>
    <x v="3"/>
    <x v="5"/>
    <n v="773"/>
  </r>
  <r>
    <d v="2024-08-02T00:00:00"/>
    <n v="64"/>
    <n v="14"/>
    <n v="156.77879609981451"/>
    <n v="36"/>
    <n v="912"/>
    <x v="198"/>
    <s v="Male"/>
    <x v="6"/>
    <x v="1"/>
    <x v="3"/>
    <x v="3"/>
    <n v="912"/>
  </r>
  <r>
    <d v="2024-08-05T00:00:00"/>
    <n v="75"/>
    <n v="77"/>
    <n v="435.7865977963998"/>
    <n v="26"/>
    <n v="4628"/>
    <x v="124"/>
    <s v="Female"/>
    <x v="6"/>
    <x v="1"/>
    <x v="3"/>
    <x v="4"/>
    <n v="4628"/>
  </r>
  <r>
    <d v="2024-08-06T00:00:00"/>
    <n v="91"/>
    <n v="15"/>
    <n v="360.15385045189657"/>
    <n v="32"/>
    <n v="1116"/>
    <x v="170"/>
    <s v="Male"/>
    <x v="6"/>
    <x v="1"/>
    <x v="3"/>
    <x v="2"/>
    <n v="1116"/>
  </r>
  <r>
    <d v="2024-08-07T00:00:00"/>
    <n v="62"/>
    <n v="56"/>
    <n v="486.15919586781968"/>
    <n v="3"/>
    <n v="4776"/>
    <x v="142"/>
    <s v="Male"/>
    <x v="6"/>
    <x v="1"/>
    <x v="3"/>
    <x v="6"/>
    <n v="4776"/>
  </r>
  <r>
    <d v="2024-08-08T00:00:00"/>
    <n v="81"/>
    <n v="64"/>
    <n v="360.08175055599668"/>
    <n v="21"/>
    <n v="2507"/>
    <x v="240"/>
    <s v="Male"/>
    <x v="6"/>
    <x v="1"/>
    <x v="3"/>
    <x v="5"/>
    <n v="2507"/>
  </r>
  <r>
    <d v="2024-08-09T00:00:00"/>
    <n v="88"/>
    <n v="49"/>
    <n v="526.0907501592701"/>
    <n v="1"/>
    <n v="1333"/>
    <x v="189"/>
    <s v="Male"/>
    <x v="6"/>
    <x v="1"/>
    <x v="3"/>
    <x v="3"/>
    <n v="1333"/>
  </r>
  <r>
    <d v="2024-08-12T00:00:00"/>
    <n v="98"/>
    <n v="61"/>
    <n v="375.95341938724277"/>
    <n v="9"/>
    <n v="2939"/>
    <x v="130"/>
    <s v="Female"/>
    <x v="6"/>
    <x v="1"/>
    <x v="3"/>
    <x v="4"/>
    <n v="2939"/>
  </r>
  <r>
    <d v="2024-08-13T00:00:00"/>
    <n v="81"/>
    <n v="25"/>
    <n v="380.46898576769308"/>
    <n v="4"/>
    <n v="4428"/>
    <x v="200"/>
    <s v="Male"/>
    <x v="6"/>
    <x v="1"/>
    <x v="3"/>
    <x v="2"/>
    <n v="4428"/>
  </r>
  <r>
    <d v="2024-08-14T00:00:00"/>
    <n v="53"/>
    <n v="22"/>
    <n v="538.32680132917244"/>
    <n v="9"/>
    <n v="3795"/>
    <x v="259"/>
    <s v="Male"/>
    <x v="6"/>
    <x v="1"/>
    <x v="3"/>
    <x v="6"/>
    <n v="3795"/>
  </r>
  <r>
    <d v="2024-08-15T00:00:00"/>
    <n v="79"/>
    <n v="39"/>
    <n v="301.74143310619849"/>
    <n v="32"/>
    <n v="4130"/>
    <x v="287"/>
    <s v="Female"/>
    <x v="6"/>
    <x v="1"/>
    <x v="3"/>
    <x v="5"/>
    <n v="4130"/>
  </r>
  <r>
    <d v="2024-08-16T00:00:00"/>
    <n v="86"/>
    <n v="28"/>
    <n v="167.0076142253204"/>
    <n v="37"/>
    <n v="3465"/>
    <x v="172"/>
    <s v="Male"/>
    <x v="6"/>
    <x v="1"/>
    <x v="3"/>
    <x v="3"/>
    <n v="3465"/>
  </r>
  <r>
    <d v="2024-08-19T00:00:00"/>
    <n v="72"/>
    <n v="26"/>
    <n v="114.39133815666951"/>
    <n v="12"/>
    <n v="3615"/>
    <x v="143"/>
    <s v="Female"/>
    <x v="6"/>
    <x v="1"/>
    <x v="3"/>
    <x v="4"/>
    <n v="3615"/>
  </r>
  <r>
    <d v="2024-08-20T00:00:00"/>
    <n v="88"/>
    <n v="72"/>
    <n v="477.56862783680953"/>
    <n v="30"/>
    <n v="4321"/>
    <x v="132"/>
    <s v="Female"/>
    <x v="6"/>
    <x v="1"/>
    <x v="3"/>
    <x v="2"/>
    <n v="4321"/>
  </r>
  <r>
    <d v="2024-08-21T00:00:00"/>
    <n v="94"/>
    <n v="28"/>
    <n v="410.15477567673241"/>
    <n v="35"/>
    <n v="1624"/>
    <x v="199"/>
    <s v="Female"/>
    <x v="6"/>
    <x v="1"/>
    <x v="3"/>
    <x v="6"/>
    <n v="1624"/>
  </r>
  <r>
    <d v="2024-08-22T00:00:00"/>
    <n v="64"/>
    <n v="67"/>
    <n v="452.03988404961183"/>
    <n v="23"/>
    <n v="2702"/>
    <x v="243"/>
    <s v="Male"/>
    <x v="6"/>
    <x v="1"/>
    <x v="3"/>
    <x v="5"/>
    <n v="2702"/>
  </r>
  <r>
    <d v="2024-08-23T00:00:00"/>
    <n v="92"/>
    <n v="64"/>
    <n v="206.48208075445541"/>
    <n v="14"/>
    <n v="1495"/>
    <x v="288"/>
    <s v="Female"/>
    <x v="6"/>
    <x v="1"/>
    <x v="3"/>
    <x v="3"/>
    <n v="1495"/>
  </r>
  <r>
    <d v="2024-08-26T00:00:00"/>
    <n v="78"/>
    <n v="71"/>
    <n v="168.1857377933849"/>
    <n v="28"/>
    <n v="4945"/>
    <x v="127"/>
    <s v="Female"/>
    <x v="6"/>
    <x v="1"/>
    <x v="3"/>
    <x v="4"/>
    <n v="4945"/>
  </r>
  <r>
    <d v="2024-08-27T00:00:00"/>
    <n v="85"/>
    <n v="32"/>
    <n v="107.27233283394099"/>
    <n v="7"/>
    <n v="4748"/>
    <x v="145"/>
    <s v="Male"/>
    <x v="6"/>
    <x v="1"/>
    <x v="3"/>
    <x v="2"/>
    <n v="4748"/>
  </r>
  <r>
    <d v="2024-08-28T00:00:00"/>
    <n v="62"/>
    <n v="18"/>
    <n v="275.29377940329852"/>
    <n v="4"/>
    <n v="677"/>
    <x v="170"/>
    <s v="Female"/>
    <x v="6"/>
    <x v="1"/>
    <x v="3"/>
    <x v="6"/>
    <n v="677"/>
  </r>
  <r>
    <d v="2024-08-29T00:00:00"/>
    <n v="81"/>
    <n v="21"/>
    <n v="394.95884342731648"/>
    <n v="28"/>
    <n v="3675"/>
    <x v="223"/>
    <s v="Female"/>
    <x v="6"/>
    <x v="1"/>
    <x v="3"/>
    <x v="5"/>
    <n v="3675"/>
  </r>
  <r>
    <d v="2024-08-30T00:00:00"/>
    <n v="56"/>
    <n v="10"/>
    <n v="296.12202254986619"/>
    <n v="3"/>
    <n v="4664"/>
    <x v="200"/>
    <s v="Female"/>
    <x v="6"/>
    <x v="1"/>
    <x v="3"/>
    <x v="3"/>
    <n v="4664"/>
  </r>
  <r>
    <d v="2024-09-01T00:00:00"/>
    <n v="37"/>
    <n v="8"/>
    <n v="215.09"/>
    <n v="2"/>
    <n v="3425"/>
    <x v="112"/>
    <s v="Male"/>
    <x v="5"/>
    <x v="1"/>
    <x v="3"/>
    <x v="0"/>
    <n v="3425"/>
  </r>
  <r>
    <d v="2024-09-01T00:00:00"/>
    <n v="87"/>
    <n v="21"/>
    <n v="633.13"/>
    <n v="2"/>
    <n v="336"/>
    <x v="125"/>
    <s v="Female"/>
    <x v="5"/>
    <x v="1"/>
    <x v="3"/>
    <x v="0"/>
    <n v="336"/>
  </r>
  <r>
    <d v="2024-09-01T00:00:00"/>
    <n v="38"/>
    <n v="6"/>
    <n v="553.89"/>
    <n v="6"/>
    <n v="4014"/>
    <x v="263"/>
    <s v="Female"/>
    <x v="5"/>
    <x v="1"/>
    <x v="3"/>
    <x v="0"/>
    <n v="4014"/>
  </r>
  <r>
    <d v="2024-09-01T00:00:00"/>
    <n v="22"/>
    <n v="7"/>
    <n v="182.47"/>
    <n v="7"/>
    <n v="780"/>
    <x v="239"/>
    <s v="Female"/>
    <x v="5"/>
    <x v="1"/>
    <x v="3"/>
    <x v="0"/>
    <n v="780"/>
  </r>
  <r>
    <d v="2024-09-01T00:00:00"/>
    <n v="57"/>
    <n v="7"/>
    <n v="262.27999999999997"/>
    <n v="7"/>
    <n v="3929"/>
    <x v="289"/>
    <s v="Female"/>
    <x v="5"/>
    <x v="1"/>
    <x v="3"/>
    <x v="0"/>
    <n v="3929"/>
  </r>
  <r>
    <d v="2024-09-01T00:00:00"/>
    <n v="26"/>
    <n v="21"/>
    <n v="359.51"/>
    <n v="9"/>
    <n v="1187"/>
    <x v="238"/>
    <s v="Male"/>
    <x v="5"/>
    <x v="1"/>
    <x v="3"/>
    <x v="0"/>
    <n v="1187"/>
  </r>
  <r>
    <d v="2024-09-01T00:00:00"/>
    <n v="71"/>
    <n v="8"/>
    <n v="199.19"/>
    <n v="2"/>
    <n v="635"/>
    <x v="266"/>
    <s v="Female"/>
    <x v="5"/>
    <x v="1"/>
    <x v="3"/>
    <x v="0"/>
    <n v="635"/>
  </r>
  <r>
    <d v="2024-09-01T00:00:00"/>
    <n v="74"/>
    <n v="18"/>
    <n v="306.89999999999998"/>
    <n v="3"/>
    <n v="2254"/>
    <x v="275"/>
    <s v="Female"/>
    <x v="5"/>
    <x v="1"/>
    <x v="3"/>
    <x v="0"/>
    <n v="2254"/>
  </r>
  <r>
    <d v="2024-09-01T00:00:00"/>
    <n v="76"/>
    <n v="18"/>
    <n v="339.1"/>
    <n v="8"/>
    <n v="925"/>
    <x v="157"/>
    <s v="Male"/>
    <x v="5"/>
    <x v="1"/>
    <x v="3"/>
    <x v="0"/>
    <n v="925"/>
  </r>
  <r>
    <d v="2024-09-01T00:00:00"/>
    <n v="81"/>
    <n v="5"/>
    <n v="153.5"/>
    <n v="2"/>
    <n v="1307"/>
    <x v="181"/>
    <s v="Female"/>
    <x v="5"/>
    <x v="1"/>
    <x v="3"/>
    <x v="0"/>
    <n v="1307"/>
  </r>
  <r>
    <d v="2024-09-01T00:00:00"/>
    <n v="72"/>
    <n v="11"/>
    <n v="459.86"/>
    <n v="0"/>
    <n v="1270"/>
    <x v="163"/>
    <s v="Male"/>
    <x v="5"/>
    <x v="1"/>
    <x v="3"/>
    <x v="0"/>
    <n v="0"/>
  </r>
  <r>
    <d v="2024-09-01T00:00:00"/>
    <n v="21"/>
    <n v="17"/>
    <n v="533.41999999999996"/>
    <n v="7"/>
    <n v="3895"/>
    <x v="162"/>
    <s v="Male"/>
    <x v="5"/>
    <x v="1"/>
    <x v="3"/>
    <x v="0"/>
    <n v="3895"/>
  </r>
  <r>
    <d v="2024-09-01T00:00:00"/>
    <n v="86"/>
    <n v="17"/>
    <n v="160.88999999999999"/>
    <n v="4"/>
    <n v="418"/>
    <x v="213"/>
    <s v="Female"/>
    <x v="5"/>
    <x v="1"/>
    <x v="3"/>
    <x v="0"/>
    <n v="418"/>
  </r>
  <r>
    <d v="2024-09-01T00:00:00"/>
    <n v="69"/>
    <n v="7"/>
    <n v="549.77"/>
    <n v="2"/>
    <n v="3917"/>
    <x v="276"/>
    <s v="Male"/>
    <x v="5"/>
    <x v="1"/>
    <x v="3"/>
    <x v="0"/>
    <n v="3917"/>
  </r>
  <r>
    <d v="2024-09-01T00:00:00"/>
    <n v="18"/>
    <n v="13"/>
    <n v="290.14"/>
    <n v="2"/>
    <n v="1445"/>
    <x v="251"/>
    <s v="Female"/>
    <x v="5"/>
    <x v="1"/>
    <x v="3"/>
    <x v="0"/>
    <n v="1445"/>
  </r>
  <r>
    <d v="2024-09-01T00:00:00"/>
    <n v="105"/>
    <n v="7"/>
    <n v="587.83000000000004"/>
    <n v="1"/>
    <n v="3602"/>
    <x v="230"/>
    <s v="Male"/>
    <x v="5"/>
    <x v="1"/>
    <x v="3"/>
    <x v="0"/>
    <n v="3602"/>
  </r>
  <r>
    <d v="2024-09-01T00:00:00"/>
    <n v="75"/>
    <n v="8"/>
    <n v="177.88"/>
    <n v="7"/>
    <n v="507"/>
    <x v="229"/>
    <s v="Male"/>
    <x v="5"/>
    <x v="1"/>
    <x v="3"/>
    <x v="0"/>
    <n v="507"/>
  </r>
  <r>
    <d v="2024-09-01T00:00:00"/>
    <n v="98"/>
    <n v="12"/>
    <n v="406.95"/>
    <n v="0"/>
    <n v="2978"/>
    <x v="216"/>
    <s v="Male"/>
    <x v="5"/>
    <x v="1"/>
    <x v="3"/>
    <x v="0"/>
    <n v="0"/>
  </r>
  <r>
    <d v="2024-09-01T00:00:00"/>
    <n v="33"/>
    <n v="13"/>
    <n v="517.1"/>
    <n v="4"/>
    <n v="250"/>
    <x v="188"/>
    <s v="Male"/>
    <x v="5"/>
    <x v="1"/>
    <x v="3"/>
    <x v="0"/>
    <n v="250"/>
  </r>
  <r>
    <d v="2024-09-01T00:00:00"/>
    <n v="35"/>
    <n v="18"/>
    <n v="348.92"/>
    <n v="7"/>
    <n v="4381"/>
    <x v="189"/>
    <s v="Male"/>
    <x v="5"/>
    <x v="1"/>
    <x v="3"/>
    <x v="0"/>
    <n v="4381"/>
  </r>
  <r>
    <d v="2024-09-01T00:00:00"/>
    <n v="93"/>
    <n v="5"/>
    <n v="77.12"/>
    <n v="2"/>
    <n v="3484"/>
    <x v="161"/>
    <s v="Male"/>
    <x v="5"/>
    <x v="1"/>
    <x v="3"/>
    <x v="0"/>
    <n v="3484"/>
  </r>
  <r>
    <d v="2024-09-01T00:00:00"/>
    <n v="77"/>
    <n v="11"/>
    <n v="487.47"/>
    <n v="4"/>
    <n v="991"/>
    <x v="290"/>
    <s v="Female"/>
    <x v="5"/>
    <x v="1"/>
    <x v="3"/>
    <x v="0"/>
    <n v="991"/>
  </r>
  <r>
    <d v="2024-09-01T00:00:00"/>
    <n v="24"/>
    <n v="7"/>
    <n v="79.62"/>
    <n v="4"/>
    <n v="1651"/>
    <x v="291"/>
    <s v="Female"/>
    <x v="5"/>
    <x v="1"/>
    <x v="3"/>
    <x v="0"/>
    <n v="1651"/>
  </r>
  <r>
    <d v="2024-09-01T00:00:00"/>
    <n v="79"/>
    <n v="9"/>
    <n v="358.67"/>
    <n v="5"/>
    <n v="3659"/>
    <x v="240"/>
    <s v="Male"/>
    <x v="5"/>
    <x v="1"/>
    <x v="3"/>
    <x v="0"/>
    <n v="3659"/>
  </r>
  <r>
    <d v="2024-09-01T00:00:00"/>
    <n v="51"/>
    <n v="15"/>
    <n v="349.71"/>
    <n v="8"/>
    <n v="4018"/>
    <x v="134"/>
    <s v="Female"/>
    <x v="5"/>
    <x v="1"/>
    <x v="3"/>
    <x v="0"/>
    <n v="4018"/>
  </r>
  <r>
    <d v="2024-09-01T00:00:00"/>
    <n v="57"/>
    <n v="18"/>
    <n v="403.41"/>
    <n v="3"/>
    <n v="3768"/>
    <x v="151"/>
    <s v="Female"/>
    <x v="5"/>
    <x v="1"/>
    <x v="3"/>
    <x v="0"/>
    <n v="3768"/>
  </r>
  <r>
    <d v="2024-09-02T00:00:00"/>
    <n v="71"/>
    <n v="67"/>
    <n v="318.73746101186453"/>
    <n v="11"/>
    <n v="1313"/>
    <x v="222"/>
    <s v="Female"/>
    <x v="5"/>
    <x v="1"/>
    <x v="3"/>
    <x v="4"/>
    <n v="1313"/>
  </r>
  <r>
    <d v="2024-09-03T00:00:00"/>
    <n v="77"/>
    <n v="10"/>
    <n v="552.07934724687425"/>
    <n v="1"/>
    <n v="3056"/>
    <x v="131"/>
    <s v="Female"/>
    <x v="5"/>
    <x v="1"/>
    <x v="3"/>
    <x v="2"/>
    <n v="3056"/>
  </r>
  <r>
    <d v="2024-09-04T00:00:00"/>
    <n v="51"/>
    <n v="43"/>
    <n v="274.12773351165009"/>
    <n v="26"/>
    <n v="4620"/>
    <x v="198"/>
    <s v="Male"/>
    <x v="5"/>
    <x v="1"/>
    <x v="3"/>
    <x v="6"/>
    <n v="4620"/>
  </r>
  <r>
    <d v="2024-09-05T00:00:00"/>
    <n v="91"/>
    <n v="57"/>
    <n v="356.99474457990539"/>
    <n v="30"/>
    <n v="653"/>
    <x v="195"/>
    <s v="Female"/>
    <x v="5"/>
    <x v="1"/>
    <x v="3"/>
    <x v="5"/>
    <n v="653"/>
  </r>
  <r>
    <d v="2024-09-06T00:00:00"/>
    <n v="94"/>
    <n v="10"/>
    <n v="491.82650637057162"/>
    <n v="35"/>
    <n v="3638"/>
    <x v="132"/>
    <s v="Female"/>
    <x v="5"/>
    <x v="1"/>
    <x v="3"/>
    <x v="3"/>
    <n v="3638"/>
  </r>
  <r>
    <d v="2024-09-09T00:00:00"/>
    <n v="55"/>
    <n v="25"/>
    <n v="298.27139116063512"/>
    <n v="35"/>
    <n v="1838"/>
    <x v="195"/>
    <s v="Male"/>
    <x v="5"/>
    <x v="1"/>
    <x v="3"/>
    <x v="4"/>
    <n v="1838"/>
  </r>
  <r>
    <d v="2024-09-10T00:00:00"/>
    <n v="77"/>
    <n v="70"/>
    <n v="411.04335011393681"/>
    <n v="25"/>
    <n v="4660"/>
    <x v="142"/>
    <s v="Male"/>
    <x v="5"/>
    <x v="1"/>
    <x v="3"/>
    <x v="2"/>
    <n v="4660"/>
  </r>
  <r>
    <d v="2024-09-11T00:00:00"/>
    <n v="77"/>
    <n v="73"/>
    <n v="531.18185437337252"/>
    <n v="26"/>
    <n v="4870"/>
    <x v="242"/>
    <s v="Male"/>
    <x v="5"/>
    <x v="1"/>
    <x v="3"/>
    <x v="6"/>
    <n v="4870"/>
  </r>
  <r>
    <d v="2024-09-12T00:00:00"/>
    <n v="93"/>
    <n v="72"/>
    <n v="574.76031182882105"/>
    <n v="4"/>
    <n v="4749"/>
    <x v="133"/>
    <s v="Female"/>
    <x v="5"/>
    <x v="1"/>
    <x v="3"/>
    <x v="5"/>
    <n v="4749"/>
  </r>
  <r>
    <d v="2024-09-13T00:00:00"/>
    <n v="93"/>
    <n v="78"/>
    <n v="173.536740464519"/>
    <n v="19"/>
    <n v="2634"/>
    <x v="273"/>
    <s v="Male"/>
    <x v="5"/>
    <x v="1"/>
    <x v="3"/>
    <x v="3"/>
    <n v="2634"/>
  </r>
  <r>
    <d v="2024-09-16T00:00:00"/>
    <n v="69"/>
    <n v="31"/>
    <n v="563.29381258074727"/>
    <n v="10"/>
    <n v="4379"/>
    <x v="200"/>
    <s v="Female"/>
    <x v="5"/>
    <x v="1"/>
    <x v="3"/>
    <x v="4"/>
    <n v="4379"/>
  </r>
  <r>
    <d v="2024-09-17T00:00:00"/>
    <n v="79"/>
    <n v="76"/>
    <n v="346.0581465397691"/>
    <n v="9"/>
    <n v="4300"/>
    <x v="172"/>
    <s v="Female"/>
    <x v="5"/>
    <x v="1"/>
    <x v="3"/>
    <x v="2"/>
    <n v="4300"/>
  </r>
  <r>
    <d v="2024-09-18T00:00:00"/>
    <n v="60"/>
    <n v="35"/>
    <n v="229.12219414947921"/>
    <n v="39"/>
    <n v="1936"/>
    <x v="132"/>
    <s v="Male"/>
    <x v="5"/>
    <x v="1"/>
    <x v="3"/>
    <x v="6"/>
    <n v="1936"/>
  </r>
  <r>
    <d v="2024-09-19T00:00:00"/>
    <n v="77"/>
    <n v="25"/>
    <n v="329.56787811913068"/>
    <n v="37"/>
    <n v="4230"/>
    <x v="101"/>
    <s v="Male"/>
    <x v="5"/>
    <x v="1"/>
    <x v="3"/>
    <x v="5"/>
    <n v="4230"/>
  </r>
  <r>
    <d v="2024-09-20T00:00:00"/>
    <n v="74"/>
    <n v="60"/>
    <n v="590.01628764273846"/>
    <n v="5"/>
    <n v="667"/>
    <x v="172"/>
    <s v="Female"/>
    <x v="5"/>
    <x v="1"/>
    <x v="3"/>
    <x v="3"/>
    <n v="667"/>
  </r>
  <r>
    <d v="2024-09-23T00:00:00"/>
    <n v="88"/>
    <n v="66"/>
    <n v="346.3090469964348"/>
    <n v="7"/>
    <n v="3183"/>
    <x v="218"/>
    <s v="Male"/>
    <x v="5"/>
    <x v="1"/>
    <x v="3"/>
    <x v="4"/>
    <n v="3183"/>
  </r>
  <r>
    <d v="2024-09-24T00:00:00"/>
    <n v="82"/>
    <n v="38"/>
    <n v="264.37580514375412"/>
    <n v="22"/>
    <n v="1535"/>
    <x v="175"/>
    <s v="Female"/>
    <x v="5"/>
    <x v="1"/>
    <x v="3"/>
    <x v="2"/>
    <n v="1535"/>
  </r>
  <r>
    <d v="2024-09-25T00:00:00"/>
    <n v="50"/>
    <n v="78"/>
    <n v="416.70042715836291"/>
    <n v="25"/>
    <n v="1043"/>
    <x v="197"/>
    <s v="Male"/>
    <x v="5"/>
    <x v="1"/>
    <x v="3"/>
    <x v="6"/>
    <n v="1043"/>
  </r>
  <r>
    <d v="2024-09-26T00:00:00"/>
    <n v="76"/>
    <n v="56"/>
    <n v="220.07280938909651"/>
    <n v="11"/>
    <n v="846"/>
    <x v="186"/>
    <s v="Male"/>
    <x v="5"/>
    <x v="1"/>
    <x v="3"/>
    <x v="5"/>
    <n v="846"/>
  </r>
  <r>
    <d v="2024-09-27T00:00:00"/>
    <n v="62"/>
    <n v="71"/>
    <n v="137.931664054332"/>
    <n v="25"/>
    <n v="3633"/>
    <x v="224"/>
    <s v="Male"/>
    <x v="5"/>
    <x v="1"/>
    <x v="3"/>
    <x v="3"/>
    <n v="3633"/>
  </r>
  <r>
    <d v="2024-09-30T00:00:00"/>
    <n v="90"/>
    <n v="78"/>
    <n v="164.4398609553246"/>
    <n v="12"/>
    <n v="2029"/>
    <x v="138"/>
    <s v="Female"/>
    <x v="5"/>
    <x v="1"/>
    <x v="3"/>
    <x v="4"/>
    <n v="2029"/>
  </r>
  <r>
    <d v="2024-10-01T00:00:00"/>
    <n v="32"/>
    <n v="16"/>
    <n v="393.04"/>
    <n v="7"/>
    <n v="1286"/>
    <x v="284"/>
    <s v="Female"/>
    <x v="1"/>
    <x v="1"/>
    <x v="1"/>
    <x v="2"/>
    <n v="1286"/>
  </r>
  <r>
    <d v="2024-10-01T00:00:00"/>
    <n v="51"/>
    <n v="7"/>
    <n v="248.37"/>
    <n v="7"/>
    <n v="3946"/>
    <x v="292"/>
    <s v="Male"/>
    <x v="1"/>
    <x v="1"/>
    <x v="1"/>
    <x v="2"/>
    <n v="3946"/>
  </r>
  <r>
    <d v="2024-10-01T00:00:00"/>
    <n v="70"/>
    <n v="21"/>
    <n v="319.62"/>
    <n v="3"/>
    <n v="2486"/>
    <x v="293"/>
    <s v="Female"/>
    <x v="1"/>
    <x v="1"/>
    <x v="1"/>
    <x v="2"/>
    <n v="2486"/>
  </r>
  <r>
    <d v="2024-10-01T00:00:00"/>
    <n v="62"/>
    <n v="8"/>
    <n v="540.79999999999995"/>
    <n v="3"/>
    <n v="3929"/>
    <x v="203"/>
    <s v="Male"/>
    <x v="1"/>
    <x v="1"/>
    <x v="1"/>
    <x v="2"/>
    <n v="3929"/>
  </r>
  <r>
    <d v="2024-10-01T00:00:00"/>
    <n v="71"/>
    <n v="16"/>
    <n v="323.56"/>
    <n v="9"/>
    <n v="957"/>
    <x v="173"/>
    <s v="Male"/>
    <x v="1"/>
    <x v="1"/>
    <x v="1"/>
    <x v="2"/>
    <n v="957"/>
  </r>
  <r>
    <d v="2024-10-01T00:00:00"/>
    <n v="22"/>
    <n v="7"/>
    <n v="74.680000000000007"/>
    <n v="4"/>
    <n v="1544"/>
    <x v="167"/>
    <s v="Female"/>
    <x v="1"/>
    <x v="1"/>
    <x v="1"/>
    <x v="2"/>
    <n v="1544"/>
  </r>
  <r>
    <d v="2024-10-01T00:00:00"/>
    <n v="58"/>
    <n v="13"/>
    <n v="368.06"/>
    <n v="2"/>
    <n v="3626"/>
    <x v="194"/>
    <s v="Male"/>
    <x v="1"/>
    <x v="1"/>
    <x v="1"/>
    <x v="2"/>
    <n v="3626"/>
  </r>
  <r>
    <d v="2024-10-01T00:00:00"/>
    <n v="74"/>
    <n v="16"/>
    <n v="308.51"/>
    <n v="7"/>
    <n v="4268"/>
    <x v="207"/>
    <s v="Male"/>
    <x v="1"/>
    <x v="1"/>
    <x v="1"/>
    <x v="2"/>
    <n v="4268"/>
  </r>
  <r>
    <d v="2024-10-01T00:00:00"/>
    <n v="74"/>
    <n v="15"/>
    <n v="460.2"/>
    <n v="4"/>
    <n v="980"/>
    <x v="290"/>
    <s v="Male"/>
    <x v="1"/>
    <x v="1"/>
    <x v="1"/>
    <x v="2"/>
    <n v="980"/>
  </r>
  <r>
    <d v="2024-10-01T00:00:00"/>
    <n v="17"/>
    <n v="7"/>
    <n v="205.3"/>
    <n v="4"/>
    <n v="762"/>
    <x v="294"/>
    <s v="Female"/>
    <x v="1"/>
    <x v="1"/>
    <x v="1"/>
    <x v="2"/>
    <n v="762"/>
  </r>
  <r>
    <d v="2024-10-01T00:00:00"/>
    <n v="34"/>
    <n v="12"/>
    <n v="356.4"/>
    <n v="8"/>
    <n v="4112"/>
    <x v="145"/>
    <s v="Female"/>
    <x v="1"/>
    <x v="1"/>
    <x v="1"/>
    <x v="2"/>
    <n v="4112"/>
  </r>
  <r>
    <d v="2024-10-01T00:00:00"/>
    <n v="73"/>
    <n v="17"/>
    <n v="557.29999999999995"/>
    <n v="3"/>
    <n v="377"/>
    <x v="295"/>
    <s v="Female"/>
    <x v="1"/>
    <x v="1"/>
    <x v="1"/>
    <x v="2"/>
    <n v="377"/>
  </r>
  <r>
    <d v="2024-10-01T00:00:00"/>
    <n v="35"/>
    <n v="6"/>
    <n v="544.78"/>
    <n v="5"/>
    <n v="3421"/>
    <x v="179"/>
    <s v="Female"/>
    <x v="1"/>
    <x v="1"/>
    <x v="1"/>
    <x v="2"/>
    <n v="3421"/>
  </r>
  <r>
    <d v="2024-10-01T00:00:00"/>
    <n v="36"/>
    <n v="10"/>
    <n v="535.44000000000005"/>
    <n v="4"/>
    <n v="241"/>
    <x v="296"/>
    <s v="Male"/>
    <x v="1"/>
    <x v="1"/>
    <x v="1"/>
    <x v="2"/>
    <n v="241"/>
  </r>
  <r>
    <d v="2024-10-01T00:00:00"/>
    <n v="85"/>
    <n v="15"/>
    <n v="400.65"/>
    <n v="0"/>
    <n v="2891"/>
    <x v="102"/>
    <s v="Male"/>
    <x v="1"/>
    <x v="1"/>
    <x v="1"/>
    <x v="2"/>
    <n v="0"/>
  </r>
  <r>
    <d v="2024-10-01T00:00:00"/>
    <n v="63"/>
    <n v="10"/>
    <n v="194.21"/>
    <n v="7"/>
    <n v="509"/>
    <x v="297"/>
    <s v="Male"/>
    <x v="1"/>
    <x v="1"/>
    <x v="1"/>
    <x v="2"/>
    <n v="509"/>
  </r>
  <r>
    <d v="2024-10-01T00:00:00"/>
    <n v="108"/>
    <n v="6"/>
    <n v="515.27"/>
    <n v="2"/>
    <n v="3184"/>
    <x v="165"/>
    <s v="Female"/>
    <x v="1"/>
    <x v="1"/>
    <x v="1"/>
    <x v="2"/>
    <n v="3184"/>
  </r>
  <r>
    <d v="2024-10-01T00:00:00"/>
    <n v="21"/>
    <n v="15"/>
    <n v="309.75"/>
    <n v="2"/>
    <n v="1649"/>
    <x v="298"/>
    <s v="Male"/>
    <x v="1"/>
    <x v="1"/>
    <x v="1"/>
    <x v="2"/>
    <n v="1649"/>
  </r>
  <r>
    <d v="2024-10-01T00:00:00"/>
    <n v="72"/>
    <n v="10"/>
    <n v="362.58"/>
    <n v="5"/>
    <n v="3680"/>
    <x v="299"/>
    <s v="Male"/>
    <x v="1"/>
    <x v="1"/>
    <x v="1"/>
    <x v="2"/>
    <n v="3680"/>
  </r>
  <r>
    <d v="2024-10-01T00:00:00"/>
    <n v="104"/>
    <n v="20"/>
    <n v="181.9"/>
    <n v="4"/>
    <n v="401"/>
    <x v="268"/>
    <s v="Female"/>
    <x v="1"/>
    <x v="1"/>
    <x v="1"/>
    <x v="2"/>
    <n v="401"/>
  </r>
  <r>
    <d v="2024-10-01T00:00:00"/>
    <n v="21"/>
    <n v="14"/>
    <n v="537.36"/>
    <n v="7"/>
    <n v="3768"/>
    <x v="279"/>
    <s v="Female"/>
    <x v="1"/>
    <x v="1"/>
    <x v="1"/>
    <x v="2"/>
    <n v="3768"/>
  </r>
  <r>
    <d v="2024-10-01T00:00:00"/>
    <n v="102"/>
    <n v="5"/>
    <n v="86.37"/>
    <n v="5"/>
    <n v="3851"/>
    <x v="300"/>
    <s v="Female"/>
    <x v="1"/>
    <x v="1"/>
    <x v="1"/>
    <x v="2"/>
    <n v="3851"/>
  </r>
  <r>
    <d v="2024-10-01T00:00:00"/>
    <n v="106"/>
    <n v="5"/>
    <n v="163.38"/>
    <n v="1"/>
    <n v="1148"/>
    <x v="301"/>
    <s v="Female"/>
    <x v="1"/>
    <x v="1"/>
    <x v="1"/>
    <x v="2"/>
    <n v="1148"/>
  </r>
  <r>
    <d v="2024-10-01T00:00:00"/>
    <n v="49"/>
    <n v="7"/>
    <n v="204.14"/>
    <n v="3"/>
    <n v="637"/>
    <x v="302"/>
    <s v="Male"/>
    <x v="1"/>
    <x v="1"/>
    <x v="1"/>
    <x v="2"/>
    <n v="637"/>
  </r>
  <r>
    <d v="2024-10-01T00:00:00"/>
    <n v="64"/>
    <n v="15"/>
    <n v="514.38"/>
    <n v="0"/>
    <n v="1221"/>
    <x v="106"/>
    <s v="Male"/>
    <x v="1"/>
    <x v="1"/>
    <x v="1"/>
    <x v="2"/>
    <n v="0"/>
  </r>
  <r>
    <d v="2024-10-01T00:00:00"/>
    <n v="27"/>
    <n v="6"/>
    <n v="202.37"/>
    <n v="1"/>
    <n v="3782"/>
    <x v="261"/>
    <s v="Male"/>
    <x v="1"/>
    <x v="1"/>
    <x v="1"/>
    <x v="2"/>
    <n v="3782"/>
  </r>
  <r>
    <d v="2024-10-02T00:00:00"/>
    <n v="52"/>
    <n v="25"/>
    <n v="164.02291947888619"/>
    <n v="39"/>
    <n v="3761"/>
    <x v="270"/>
    <s v="Male"/>
    <x v="1"/>
    <x v="1"/>
    <x v="1"/>
    <x v="6"/>
    <n v="3761"/>
  </r>
  <r>
    <d v="2024-10-03T00:00:00"/>
    <n v="88"/>
    <n v="57"/>
    <n v="175.95134675614719"/>
    <n v="17"/>
    <n v="794"/>
    <x v="242"/>
    <s v="Female"/>
    <x v="1"/>
    <x v="1"/>
    <x v="1"/>
    <x v="5"/>
    <n v="794"/>
  </r>
  <r>
    <d v="2024-10-04T00:00:00"/>
    <n v="55"/>
    <n v="48"/>
    <n v="169.41358632470511"/>
    <n v="24"/>
    <n v="1919"/>
    <x v="291"/>
    <s v="Female"/>
    <x v="1"/>
    <x v="1"/>
    <x v="1"/>
    <x v="3"/>
    <n v="1919"/>
  </r>
  <r>
    <d v="2024-10-07T00:00:00"/>
    <n v="57"/>
    <n v="42"/>
    <n v="420.43737240160732"/>
    <n v="32"/>
    <n v="2928"/>
    <x v="223"/>
    <s v="Female"/>
    <x v="1"/>
    <x v="1"/>
    <x v="1"/>
    <x v="4"/>
    <n v="2928"/>
  </r>
  <r>
    <d v="2024-10-08T00:00:00"/>
    <n v="76"/>
    <n v="32"/>
    <n v="190.94004219957239"/>
    <n v="39"/>
    <n v="4058"/>
    <x v="288"/>
    <s v="Female"/>
    <x v="1"/>
    <x v="1"/>
    <x v="1"/>
    <x v="2"/>
    <n v="4058"/>
  </r>
  <r>
    <d v="2024-10-09T00:00:00"/>
    <n v="58"/>
    <n v="19"/>
    <n v="272.83364166193161"/>
    <n v="11"/>
    <n v="1934"/>
    <x v="243"/>
    <s v="Male"/>
    <x v="1"/>
    <x v="1"/>
    <x v="1"/>
    <x v="6"/>
    <n v="1934"/>
  </r>
  <r>
    <d v="2024-10-10T00:00:00"/>
    <n v="86"/>
    <n v="78"/>
    <n v="548.3942049530059"/>
    <n v="35"/>
    <n v="3317"/>
    <x v="186"/>
    <s v="Female"/>
    <x v="1"/>
    <x v="1"/>
    <x v="1"/>
    <x v="5"/>
    <n v="3317"/>
  </r>
  <r>
    <d v="2024-10-11T00:00:00"/>
    <n v="82"/>
    <n v="43"/>
    <n v="336.98082013143619"/>
    <n v="3"/>
    <n v="4487"/>
    <x v="135"/>
    <s v="Female"/>
    <x v="1"/>
    <x v="1"/>
    <x v="1"/>
    <x v="3"/>
    <n v="4487"/>
  </r>
  <r>
    <d v="2024-10-14T00:00:00"/>
    <n v="91"/>
    <n v="61"/>
    <n v="433.7788692605136"/>
    <n v="4"/>
    <n v="3271"/>
    <x v="222"/>
    <s v="Male"/>
    <x v="1"/>
    <x v="1"/>
    <x v="1"/>
    <x v="4"/>
    <n v="3271"/>
  </r>
  <r>
    <d v="2024-10-15T00:00:00"/>
    <n v="93"/>
    <n v="19"/>
    <n v="186.15993560081489"/>
    <n v="36"/>
    <n v="1548"/>
    <x v="100"/>
    <s v="Female"/>
    <x v="1"/>
    <x v="1"/>
    <x v="1"/>
    <x v="2"/>
    <n v="1548"/>
  </r>
  <r>
    <d v="2024-10-16T00:00:00"/>
    <n v="73"/>
    <n v="28"/>
    <n v="196.14450940433539"/>
    <n v="7"/>
    <n v="610"/>
    <x v="288"/>
    <s v="Male"/>
    <x v="1"/>
    <x v="1"/>
    <x v="1"/>
    <x v="6"/>
    <n v="610"/>
  </r>
  <r>
    <d v="2024-10-17T00:00:00"/>
    <n v="64"/>
    <n v="67"/>
    <n v="120.4343081332394"/>
    <n v="27"/>
    <n v="4415"/>
    <x v="126"/>
    <s v="Female"/>
    <x v="1"/>
    <x v="1"/>
    <x v="1"/>
    <x v="5"/>
    <n v="4415"/>
  </r>
  <r>
    <d v="2024-10-18T00:00:00"/>
    <n v="81"/>
    <n v="10"/>
    <n v="184.4675315360823"/>
    <n v="30"/>
    <n v="596"/>
    <x v="170"/>
    <s v="Male"/>
    <x v="1"/>
    <x v="1"/>
    <x v="1"/>
    <x v="3"/>
    <n v="596"/>
  </r>
  <r>
    <d v="2024-10-21T00:00:00"/>
    <n v="81"/>
    <n v="78"/>
    <n v="239.2951695159793"/>
    <n v="8"/>
    <n v="4436"/>
    <x v="137"/>
    <s v="Female"/>
    <x v="1"/>
    <x v="1"/>
    <x v="1"/>
    <x v="4"/>
    <n v="4436"/>
  </r>
  <r>
    <d v="2024-10-22T00:00:00"/>
    <n v="73"/>
    <n v="13"/>
    <n v="188.5052421383734"/>
    <n v="28"/>
    <n v="2880"/>
    <x v="128"/>
    <s v="Male"/>
    <x v="1"/>
    <x v="1"/>
    <x v="1"/>
    <x v="2"/>
    <n v="2880"/>
  </r>
  <r>
    <d v="2024-10-23T00:00:00"/>
    <n v="90"/>
    <n v="25"/>
    <n v="144.35126687852781"/>
    <n v="13"/>
    <n v="4726"/>
    <x v="200"/>
    <s v="Female"/>
    <x v="1"/>
    <x v="1"/>
    <x v="1"/>
    <x v="6"/>
    <n v="4726"/>
  </r>
  <r>
    <d v="2024-10-24T00:00:00"/>
    <n v="98"/>
    <n v="33"/>
    <n v="160.3179355503004"/>
    <n v="39"/>
    <n v="4095"/>
    <x v="291"/>
    <s v="Female"/>
    <x v="1"/>
    <x v="1"/>
    <x v="1"/>
    <x v="5"/>
    <n v="4095"/>
  </r>
  <r>
    <d v="2024-10-25T00:00:00"/>
    <n v="98"/>
    <n v="11"/>
    <n v="330.3893840163629"/>
    <n v="21"/>
    <n v="4991"/>
    <x v="196"/>
    <s v="Male"/>
    <x v="1"/>
    <x v="1"/>
    <x v="1"/>
    <x v="3"/>
    <n v="4991"/>
  </r>
  <r>
    <d v="2024-10-28T00:00:00"/>
    <n v="61"/>
    <n v="41"/>
    <n v="203.16685920289629"/>
    <n v="10"/>
    <n v="2078"/>
    <x v="141"/>
    <s v="Male"/>
    <x v="1"/>
    <x v="1"/>
    <x v="1"/>
    <x v="4"/>
    <n v="2078"/>
  </r>
  <r>
    <d v="2024-10-29T00:00:00"/>
    <n v="88"/>
    <n v="33"/>
    <n v="282.13493052403771"/>
    <n v="22"/>
    <n v="3952"/>
    <x v="173"/>
    <s v="Male"/>
    <x v="1"/>
    <x v="1"/>
    <x v="1"/>
    <x v="2"/>
    <n v="3952"/>
  </r>
  <r>
    <d v="2024-10-30T00:00:00"/>
    <n v="51"/>
    <n v="21"/>
    <n v="351.70863542742848"/>
    <n v="0"/>
    <n v="2309"/>
    <x v="171"/>
    <s v="Male"/>
    <x v="1"/>
    <x v="1"/>
    <x v="1"/>
    <x v="6"/>
    <n v="0"/>
  </r>
  <r>
    <d v="2024-10-31T00:00:00"/>
    <n v="52"/>
    <n v="59"/>
    <n v="445.19741431468259"/>
    <n v="36"/>
    <n v="2659"/>
    <x v="224"/>
    <s v="Female"/>
    <x v="1"/>
    <x v="1"/>
    <x v="1"/>
    <x v="5"/>
    <n v="2659"/>
  </r>
  <r>
    <d v="2024-11-01T00:00:00"/>
    <n v="73"/>
    <n v="8"/>
    <n v="182.48"/>
    <n v="8"/>
    <n v="548"/>
    <x v="148"/>
    <s v="Female"/>
    <x v="9"/>
    <x v="1"/>
    <x v="1"/>
    <x v="3"/>
    <n v="548"/>
  </r>
  <r>
    <d v="2024-11-01T00:00:00"/>
    <n v="77"/>
    <n v="16"/>
    <n v="502.41"/>
    <n v="5"/>
    <n v="1094"/>
    <x v="236"/>
    <s v="Female"/>
    <x v="9"/>
    <x v="1"/>
    <x v="1"/>
    <x v="3"/>
    <n v="1094"/>
  </r>
  <r>
    <d v="2024-11-01T00:00:00"/>
    <n v="22"/>
    <n v="6"/>
    <n v="80.02"/>
    <n v="3"/>
    <n v="1477"/>
    <x v="127"/>
    <s v="Male"/>
    <x v="9"/>
    <x v="1"/>
    <x v="1"/>
    <x v="3"/>
    <n v="1477"/>
  </r>
  <r>
    <d v="2024-11-01T00:00:00"/>
    <n v="41"/>
    <n v="13"/>
    <n v="370.44"/>
    <n v="9"/>
    <n v="4485"/>
    <x v="218"/>
    <s v="Male"/>
    <x v="9"/>
    <x v="1"/>
    <x v="1"/>
    <x v="3"/>
    <n v="4485"/>
  </r>
  <r>
    <d v="2024-11-01T00:00:00"/>
    <n v="28"/>
    <n v="12"/>
    <n v="565.51"/>
    <n v="4"/>
    <n v="231"/>
    <x v="303"/>
    <s v="Female"/>
    <x v="9"/>
    <x v="1"/>
    <x v="1"/>
    <x v="3"/>
    <n v="231"/>
  </r>
  <r>
    <d v="2024-11-01T00:00:00"/>
    <n v="97"/>
    <n v="14"/>
    <n v="368.16"/>
    <n v="0"/>
    <n v="3020"/>
    <x v="304"/>
    <s v="Female"/>
    <x v="9"/>
    <x v="1"/>
    <x v="1"/>
    <x v="3"/>
    <n v="0"/>
  </r>
  <r>
    <d v="2024-11-01T00:00:00"/>
    <n v="87"/>
    <n v="5"/>
    <n v="601.28"/>
    <n v="2"/>
    <n v="3491"/>
    <x v="165"/>
    <s v="Male"/>
    <x v="9"/>
    <x v="1"/>
    <x v="1"/>
    <x v="3"/>
    <n v="3491"/>
  </r>
  <r>
    <d v="2024-11-01T00:00:00"/>
    <n v="18"/>
    <n v="15"/>
    <n v="268.94"/>
    <n v="1"/>
    <n v="1470"/>
    <x v="298"/>
    <s v="Female"/>
    <x v="9"/>
    <x v="1"/>
    <x v="1"/>
    <x v="3"/>
    <n v="1470"/>
  </r>
  <r>
    <d v="2024-11-01T00:00:00"/>
    <n v="72"/>
    <n v="12"/>
    <n v="474.28"/>
    <n v="1"/>
    <n v="1098"/>
    <x v="106"/>
    <s v="Male"/>
    <x v="9"/>
    <x v="1"/>
    <x v="1"/>
    <x v="3"/>
    <n v="1098"/>
  </r>
  <r>
    <d v="2024-11-01T00:00:00"/>
    <n v="96"/>
    <n v="16"/>
    <n v="161.69"/>
    <n v="5"/>
    <n v="392"/>
    <x v="305"/>
    <s v="Male"/>
    <x v="9"/>
    <x v="1"/>
    <x v="1"/>
    <x v="3"/>
    <n v="392"/>
  </r>
  <r>
    <d v="2024-11-01T00:00:00"/>
    <n v="26"/>
    <n v="17"/>
    <n v="504.54"/>
    <n v="8"/>
    <n v="3360"/>
    <x v="306"/>
    <s v="Male"/>
    <x v="9"/>
    <x v="1"/>
    <x v="1"/>
    <x v="3"/>
    <n v="3360"/>
  </r>
  <r>
    <d v="2024-11-01T00:00:00"/>
    <n v="81"/>
    <n v="7"/>
    <n v="79.62"/>
    <n v="7"/>
    <n v="3893"/>
    <x v="307"/>
    <s v="Female"/>
    <x v="9"/>
    <x v="1"/>
    <x v="1"/>
    <x v="3"/>
    <n v="3893"/>
  </r>
  <r>
    <d v="2024-11-01T00:00:00"/>
    <n v="100"/>
    <n v="6"/>
    <n v="153.34"/>
    <n v="3"/>
    <n v="1249"/>
    <x v="308"/>
    <s v="Female"/>
    <x v="9"/>
    <x v="1"/>
    <x v="1"/>
    <x v="3"/>
    <n v="1249"/>
  </r>
  <r>
    <d v="2024-11-01T00:00:00"/>
    <n v="65"/>
    <n v="9"/>
    <n v="220.46"/>
    <n v="3"/>
    <n v="708"/>
    <x v="302"/>
    <s v="Female"/>
    <x v="9"/>
    <x v="1"/>
    <x v="1"/>
    <x v="3"/>
    <n v="708"/>
  </r>
  <r>
    <d v="2024-11-01T00:00:00"/>
    <n v="30"/>
    <n v="6"/>
    <n v="209.84"/>
    <n v="1"/>
    <n v="3534"/>
    <x v="112"/>
    <s v="Male"/>
    <x v="9"/>
    <x v="1"/>
    <x v="1"/>
    <x v="3"/>
    <n v="3534"/>
  </r>
  <r>
    <d v="2024-11-01T00:00:00"/>
    <n v="59"/>
    <n v="21"/>
    <n v="633.37"/>
    <n v="2"/>
    <n v="358"/>
    <x v="309"/>
    <s v="Male"/>
    <x v="9"/>
    <x v="1"/>
    <x v="1"/>
    <x v="3"/>
    <n v="358"/>
  </r>
  <r>
    <d v="2024-11-01T00:00:00"/>
    <n v="32"/>
    <n v="7"/>
    <n v="563.41999999999996"/>
    <n v="6"/>
    <n v="3544"/>
    <x v="256"/>
    <s v="Female"/>
    <x v="9"/>
    <x v="1"/>
    <x v="1"/>
    <x v="3"/>
    <n v="3544"/>
  </r>
  <r>
    <d v="2024-11-01T00:00:00"/>
    <n v="23"/>
    <n v="7"/>
    <n v="190.12"/>
    <n v="4"/>
    <n v="789"/>
    <x v="286"/>
    <s v="Male"/>
    <x v="9"/>
    <x v="1"/>
    <x v="1"/>
    <x v="3"/>
    <n v="789"/>
  </r>
  <r>
    <d v="2024-11-01T00:00:00"/>
    <n v="74"/>
    <n v="13"/>
    <n v="324.77999999999997"/>
    <n v="7"/>
    <n v="996"/>
    <x v="137"/>
    <s v="Male"/>
    <x v="9"/>
    <x v="1"/>
    <x v="1"/>
    <x v="3"/>
    <n v="996"/>
  </r>
  <r>
    <d v="2024-11-01T00:00:00"/>
    <n v="30"/>
    <n v="21"/>
    <n v="372.34"/>
    <n v="7"/>
    <n v="1172"/>
    <x v="238"/>
    <s v="Female"/>
    <x v="9"/>
    <x v="1"/>
    <x v="1"/>
    <x v="3"/>
    <n v="1172"/>
  </r>
  <r>
    <d v="2024-11-01T00:00:00"/>
    <n v="50"/>
    <n v="9"/>
    <n v="237.95"/>
    <n v="5"/>
    <n v="3982"/>
    <x v="310"/>
    <s v="Female"/>
    <x v="9"/>
    <x v="1"/>
    <x v="1"/>
    <x v="3"/>
    <n v="3982"/>
  </r>
  <r>
    <d v="2024-11-01T00:00:00"/>
    <n v="53"/>
    <n v="17"/>
    <n v="404.22"/>
    <n v="2"/>
    <n v="3669"/>
    <x v="311"/>
    <s v="Female"/>
    <x v="9"/>
    <x v="1"/>
    <x v="1"/>
    <x v="3"/>
    <n v="3669"/>
  </r>
  <r>
    <d v="2024-11-01T00:00:00"/>
    <n v="74"/>
    <n v="17"/>
    <n v="284.91000000000003"/>
    <n v="3"/>
    <n v="2482"/>
    <x v="154"/>
    <s v="Female"/>
    <x v="9"/>
    <x v="1"/>
    <x v="1"/>
    <x v="3"/>
    <n v="2482"/>
  </r>
  <r>
    <d v="2024-11-01T00:00:00"/>
    <n v="76"/>
    <n v="14"/>
    <n v="351.42"/>
    <n v="4"/>
    <n v="3918"/>
    <x v="242"/>
    <s v="Female"/>
    <x v="9"/>
    <x v="1"/>
    <x v="1"/>
    <x v="3"/>
    <n v="3918"/>
  </r>
  <r>
    <d v="2024-11-01T00:00:00"/>
    <n v="52"/>
    <n v="6"/>
    <n v="492.23"/>
    <n v="2"/>
    <n v="3776"/>
    <x v="203"/>
    <s v="Male"/>
    <x v="9"/>
    <x v="1"/>
    <x v="1"/>
    <x v="3"/>
    <n v="3776"/>
  </r>
  <r>
    <d v="2024-11-01T00:00:00"/>
    <n v="67"/>
    <n v="12"/>
    <n v="352.6"/>
    <n v="6"/>
    <n v="4402"/>
    <x v="144"/>
    <s v="Female"/>
    <x v="9"/>
    <x v="1"/>
    <x v="1"/>
    <x v="3"/>
    <n v="4402"/>
  </r>
  <r>
    <d v="2024-11-04T00:00:00"/>
    <n v="98"/>
    <n v="44"/>
    <n v="119.6560699205495"/>
    <n v="20"/>
    <n v="3324"/>
    <x v="259"/>
    <s v="Female"/>
    <x v="9"/>
    <x v="1"/>
    <x v="1"/>
    <x v="4"/>
    <n v="3324"/>
  </r>
  <r>
    <d v="2024-11-05T00:00:00"/>
    <n v="86"/>
    <n v="42"/>
    <n v="499.70519945452128"/>
    <n v="25"/>
    <n v="4432"/>
    <x v="287"/>
    <s v="Male"/>
    <x v="9"/>
    <x v="1"/>
    <x v="1"/>
    <x v="2"/>
    <n v="4432"/>
  </r>
  <r>
    <d v="2024-11-06T00:00:00"/>
    <n v="98"/>
    <n v="42"/>
    <n v="413.95019474545393"/>
    <n v="35"/>
    <n v="4928"/>
    <x v="138"/>
    <s v="Female"/>
    <x v="9"/>
    <x v="1"/>
    <x v="1"/>
    <x v="6"/>
    <n v="4928"/>
  </r>
  <r>
    <d v="2024-11-07T00:00:00"/>
    <n v="66"/>
    <n v="70"/>
    <n v="140.87951597443589"/>
    <n v="22"/>
    <n v="3957"/>
    <x v="101"/>
    <s v="Male"/>
    <x v="9"/>
    <x v="1"/>
    <x v="1"/>
    <x v="5"/>
    <n v="3957"/>
  </r>
  <r>
    <d v="2024-11-08T00:00:00"/>
    <n v="98"/>
    <n v="60"/>
    <n v="536.78931205338858"/>
    <n v="0"/>
    <n v="2380"/>
    <x v="136"/>
    <s v="Male"/>
    <x v="9"/>
    <x v="1"/>
    <x v="1"/>
    <x v="3"/>
    <n v="0"/>
  </r>
  <r>
    <d v="2024-11-11T00:00:00"/>
    <n v="51"/>
    <n v="52"/>
    <n v="560.43620026590656"/>
    <n v="39"/>
    <n v="2396"/>
    <x v="260"/>
    <s v="Female"/>
    <x v="9"/>
    <x v="1"/>
    <x v="1"/>
    <x v="4"/>
    <n v="2396"/>
  </r>
  <r>
    <d v="2024-11-12T00:00:00"/>
    <n v="51"/>
    <n v="21"/>
    <n v="130.53897992743191"/>
    <n v="14"/>
    <n v="3819"/>
    <x v="195"/>
    <s v="Female"/>
    <x v="9"/>
    <x v="1"/>
    <x v="1"/>
    <x v="2"/>
    <n v="3819"/>
  </r>
  <r>
    <d v="2024-11-13T00:00:00"/>
    <n v="77"/>
    <n v="76"/>
    <n v="238.43882407360189"/>
    <n v="20"/>
    <n v="1574"/>
    <x v="128"/>
    <s v="Female"/>
    <x v="9"/>
    <x v="1"/>
    <x v="1"/>
    <x v="6"/>
    <n v="1574"/>
  </r>
  <r>
    <d v="2024-11-14T00:00:00"/>
    <n v="72"/>
    <n v="74"/>
    <n v="503.10063989653071"/>
    <n v="8"/>
    <n v="997"/>
    <x v="173"/>
    <s v="Female"/>
    <x v="9"/>
    <x v="1"/>
    <x v="1"/>
    <x v="5"/>
    <n v="997"/>
  </r>
  <r>
    <d v="2024-11-15T00:00:00"/>
    <n v="86"/>
    <n v="42"/>
    <n v="474.12984519182919"/>
    <n v="8"/>
    <n v="2096"/>
    <x v="100"/>
    <s v="Female"/>
    <x v="9"/>
    <x v="1"/>
    <x v="1"/>
    <x v="3"/>
    <n v="2096"/>
  </r>
  <r>
    <d v="2024-11-18T00:00:00"/>
    <n v="81"/>
    <n v="49"/>
    <n v="192.2605096781887"/>
    <n v="9"/>
    <n v="1793"/>
    <x v="168"/>
    <s v="Female"/>
    <x v="9"/>
    <x v="1"/>
    <x v="1"/>
    <x v="4"/>
    <n v="1793"/>
  </r>
  <r>
    <d v="2024-11-19T00:00:00"/>
    <n v="82"/>
    <n v="52"/>
    <n v="204.67466166835521"/>
    <n v="25"/>
    <n v="1833"/>
    <x v="196"/>
    <s v="Female"/>
    <x v="9"/>
    <x v="1"/>
    <x v="1"/>
    <x v="2"/>
    <n v="1833"/>
  </r>
  <r>
    <d v="2024-11-20T00:00:00"/>
    <n v="50"/>
    <n v="53"/>
    <n v="285.23605139569099"/>
    <n v="34"/>
    <n v="1551"/>
    <x v="122"/>
    <s v="Male"/>
    <x v="9"/>
    <x v="1"/>
    <x v="1"/>
    <x v="6"/>
    <n v="1551"/>
  </r>
  <r>
    <d v="2024-11-21T00:00:00"/>
    <n v="68"/>
    <n v="38"/>
    <n v="342.26149259551067"/>
    <n v="24"/>
    <n v="689"/>
    <x v="122"/>
    <s v="Male"/>
    <x v="9"/>
    <x v="1"/>
    <x v="1"/>
    <x v="5"/>
    <n v="689"/>
  </r>
  <r>
    <d v="2024-11-22T00:00:00"/>
    <n v="51"/>
    <n v="22"/>
    <n v="409.12738576514801"/>
    <n v="25"/>
    <n v="580"/>
    <x v="241"/>
    <s v="Male"/>
    <x v="9"/>
    <x v="1"/>
    <x v="1"/>
    <x v="3"/>
    <n v="580"/>
  </r>
  <r>
    <d v="2024-11-25T00:00:00"/>
    <n v="93"/>
    <n v="21"/>
    <n v="284.45681978488619"/>
    <n v="10"/>
    <n v="4945"/>
    <x v="170"/>
    <s v="Male"/>
    <x v="9"/>
    <x v="1"/>
    <x v="1"/>
    <x v="4"/>
    <n v="4945"/>
  </r>
  <r>
    <d v="2024-11-26T00:00:00"/>
    <n v="75"/>
    <n v="55"/>
    <n v="331.26735806657388"/>
    <n v="37"/>
    <n v="2425"/>
    <x v="186"/>
    <s v="Male"/>
    <x v="9"/>
    <x v="1"/>
    <x v="1"/>
    <x v="2"/>
    <n v="2425"/>
  </r>
  <r>
    <d v="2024-11-27T00:00:00"/>
    <n v="81"/>
    <n v="11"/>
    <n v="473.7354690668783"/>
    <n v="1"/>
    <n v="2229"/>
    <x v="273"/>
    <s v="Female"/>
    <x v="9"/>
    <x v="1"/>
    <x v="1"/>
    <x v="6"/>
    <n v="2229"/>
  </r>
  <r>
    <d v="2024-11-28T00:00:00"/>
    <n v="55"/>
    <n v="44"/>
    <n v="118.34160144529891"/>
    <n v="6"/>
    <n v="3558"/>
    <x v="198"/>
    <s v="Male"/>
    <x v="9"/>
    <x v="1"/>
    <x v="1"/>
    <x v="5"/>
    <n v="3558"/>
  </r>
  <r>
    <d v="2024-11-29T00:00:00"/>
    <n v="81"/>
    <n v="17"/>
    <n v="226.21847217201039"/>
    <n v="17"/>
    <n v="1482"/>
    <x v="224"/>
    <s v="Male"/>
    <x v="9"/>
    <x v="1"/>
    <x v="1"/>
    <x v="3"/>
    <n v="1482"/>
  </r>
  <r>
    <d v="2024-12-01T00:00:00"/>
    <n v="39"/>
    <n v="15"/>
    <n v="319.08999999999997"/>
    <n v="7"/>
    <n v="4574"/>
    <x v="101"/>
    <s v="Female"/>
    <x v="4"/>
    <x v="1"/>
    <x v="1"/>
    <x v="0"/>
    <n v="4574"/>
  </r>
  <r>
    <d v="2024-12-01T00:00:00"/>
    <n v="32"/>
    <n v="10"/>
    <n v="500.83"/>
    <n v="4"/>
    <n v="239"/>
    <x v="312"/>
    <s v="Female"/>
    <x v="4"/>
    <x v="1"/>
    <x v="1"/>
    <x v="0"/>
    <n v="239"/>
  </r>
  <r>
    <d v="2024-12-01T00:00:00"/>
    <n v="61"/>
    <n v="13"/>
    <n v="356.61"/>
    <n v="7"/>
    <n v="4100"/>
    <x v="207"/>
    <s v="Female"/>
    <x v="4"/>
    <x v="1"/>
    <x v="1"/>
    <x v="0"/>
    <n v="4100"/>
  </r>
  <r>
    <d v="2024-12-01T00:00:00"/>
    <n v="84"/>
    <n v="14"/>
    <n v="370.36"/>
    <n v="0"/>
    <n v="2605"/>
    <x v="304"/>
    <s v="Male"/>
    <x v="4"/>
    <x v="1"/>
    <x v="1"/>
    <x v="0"/>
    <n v="0"/>
  </r>
  <r>
    <d v="2024-12-01T00:00:00"/>
    <n v="94"/>
    <n v="6"/>
    <n v="537.26"/>
    <n v="1"/>
    <n v="3666"/>
    <x v="185"/>
    <s v="Male"/>
    <x v="4"/>
    <x v="1"/>
    <x v="1"/>
    <x v="0"/>
    <n v="3666"/>
  </r>
  <r>
    <d v="2024-12-01T00:00:00"/>
    <n v="21"/>
    <n v="17"/>
    <n v="297.83999999999997"/>
    <n v="1"/>
    <n v="1554"/>
    <x v="313"/>
    <s v="Female"/>
    <x v="4"/>
    <x v="1"/>
    <x v="1"/>
    <x v="0"/>
    <n v="1554"/>
  </r>
  <r>
    <d v="2024-12-01T00:00:00"/>
    <n v="74"/>
    <n v="14"/>
    <n v="508.85"/>
    <n v="1"/>
    <n v="1183"/>
    <x v="252"/>
    <s v="Female"/>
    <x v="4"/>
    <x v="1"/>
    <x v="1"/>
    <x v="0"/>
    <n v="1183"/>
  </r>
  <r>
    <d v="2024-12-01T00:00:00"/>
    <n v="99"/>
    <n v="15"/>
    <n v="181.12"/>
    <n v="5"/>
    <n v="454"/>
    <x v="268"/>
    <s v="Female"/>
    <x v="4"/>
    <x v="1"/>
    <x v="1"/>
    <x v="0"/>
    <n v="454"/>
  </r>
  <r>
    <d v="2024-12-01T00:00:00"/>
    <n v="26"/>
    <n v="13"/>
    <n v="543.15"/>
    <n v="6"/>
    <n v="3794"/>
    <x v="314"/>
    <s v="Male"/>
    <x v="4"/>
    <x v="1"/>
    <x v="1"/>
    <x v="0"/>
    <n v="3794"/>
  </r>
  <r>
    <d v="2024-12-01T00:00:00"/>
    <n v="74"/>
    <n v="6"/>
    <n v="87.83"/>
    <n v="6"/>
    <n v="3741"/>
    <x v="307"/>
    <s v="Male"/>
    <x v="4"/>
    <x v="1"/>
    <x v="1"/>
    <x v="0"/>
    <n v="3741"/>
  </r>
  <r>
    <d v="2024-12-01T00:00:00"/>
    <n v="88"/>
    <n v="5"/>
    <n v="168.89"/>
    <n v="3"/>
    <n v="1154"/>
    <x v="181"/>
    <s v="Female"/>
    <x v="4"/>
    <x v="1"/>
    <x v="1"/>
    <x v="0"/>
    <n v="1154"/>
  </r>
  <r>
    <d v="2024-12-01T00:00:00"/>
    <n v="57"/>
    <n v="7"/>
    <n v="190.08"/>
    <n v="2"/>
    <n v="650"/>
    <x v="266"/>
    <s v="Male"/>
    <x v="4"/>
    <x v="1"/>
    <x v="1"/>
    <x v="0"/>
    <n v="650"/>
  </r>
  <r>
    <d v="2024-12-01T00:00:00"/>
    <n v="31"/>
    <n v="6"/>
    <n v="191.66"/>
    <n v="2"/>
    <n v="3753"/>
    <x v="315"/>
    <s v="Male"/>
    <x v="4"/>
    <x v="1"/>
    <x v="1"/>
    <x v="0"/>
    <n v="3753"/>
  </r>
  <r>
    <d v="2024-12-01T00:00:00"/>
    <n v="77"/>
    <n v="16"/>
    <n v="539.26"/>
    <n v="3"/>
    <n v="380"/>
    <x v="316"/>
    <s v="Male"/>
    <x v="4"/>
    <x v="1"/>
    <x v="1"/>
    <x v="0"/>
    <n v="380"/>
  </r>
  <r>
    <d v="2024-12-01T00:00:00"/>
    <n v="83"/>
    <n v="9"/>
    <n v="188.49"/>
    <n v="7"/>
    <n v="545"/>
    <x v="317"/>
    <s v="Male"/>
    <x v="4"/>
    <x v="1"/>
    <x v="1"/>
    <x v="0"/>
    <n v="545"/>
  </r>
  <r>
    <d v="2024-12-01T00:00:00"/>
    <n v="18"/>
    <n v="6"/>
    <n v="212.39"/>
    <n v="3"/>
    <n v="731"/>
    <x v="318"/>
    <s v="Female"/>
    <x v="4"/>
    <x v="1"/>
    <x v="1"/>
    <x v="0"/>
    <n v="731"/>
  </r>
  <r>
    <d v="2024-12-01T00:00:00"/>
    <n v="69"/>
    <n v="16"/>
    <n v="337.7"/>
    <n v="9"/>
    <n v="947"/>
    <x v="208"/>
    <s v="Male"/>
    <x v="4"/>
    <x v="1"/>
    <x v="1"/>
    <x v="0"/>
    <n v="947"/>
  </r>
  <r>
    <d v="2024-12-01T00:00:00"/>
    <n v="28"/>
    <n v="19"/>
    <n v="352.06"/>
    <n v="9"/>
    <n v="1108"/>
    <x v="319"/>
    <s v="Male"/>
    <x v="4"/>
    <x v="1"/>
    <x v="1"/>
    <x v="0"/>
    <n v="1108"/>
  </r>
  <r>
    <d v="2024-12-01T00:00:00"/>
    <n v="50"/>
    <n v="6"/>
    <n v="219.19"/>
    <n v="4"/>
    <n v="3837"/>
    <x v="237"/>
    <s v="Male"/>
    <x v="4"/>
    <x v="1"/>
    <x v="1"/>
    <x v="0"/>
    <n v="3837"/>
  </r>
  <r>
    <d v="2024-12-01T00:00:00"/>
    <n v="84"/>
    <n v="19"/>
    <n v="301.2"/>
    <n v="2"/>
    <n v="2608"/>
    <x v="320"/>
    <s v="Male"/>
    <x v="4"/>
    <x v="1"/>
    <x v="1"/>
    <x v="0"/>
    <n v="2608"/>
  </r>
  <r>
    <d v="2024-12-01T00:00:00"/>
    <n v="70"/>
    <n v="6"/>
    <n v="488.97"/>
    <n v="3"/>
    <n v="3767"/>
    <x v="120"/>
    <s v="Female"/>
    <x v="4"/>
    <x v="1"/>
    <x v="1"/>
    <x v="0"/>
    <n v="3767"/>
  </r>
  <r>
    <d v="2024-12-01T00:00:00"/>
    <n v="101"/>
    <n v="14"/>
    <n v="503.93"/>
    <n v="5"/>
    <n v="1117"/>
    <x v="321"/>
    <s v="Female"/>
    <x v="4"/>
    <x v="1"/>
    <x v="1"/>
    <x v="0"/>
    <n v="1117"/>
  </r>
  <r>
    <d v="2024-12-01T00:00:00"/>
    <n v="20"/>
    <n v="5"/>
    <n v="71.41"/>
    <n v="3"/>
    <n v="1527"/>
    <x v="259"/>
    <s v="Male"/>
    <x v="4"/>
    <x v="1"/>
    <x v="1"/>
    <x v="0"/>
    <n v="1527"/>
  </r>
  <r>
    <d v="2024-12-01T00:00:00"/>
    <n v="51"/>
    <n v="14"/>
    <n v="419.93"/>
    <n v="2"/>
    <n v="3544"/>
    <x v="311"/>
    <s v="Female"/>
    <x v="4"/>
    <x v="1"/>
    <x v="1"/>
    <x v="0"/>
    <n v="3544"/>
  </r>
  <r>
    <d v="2024-12-01T00:00:00"/>
    <n v="40"/>
    <n v="7"/>
    <n v="486.93"/>
    <n v="7"/>
    <n v="3644"/>
    <x v="263"/>
    <s v="Male"/>
    <x v="4"/>
    <x v="1"/>
    <x v="1"/>
    <x v="0"/>
    <n v="3644"/>
  </r>
  <r>
    <d v="2024-12-01T00:00:00"/>
    <n v="80"/>
    <n v="13"/>
    <n v="369.46"/>
    <n v="4"/>
    <n v="3996"/>
    <x v="221"/>
    <s v="Male"/>
    <x v="4"/>
    <x v="1"/>
    <x v="1"/>
    <x v="0"/>
    <n v="3996"/>
  </r>
  <r>
    <d v="2024-12-02T00:00:00"/>
    <n v="53"/>
    <n v="35"/>
    <n v="456.67479294227621"/>
    <n v="26"/>
    <n v="4775"/>
    <x v="122"/>
    <s v="Male"/>
    <x v="4"/>
    <x v="1"/>
    <x v="1"/>
    <x v="4"/>
    <n v="4775"/>
  </r>
  <r>
    <d v="2024-12-03T00:00:00"/>
    <n v="60"/>
    <n v="43"/>
    <n v="547.60341884359968"/>
    <n v="33"/>
    <n v="4039"/>
    <x v="225"/>
    <s v="Male"/>
    <x v="4"/>
    <x v="1"/>
    <x v="1"/>
    <x v="2"/>
    <n v="4039"/>
  </r>
  <r>
    <d v="2024-12-04T00:00:00"/>
    <n v="66"/>
    <n v="16"/>
    <n v="355.83872105783303"/>
    <n v="26"/>
    <n v="902"/>
    <x v="169"/>
    <s v="Male"/>
    <x v="4"/>
    <x v="1"/>
    <x v="1"/>
    <x v="6"/>
    <n v="902"/>
  </r>
  <r>
    <d v="2024-12-05T00:00:00"/>
    <n v="87"/>
    <n v="77"/>
    <n v="366.0567426326578"/>
    <n v="16"/>
    <n v="2379"/>
    <x v="139"/>
    <s v="Male"/>
    <x v="4"/>
    <x v="1"/>
    <x v="1"/>
    <x v="5"/>
    <n v="2379"/>
  </r>
  <r>
    <d v="2024-12-06T00:00:00"/>
    <n v="73"/>
    <n v="67"/>
    <n v="153.58600566988801"/>
    <n v="23"/>
    <n v="4456"/>
    <x v="186"/>
    <s v="Male"/>
    <x v="4"/>
    <x v="1"/>
    <x v="1"/>
    <x v="3"/>
    <n v="4456"/>
  </r>
  <r>
    <d v="2024-12-09T00:00:00"/>
    <n v="54"/>
    <n v="38"/>
    <n v="323.70618341172741"/>
    <n v="24"/>
    <n v="4751"/>
    <x v="135"/>
    <s v="Female"/>
    <x v="4"/>
    <x v="1"/>
    <x v="1"/>
    <x v="4"/>
    <n v="4751"/>
  </r>
  <r>
    <d v="2024-12-10T00:00:00"/>
    <n v="83"/>
    <n v="45"/>
    <n v="366.30863322751162"/>
    <n v="6"/>
    <n v="2603"/>
    <x v="186"/>
    <s v="Female"/>
    <x v="4"/>
    <x v="1"/>
    <x v="1"/>
    <x v="2"/>
    <n v="2603"/>
  </r>
  <r>
    <d v="2024-12-11T00:00:00"/>
    <n v="55"/>
    <n v="30"/>
    <n v="221.2352518173648"/>
    <n v="5"/>
    <n v="3260"/>
    <x v="140"/>
    <s v="Male"/>
    <x v="4"/>
    <x v="1"/>
    <x v="1"/>
    <x v="6"/>
    <n v="3260"/>
  </r>
  <r>
    <d v="2024-12-12T00:00:00"/>
    <n v="71"/>
    <n v="45"/>
    <n v="234.62161547469049"/>
    <n v="23"/>
    <n v="1252"/>
    <x v="200"/>
    <s v="Female"/>
    <x v="4"/>
    <x v="1"/>
    <x v="1"/>
    <x v="5"/>
    <n v="1252"/>
  </r>
  <r>
    <d v="2024-12-13T00:00:00"/>
    <n v="60"/>
    <n v="19"/>
    <n v="288.64208155231131"/>
    <n v="32"/>
    <n v="4960"/>
    <x v="243"/>
    <s v="Female"/>
    <x v="4"/>
    <x v="1"/>
    <x v="1"/>
    <x v="3"/>
    <n v="4960"/>
  </r>
  <r>
    <d v="2024-12-16T00:00:00"/>
    <n v="97"/>
    <n v="33"/>
    <n v="110.03559888886321"/>
    <n v="28"/>
    <n v="1543"/>
    <x v="143"/>
    <s v="Female"/>
    <x v="4"/>
    <x v="1"/>
    <x v="1"/>
    <x v="4"/>
    <n v="1543"/>
  </r>
  <r>
    <d v="2024-12-17T00:00:00"/>
    <n v="65"/>
    <n v="73"/>
    <n v="261.03958279158923"/>
    <n v="21"/>
    <n v="4742"/>
    <x v="131"/>
    <s v="Female"/>
    <x v="4"/>
    <x v="1"/>
    <x v="1"/>
    <x v="2"/>
    <n v="4742"/>
  </r>
  <r>
    <d v="2024-12-18T00:00:00"/>
    <n v="82"/>
    <n v="58"/>
    <n v="205.72400349827231"/>
    <n v="25"/>
    <n v="3423"/>
    <x v="144"/>
    <s v="Male"/>
    <x v="4"/>
    <x v="1"/>
    <x v="1"/>
    <x v="6"/>
    <n v="3423"/>
  </r>
  <r>
    <d v="2024-12-19T00:00:00"/>
    <n v="58"/>
    <n v="45"/>
    <n v="263.74867608895732"/>
    <n v="27"/>
    <n v="3235"/>
    <x v="134"/>
    <s v="Female"/>
    <x v="4"/>
    <x v="1"/>
    <x v="1"/>
    <x v="5"/>
    <n v="3235"/>
  </r>
  <r>
    <d v="2024-12-20T00:00:00"/>
    <n v="55"/>
    <n v="33"/>
    <n v="159.88106590962559"/>
    <n v="20"/>
    <n v="2807"/>
    <x v="167"/>
    <s v="Female"/>
    <x v="4"/>
    <x v="1"/>
    <x v="1"/>
    <x v="3"/>
    <n v="2807"/>
  </r>
  <r>
    <d v="2024-12-23T00:00:00"/>
    <n v="65"/>
    <n v="32"/>
    <n v="545.26364036994755"/>
    <n v="6"/>
    <n v="1538"/>
    <x v="242"/>
    <s v="Female"/>
    <x v="4"/>
    <x v="1"/>
    <x v="1"/>
    <x v="4"/>
    <n v="1538"/>
  </r>
  <r>
    <d v="2024-12-24T00:00:00"/>
    <n v="78"/>
    <n v="71"/>
    <n v="396.79622677702429"/>
    <n v="16"/>
    <n v="1294"/>
    <x v="144"/>
    <s v="Male"/>
    <x v="4"/>
    <x v="1"/>
    <x v="1"/>
    <x v="2"/>
    <n v="1294"/>
  </r>
  <r>
    <d v="2024-12-25T00:00:00"/>
    <n v="52"/>
    <n v="46"/>
    <n v="439.55115957224479"/>
    <n v="19"/>
    <n v="1492"/>
    <x v="116"/>
    <s v="Male"/>
    <x v="4"/>
    <x v="1"/>
    <x v="1"/>
    <x v="6"/>
    <n v="1492"/>
  </r>
  <r>
    <d v="2024-12-26T00:00:00"/>
    <n v="69"/>
    <n v="21"/>
    <n v="494.58561930366909"/>
    <n v="19"/>
    <n v="1339"/>
    <x v="131"/>
    <s v="Male"/>
    <x v="4"/>
    <x v="1"/>
    <x v="1"/>
    <x v="5"/>
    <n v="1339"/>
  </r>
  <r>
    <d v="2024-12-27T00:00:00"/>
    <n v="85"/>
    <n v="64"/>
    <n v="349.22109946452861"/>
    <n v="21"/>
    <n v="4008"/>
    <x v="225"/>
    <s v="Male"/>
    <x v="4"/>
    <x v="1"/>
    <x v="1"/>
    <x v="3"/>
    <n v="4008"/>
  </r>
  <r>
    <d v="2024-12-30T00:00:00"/>
    <n v="68"/>
    <n v="22"/>
    <n v="143.46014404371181"/>
    <n v="27"/>
    <n v="2076"/>
    <x v="135"/>
    <s v="Male"/>
    <x v="4"/>
    <x v="1"/>
    <x v="1"/>
    <x v="4"/>
    <n v="2076"/>
  </r>
  <r>
    <d v="2024-12-31T00:00:00"/>
    <n v="75"/>
    <n v="32"/>
    <n v="368.55327090927392"/>
    <n v="39"/>
    <n v="760"/>
    <x v="172"/>
    <s v="Male"/>
    <x v="4"/>
    <x v="1"/>
    <x v="1"/>
    <x v="2"/>
    <n v="7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EDAE21-D122-48DD-89B0-866545A5651B}" name="Quarter"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G118:J122" firstHeaderRow="0" firstDataRow="1" firstDataCol="1"/>
  <pivotFields count="13">
    <pivotField compact="0" numFmtId="14" outline="0" showAll="0"/>
    <pivotField dataField="1"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items count="3">
        <item x="0"/>
        <item h="1" x="1"/>
        <item t="default"/>
      </items>
    </pivotField>
    <pivotField axis="axisRow" compact="0" outline="0" showAll="0">
      <items count="5">
        <item x="2"/>
        <item x="0"/>
        <item x="3"/>
        <item x="1"/>
        <item t="default"/>
      </items>
    </pivotField>
    <pivotField compact="0" outline="0" showAll="0">
      <items count="8">
        <item x="2"/>
        <item x="6"/>
        <item x="5"/>
        <item x="3"/>
        <item x="1"/>
        <item x="0"/>
        <item x="4"/>
        <item t="default"/>
      </items>
    </pivotField>
    <pivotField compact="0" numFmtId="1" outline="0" showAll="0"/>
  </pivotFields>
  <rowFields count="1">
    <field x="10"/>
  </rowFields>
  <rowItems count="4">
    <i>
      <x/>
    </i>
    <i>
      <x v="1"/>
    </i>
    <i>
      <x v="2"/>
    </i>
    <i>
      <x v="3"/>
    </i>
  </rowItems>
  <colFields count="1">
    <field x="-2"/>
  </colFields>
  <colItems count="3">
    <i>
      <x/>
    </i>
    <i i="1">
      <x v="1"/>
    </i>
    <i i="2">
      <x v="2"/>
    </i>
  </colItems>
  <dataFields count="3">
    <dataField name=" Total Calls" fld="1" baseField="0" baseItem="0"/>
    <dataField name="  Calls Reached" fld="2" baseField="0" baseItem="0"/>
    <dataField name="  Deals Closed" fld="4" baseField="0" baseItem="0"/>
  </dataFields>
  <formats count="4">
    <format dxfId="54">
      <pivotArea type="all" dataOnly="0" outline="0" fieldPosition="0"/>
    </format>
    <format dxfId="55">
      <pivotArea outline="0" collapsedLevelsAreSubtotals="1" fieldPosition="0"/>
    </format>
    <format dxfId="56">
      <pivotArea field="11" type="button" dataOnly="0" labelOnly="1" outline="0"/>
    </format>
    <format dxfId="57">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2847FA-6248-4E98-A53B-13B63F7A24CF}" name="KPI Agent"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G63:K94" firstHeaderRow="0" firstDataRow="1" firstDataCol="1"/>
  <pivotFields count="13">
    <pivotField compact="0" numFmtId="14" outline="0" showAll="0"/>
    <pivotField dataField="1" compact="0" outline="0" showAll="0"/>
    <pivotField dataField="1" compact="0" outline="0" showAll="0"/>
    <pivotField compact="0" outline="0" showAll="0"/>
    <pivotField dataField="1" compact="0" outline="0" showAll="0"/>
    <pivotField compact="0" outline="0" showAll="0"/>
    <pivotField axis="axisRow" compact="0" outline="0" showAll="0">
      <items count="324">
        <item m="1" x="322"/>
        <item x="61"/>
        <item x="24"/>
        <item x="13"/>
        <item x="87"/>
        <item x="64"/>
        <item x="55"/>
        <item x="26"/>
        <item x="98"/>
        <item x="30"/>
        <item x="4"/>
        <item x="84"/>
        <item x="11"/>
        <item x="58"/>
        <item x="16"/>
        <item x="99"/>
        <item x="63"/>
        <item x="54"/>
        <item x="73"/>
        <item x="68"/>
        <item x="39"/>
        <item x="7"/>
        <item x="72"/>
        <item x="41"/>
        <item x="44"/>
        <item x="51"/>
        <item x="71"/>
        <item x="59"/>
        <item x="66"/>
        <item x="74"/>
        <item x="8"/>
        <item x="57"/>
        <item x="17"/>
        <item x="50"/>
        <item x="27"/>
        <item x="82"/>
        <item x="37"/>
        <item x="18"/>
        <item x="3"/>
        <item x="25"/>
        <item x="94"/>
        <item x="76"/>
        <item x="77"/>
        <item x="43"/>
        <item x="89"/>
        <item x="21"/>
        <item x="14"/>
        <item x="78"/>
        <item x="48"/>
        <item x="34"/>
        <item x="20"/>
        <item x="90"/>
        <item x="45"/>
        <item x="23"/>
        <item x="52"/>
        <item x="96"/>
        <item x="93"/>
        <item x="75"/>
        <item x="28"/>
        <item x="47"/>
        <item x="10"/>
        <item x="97"/>
        <item x="15"/>
        <item x="46"/>
        <item x="53"/>
        <item x="33"/>
        <item x="6"/>
        <item x="19"/>
        <item x="40"/>
        <item x="70"/>
        <item x="92"/>
        <item x="83"/>
        <item x="60"/>
        <item x="29"/>
        <item x="9"/>
        <item x="12"/>
        <item x="69"/>
        <item x="80"/>
        <item x="95"/>
        <item x="81"/>
        <item x="67"/>
        <item x="31"/>
        <item x="2"/>
        <item x="35"/>
        <item x="42"/>
        <item x="86"/>
        <item x="22"/>
        <item x="65"/>
        <item x="0"/>
        <item x="79"/>
        <item x="62"/>
        <item x="91"/>
        <item x="5"/>
        <item x="1"/>
        <item x="38"/>
        <item x="49"/>
        <item x="56"/>
        <item x="85"/>
        <item x="32"/>
        <item x="88"/>
        <item x="36"/>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t="default"/>
      </items>
    </pivotField>
    <pivotField compact="0" outline="0" showAll="0"/>
    <pivotField compact="0" outline="0" showAll="0">
      <items count="13">
        <item h="1" x="11"/>
        <item x="3"/>
        <item h="1" x="8"/>
        <item h="1" x="7"/>
        <item h="1" x="2"/>
        <item h="1" x="0"/>
        <item h="1" x="10"/>
        <item h="1" x="6"/>
        <item h="1" x="5"/>
        <item h="1" x="1"/>
        <item h="1" x="9"/>
        <item h="1" x="4"/>
        <item t="default"/>
      </items>
    </pivotField>
    <pivotField compact="0" outline="0" showAll="0">
      <items count="3">
        <item x="0"/>
        <item h="1" x="1"/>
        <item t="default"/>
      </items>
    </pivotField>
    <pivotField compact="0" outline="0" showAll="0"/>
    <pivotField compact="0" outline="0" showAll="0">
      <items count="8">
        <item x="2"/>
        <item x="6"/>
        <item x="5"/>
        <item x="3"/>
        <item x="1"/>
        <item x="0"/>
        <item x="4"/>
        <item t="default"/>
      </items>
    </pivotField>
    <pivotField dataField="1" compact="0" numFmtId="1" outline="0" showAll="0"/>
  </pivotFields>
  <rowFields count="1">
    <field x="6"/>
  </rowFields>
  <rowItems count="31">
    <i>
      <x v="1"/>
    </i>
    <i>
      <x v="3"/>
    </i>
    <i>
      <x v="5"/>
    </i>
    <i>
      <x v="9"/>
    </i>
    <i>
      <x v="10"/>
    </i>
    <i>
      <x v="12"/>
    </i>
    <i>
      <x v="24"/>
    </i>
    <i>
      <x v="36"/>
    </i>
    <i>
      <x v="38"/>
    </i>
    <i>
      <x v="42"/>
    </i>
    <i>
      <x v="44"/>
    </i>
    <i>
      <x v="46"/>
    </i>
    <i>
      <x v="47"/>
    </i>
    <i>
      <x v="50"/>
    </i>
    <i>
      <x v="52"/>
    </i>
    <i>
      <x v="58"/>
    </i>
    <i>
      <x v="61"/>
    </i>
    <i>
      <x v="62"/>
    </i>
    <i>
      <x v="63"/>
    </i>
    <i>
      <x v="65"/>
    </i>
    <i>
      <x v="73"/>
    </i>
    <i>
      <x v="76"/>
    </i>
    <i>
      <x v="77"/>
    </i>
    <i>
      <x v="80"/>
    </i>
    <i>
      <x v="81"/>
    </i>
    <i>
      <x v="85"/>
    </i>
    <i>
      <x v="87"/>
    </i>
    <i>
      <x v="88"/>
    </i>
    <i>
      <x v="89"/>
    </i>
    <i>
      <x v="92"/>
    </i>
    <i>
      <x v="99"/>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Closed-Won " fld="12" baseField="6" baseItem="1" numFmtId="1"/>
  </dataFields>
  <formats count="4">
    <format dxfId="40">
      <pivotArea type="all" dataOnly="0" outline="0" fieldPosition="0"/>
    </format>
    <format dxfId="41">
      <pivotArea outline="0" collapsedLevelsAreSubtotals="1" fieldPosition="0"/>
    </format>
    <format dxfId="42">
      <pivotArea field="11" type="button" dataOnly="0" labelOnly="1" outline="0"/>
    </format>
    <format dxfId="43">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6F4CF5-D6FE-4BFE-847C-0B725763B5F6}" name="PivotTable1"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G54:K61" firstHeaderRow="0" firstDataRow="1" firstDataCol="1"/>
  <pivotFields count="13">
    <pivotField compact="0" numFmtId="14" outline="0" showAll="0"/>
    <pivotField dataField="1"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items count="13">
        <item h="1" x="11"/>
        <item x="3"/>
        <item h="1" x="8"/>
        <item h="1" x="7"/>
        <item h="1" x="2"/>
        <item h="1" x="0"/>
        <item h="1" x="10"/>
        <item h="1" x="6"/>
        <item h="1" x="5"/>
        <item h="1" x="1"/>
        <item h="1" x="9"/>
        <item h="1" x="4"/>
        <item t="default"/>
      </items>
    </pivotField>
    <pivotField compact="0" outline="0" showAll="0">
      <items count="3">
        <item x="0"/>
        <item h="1" x="1"/>
        <item t="default"/>
      </items>
    </pivotField>
    <pivotField compact="0" outline="0" showAll="0"/>
    <pivotField axis="axisRow" compact="0" outline="0" showAll="0">
      <items count="8">
        <item x="2"/>
        <item x="6"/>
        <item x="5"/>
        <item x="3"/>
        <item x="1"/>
        <item x="0"/>
        <item x="4"/>
        <item t="default"/>
      </items>
    </pivotField>
    <pivotField dataField="1" compact="0" numFmtId="1" outline="0" showAll="0"/>
  </pivotFields>
  <rowFields count="1">
    <field x="11"/>
  </rowFields>
  <rowItems count="7">
    <i>
      <x/>
    </i>
    <i>
      <x v="1"/>
    </i>
    <i>
      <x v="2"/>
    </i>
    <i>
      <x v="3"/>
    </i>
    <i>
      <x v="4"/>
    </i>
    <i>
      <x v="5"/>
    </i>
    <i>
      <x v="6"/>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Closed-Won " fld="12" baseField="0" baseItem="0" numFmtId="1"/>
  </dataFields>
  <formats count="4">
    <format dxfId="47">
      <pivotArea type="all" dataOnly="0" outline="0" fieldPosition="0"/>
    </format>
    <format dxfId="48">
      <pivotArea outline="0" collapsedLevelsAreSubtotals="1" fieldPosition="0"/>
    </format>
    <format dxfId="49">
      <pivotArea field="11" type="button" dataOnly="0" labelOnly="1" outline="0" axis="axisRow" fieldPosition="0"/>
    </format>
    <format dxfId="5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292CDE-58F7-429D-BDA5-D99579282977}" name="KPI"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D12" firstHeaderRow="0" firstDataRow="1" firstDataCol="0"/>
  <pivotFields count="13">
    <pivotField numFmtId="14" showAll="0"/>
    <pivotField dataField="1" showAll="0"/>
    <pivotField dataField="1" showAll="0"/>
    <pivotField showAll="0"/>
    <pivotField dataField="1" showAll="0"/>
    <pivotField showAll="0"/>
    <pivotField showAll="0"/>
    <pivotField showAll="0"/>
    <pivotField showAll="0">
      <items count="13">
        <item h="1" x="11"/>
        <item x="3"/>
        <item h="1" x="8"/>
        <item h="1" x="7"/>
        <item h="1" x="2"/>
        <item h="1" x="0"/>
        <item h="1" x="10"/>
        <item h="1" x="6"/>
        <item h="1" x="5"/>
        <item h="1" x="1"/>
        <item h="1" x="9"/>
        <item h="1" x="4"/>
        <item t="default"/>
      </items>
    </pivotField>
    <pivotField showAll="0">
      <items count="3">
        <item x="0"/>
        <item h="1" x="1"/>
        <item t="default"/>
      </items>
    </pivotField>
    <pivotField showAll="0"/>
    <pivotField showAll="0"/>
    <pivotField dataField="1" numFmtId="1" showAll="0"/>
  </pivotFields>
  <rowItems count="1">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Closed-Won " fld="12" baseField="0" baseItem="0" numFmtId="1"/>
  </dataFields>
  <formats count="3">
    <format dxfId="44">
      <pivotArea type="all" dataOnly="0" outline="0" fieldPosition="0"/>
    </format>
    <format dxfId="45">
      <pivotArea outline="0" collapsedLevelsAreSubtotals="1" fieldPosition="0"/>
    </format>
    <format dxfId="46">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1835F2-B956-4D6D-9AE8-4F97501B78B8}" name="MonthKPI"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G7:K19" firstHeaderRow="0" firstDataRow="1" firstDataCol="1"/>
  <pivotFields count="13">
    <pivotField compact="0" numFmtId="14" outline="0" showAll="0"/>
    <pivotField dataField="1"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axis="axisRow" compact="0" outline="0" showAll="0">
      <items count="13">
        <item x="11"/>
        <item x="3"/>
        <item x="8"/>
        <item x="7"/>
        <item x="2"/>
        <item x="0"/>
        <item x="10"/>
        <item x="6"/>
        <item x="5"/>
        <item x="1"/>
        <item x="9"/>
        <item x="4"/>
        <item t="default"/>
      </items>
    </pivotField>
    <pivotField compact="0" outline="0" showAll="0">
      <items count="3">
        <item x="0"/>
        <item h="1" x="1"/>
        <item t="default"/>
      </items>
    </pivotField>
    <pivotField compact="0" outline="0" showAll="0"/>
    <pivotField compact="0" outline="0" showAll="0"/>
    <pivotField dataField="1" compact="0" numFmtId="1" outline="0" showAll="0"/>
  </pivotFields>
  <rowFields count="1">
    <field x="8"/>
  </rowFields>
  <rowItems count="12">
    <i>
      <x/>
    </i>
    <i>
      <x v="1"/>
    </i>
    <i>
      <x v="2"/>
    </i>
    <i>
      <x v="3"/>
    </i>
    <i>
      <x v="4"/>
    </i>
    <i>
      <x v="5"/>
    </i>
    <i>
      <x v="6"/>
    </i>
    <i>
      <x v="7"/>
    </i>
    <i>
      <x v="8"/>
    </i>
    <i>
      <x v="9"/>
    </i>
    <i>
      <x v="10"/>
    </i>
    <i>
      <x v="11"/>
    </i>
  </rowItems>
  <colFields count="1">
    <field x="-2"/>
  </colFields>
  <colItems count="4">
    <i>
      <x/>
    </i>
    <i i="1">
      <x v="1"/>
    </i>
    <i i="2">
      <x v="2"/>
    </i>
    <i i="3">
      <x v="3"/>
    </i>
  </colItems>
  <dataFields count="4">
    <dataField name=" Total Calls" fld="1" baseField="0" baseItem="0"/>
    <dataField name="  Calls Reached" fld="2" baseField="0" baseItem="0"/>
    <dataField name="  Deals Closed" fld="4" baseField="0" baseItem="0"/>
    <dataField name="  Closed-Won " fld="12" baseField="0" baseItem="0" numFmtId="1"/>
  </dataFields>
  <formats count="5">
    <format dxfId="79">
      <pivotArea type="all" dataOnly="0" outline="0" fieldPosition="0"/>
    </format>
    <format dxfId="78">
      <pivotArea outline="0" collapsedLevelsAreSubtotals="1" fieldPosition="0"/>
    </format>
    <format dxfId="77">
      <pivotArea field="8" type="button" dataOnly="0" labelOnly="1" outline="0" axis="axisRow" fieldPosition="0"/>
    </format>
    <format dxfId="76">
      <pivotArea dataOnly="0" labelOnly="1" outline="0" fieldPosition="0">
        <references count="1">
          <reference field="8" count="0"/>
        </references>
      </pivotArea>
    </format>
    <format dxfId="7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86CB03-1911-4B3B-A44D-21A046600654}" name="Month(calculate)"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G23:G24" firstHeaderRow="1" firstDataRow="1" firstDataCol="1"/>
  <pivotFields count="13">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h="1" x="11"/>
        <item x="3"/>
        <item h="1" x="8"/>
        <item h="1" x="7"/>
        <item h="1" x="2"/>
        <item h="1" x="0"/>
        <item h="1" x="10"/>
        <item h="1" x="6"/>
        <item h="1" x="5"/>
        <item h="1" x="1"/>
        <item h="1" x="9"/>
        <item h="1" x="4"/>
        <item t="default"/>
      </items>
    </pivotField>
    <pivotField compact="0" outline="0" showAll="0"/>
    <pivotField compact="0" outline="0" showAll="0"/>
    <pivotField compact="0" outline="0" showAll="0"/>
    <pivotField compact="0" numFmtId="1" outline="0" showAll="0"/>
  </pivotFields>
  <rowFields count="1">
    <field x="8"/>
  </rowFields>
  <rowItems count="1">
    <i>
      <x v="1"/>
    </i>
  </rowItems>
  <colItems count="1">
    <i/>
  </colItems>
  <formats count="3">
    <format dxfId="51">
      <pivotArea type="all" dataOnly="0" outline="0" fieldPosition="0"/>
    </format>
    <format dxfId="52">
      <pivotArea field="8" type="button" dataOnly="0" labelOnly="1" outline="0" axis="axisRow" fieldPosition="0"/>
    </format>
    <format dxfId="53">
      <pivotArea dataOnly="0" labelOnly="1" outline="0"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E83D8C7-8280-4192-828C-F36E6B879B78}" autoFormatId="16" applyNumberFormats="0" applyBorderFormats="0" applyFontFormats="0" applyPatternFormats="0" applyAlignmentFormats="0" applyWidthHeightFormats="0">
  <queryTableRefresh nextId="9">
    <queryTableFields count="8">
      <queryTableField id="1" name="Date" tableColumnId="1"/>
      <queryTableField id="2" name="Total Calls" tableColumnId="2"/>
      <queryTableField id="3" name="Calls Reached" tableColumnId="3"/>
      <queryTableField id="4" name="Average Duration (sec)" tableColumnId="4"/>
      <queryTableField id="5" name="Deals Closed" tableColumnId="5"/>
      <queryTableField id="6" name="Deal Value ($)" tableColumnId="6"/>
      <queryTableField id="7" name="Full Name" tableColumnId="7"/>
      <queryTableField id="8" name="Gender"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286379D-F71C-41FD-8381-86F7C141B44E}" sourceName="Year">
  <pivotTables>
    <pivotTable tabId="4" name="KPI"/>
    <pivotTable tabId="4" name="MonthKPI"/>
    <pivotTable tabId="4" name="PivotTable1"/>
    <pivotTable tabId="4" name="KPI Agent"/>
    <pivotTable tabId="4" name="Quarter"/>
  </pivotTables>
  <data>
    <tabular pivotCacheId="1274865798">
      <items count="2">
        <i x="0" s="1"/>
        <i x="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FC2CB9A9-6F47-4EB7-8A50-CF865C79C7FE}" sourceName="Month">
  <pivotTables>
    <pivotTable tabId="4" name="Month(calculate)"/>
    <pivotTable tabId="4" name="KPI"/>
    <pivotTable tabId="4" name="KPI Agent"/>
    <pivotTable tabId="4" name="PivotTable1"/>
  </pivotTables>
  <data>
    <tabular pivotCacheId="1274865798">
      <items count="12">
        <i x="11"/>
        <i x="3" s="1"/>
        <i x="8"/>
        <i x="7"/>
        <i x="2"/>
        <i x="0"/>
        <i x="10"/>
        <i x="6"/>
        <i x="5"/>
        <i x="1"/>
        <i x="9"/>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26825C7-D805-46A2-B0E2-6E747D9889DC}" cache="Slicer_Year" caption="Filter By Year" columnCount="2" style="New" rowHeight="247650"/>
  <slicer name="Month 1" xr10:uid="{FD3EAEEA-4606-44E2-A71B-9BFCC34613A4}" cache="Slicer_Month1" caption="Month" columnCount="2" rowHeight="2476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86E6A8-C986-4FE8-A7DE-80E656F8B686}" name="Table2" displayName="Table2" ref="A1:M1066" totalsRowShown="0" headerRowDxfId="58" dataDxfId="59" tableBorderDxfId="73">
  <autoFilter ref="A1:M1066" xr:uid="{6D86E6A8-C986-4FE8-A7DE-80E656F8B686}">
    <filterColumn colId="0">
      <filters>
        <dateGroupItem year="2024" dateTimeGrouping="year"/>
      </filters>
    </filterColumn>
  </autoFilter>
  <tableColumns count="13">
    <tableColumn id="1" xr3:uid="{FF9ED436-8642-4301-8B7F-38A980FC39B9}" name="Date" dataDxfId="72"/>
    <tableColumn id="2" xr3:uid="{CE53DA9A-E3A1-4BB6-82B2-C6239C0C3C55}" name="Total Calls" dataDxfId="71"/>
    <tableColumn id="3" xr3:uid="{1DC7A6B0-6216-4FBD-B441-FF912A1B3F6A}" name="Calls Reached" dataDxfId="70"/>
    <tableColumn id="4" xr3:uid="{244E517D-3D3A-4758-91DF-7F03AA127221}" name="Average Duration (sec)" dataDxfId="69"/>
    <tableColumn id="5" xr3:uid="{5497D0D0-CA9D-457A-8FC4-B29F654A0CF1}" name="Deals Closed" dataDxfId="68"/>
    <tableColumn id="6" xr3:uid="{885494A8-5CD6-44F9-899B-A57AAD874545}" name="Deal Value ($)" dataDxfId="67"/>
    <tableColumn id="7" xr3:uid="{55BD47A9-5E33-4909-891D-6E9BB99AE3BE}" name="Full Name" dataDxfId="66"/>
    <tableColumn id="8" xr3:uid="{2A2C69C3-733A-4DA2-B86C-D62A3C726BCC}" name="Gender" dataDxfId="65"/>
    <tableColumn id="9" xr3:uid="{BBFE3637-287F-4389-9FD0-65880EE080F1}" name="Month" dataDxfId="64">
      <calculatedColumnFormula>TEXT(DataSet!$A2,"mmm")</calculatedColumnFormula>
    </tableColumn>
    <tableColumn id="10" xr3:uid="{4514F751-12FF-48AE-8479-D5AD42F7B61B}" name="Year" dataDxfId="63">
      <calculatedColumnFormula>YEAR(DataSet!$A2)</calculatedColumnFormula>
    </tableColumn>
    <tableColumn id="11" xr3:uid="{593BA8B9-140C-4E54-A7FB-A79D5A065842}" name="Quarter" dataDxfId="62">
      <calculatedColumnFormula>IF(MONTH(DataSet!$A2)&gt;9,"Q4",IF(MONTH(DataSet!$A2)&gt;6,"Q3",IF(MONTH(DataSet!$A2)&gt;3,"Q2","Q1")))</calculatedColumnFormula>
    </tableColumn>
    <tableColumn id="12" xr3:uid="{93BA34E5-1ACE-47A8-B9E0-A2B8F3B4169B}" name="Weekday" dataDxfId="61">
      <calculatedColumnFormula>TEXT(WEEKDAY(DataSet!$A2,3),"ddd")</calculatedColumnFormula>
    </tableColumn>
    <tableColumn id="13" xr3:uid="{164F052D-9C85-4DF5-B4FF-2DF5051A033B}" name="Closed-Won " dataDxfId="60" dataCellStyle="Percent">
      <calculatedColumnFormula>IF(DataSet!$E2=0,0,DataSet!$F2)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ABB5C8-E720-4B55-BC78-45D00BA0FB1E}" name="Table1" displayName="Table1" ref="A1:H566" tableType="queryTable" totalsRowShown="0">
  <autoFilter ref="A1:H566" xr:uid="{29ABB5C8-E720-4B55-BC78-45D00BA0FB1E}"/>
  <tableColumns count="8">
    <tableColumn id="1" xr3:uid="{635FE0E5-13D7-4C77-9611-7EC0E9DD3A5A}" uniqueName="1" name="Date" queryTableFieldId="1" dataDxfId="74"/>
    <tableColumn id="2" xr3:uid="{91EB071A-2F8D-4B9D-B5EF-FD88457DB995}" uniqueName="2" name="Total Calls" queryTableFieldId="2"/>
    <tableColumn id="3" xr3:uid="{81D55801-6030-4868-91C9-1A6A076388F2}" uniqueName="3" name="Calls Reached" queryTableFieldId="3"/>
    <tableColumn id="4" xr3:uid="{69285468-5FF6-43ED-8496-281C27CF0F9E}" uniqueName="4" name="Average Duration (sec)" queryTableFieldId="4"/>
    <tableColumn id="5" xr3:uid="{54B80A23-5323-48FF-BAD0-4D3056E45F77}" uniqueName="5" name="Deals Closed" queryTableFieldId="5"/>
    <tableColumn id="6" xr3:uid="{79323087-3128-4042-85FA-F153D5B3F9FE}" uniqueName="6" name="Deal Value ($)" queryTableFieldId="6"/>
    <tableColumn id="7" xr3:uid="{64CE9FCA-9260-41CA-AB2E-94FE3AF94F56}" uniqueName="7" name="Full Name" queryTableFieldId="7" dataDxfId="83"/>
    <tableColumn id="8" xr3:uid="{DCE78D38-0FA0-4127-BF43-82356386E7B1}" uniqueName="8" name="Gender" queryTableFieldId="8" dataDxfId="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D957C7-E84C-459A-9C25-BBD6DA72C8D7}" name="Table3" displayName="Table3" ref="A3:J40" totalsRowShown="0">
  <autoFilter ref="A3:J40" xr:uid="{9FD957C7-E84C-459A-9C25-BBD6DA72C8D7}"/>
  <tableColumns count="10">
    <tableColumn id="1" xr3:uid="{A2890CCD-5036-4FE9-A1A9-E39D829A8717}" name="Date" dataDxfId="81"/>
    <tableColumn id="2" xr3:uid="{1A358EE2-F0BB-4C8E-8D06-90DA8D550D9F}" name="Total Calls"/>
    <tableColumn id="3" xr3:uid="{954E5DDF-CC6E-4928-8C35-542BF82E01DB}" name="Calls Reached"/>
    <tableColumn id="4" xr3:uid="{9EEB52EB-751C-46EB-9054-F48035BABF31}" name="Average Duration (sec)"/>
    <tableColumn id="5" xr3:uid="{A2D5FD11-5350-4827-A36F-2245F987100B}" name="Deals Closed"/>
    <tableColumn id="6" xr3:uid="{EF3F2322-7F47-461C-AB04-480218A51613}" name="Deal Value ($)" dataDxfId="80"/>
    <tableColumn id="7" xr3:uid="{C5A8944C-CB0C-49A8-A267-24849D757EFD}" name="Full Name"/>
    <tableColumn id="8" xr3:uid="{FE076646-360E-4E98-923C-575482039155}" name="Gender"/>
    <tableColumn id="9" xr3:uid="{1D71692B-39DC-4F9C-A944-038AA477DEDA}" name="Month"/>
    <tableColumn id="10" xr3:uid="{1312AB8F-25EE-41F9-89C1-1D727B0CC949}" name="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ctrlProp" Target="../ctrlProps/ctrlProp2.xml"/><Relationship Id="rId4" Type="http://schemas.openxmlformats.org/officeDocument/2006/relationships/pivotTable" Target="../pivotTables/pivotTable4.xml"/><Relationship Id="rId9"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7.xml"/><Relationship Id="rId3" Type="http://schemas.openxmlformats.org/officeDocument/2006/relationships/vmlDrawing" Target="../drawings/vmlDrawing2.vml"/><Relationship Id="rId7" Type="http://schemas.openxmlformats.org/officeDocument/2006/relationships/ctrlProp" Target="../ctrlProps/ctrlProp6.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1391-36BF-4472-97A7-DE7DCB3AFD6D}">
  <sheetPr codeName="Sheet1"/>
  <dimension ref="A1:M1066"/>
  <sheetViews>
    <sheetView workbookViewId="0">
      <selection activeCell="E8" sqref="E8"/>
    </sheetView>
  </sheetViews>
  <sheetFormatPr defaultRowHeight="14.4" x14ac:dyDescent="0.3"/>
  <cols>
    <col min="1" max="1" width="10.33203125" style="2" bestFit="1" customWidth="1"/>
    <col min="2" max="2" width="11.88671875" bestFit="1" customWidth="1"/>
    <col min="3" max="3" width="15" bestFit="1" customWidth="1"/>
    <col min="4" max="4" width="22" bestFit="1" customWidth="1"/>
    <col min="5" max="5" width="14" bestFit="1" customWidth="1"/>
    <col min="6" max="6" width="14.6640625" style="5" bestFit="1" customWidth="1"/>
    <col min="7" max="7" width="15.5546875" bestFit="1" customWidth="1"/>
    <col min="8" max="8" width="9.33203125" bestFit="1" customWidth="1"/>
    <col min="9" max="9" width="8.33203125" bestFit="1" customWidth="1"/>
    <col min="10" max="10" width="6.88671875" bestFit="1" customWidth="1"/>
    <col min="11" max="11" width="9.5546875" bestFit="1" customWidth="1"/>
    <col min="12" max="12" width="10.88671875" bestFit="1" customWidth="1"/>
    <col min="13" max="13" width="13.6640625" style="6" bestFit="1" customWidth="1"/>
  </cols>
  <sheetData>
    <row r="1" spans="1:13" x14ac:dyDescent="0.3">
      <c r="A1" s="31" t="s">
        <v>0</v>
      </c>
      <c r="B1" s="32" t="s">
        <v>1</v>
      </c>
      <c r="C1" s="32" t="s">
        <v>2</v>
      </c>
      <c r="D1" s="32" t="s">
        <v>3</v>
      </c>
      <c r="E1" s="32" t="s">
        <v>4</v>
      </c>
      <c r="F1" s="33" t="s">
        <v>5</v>
      </c>
      <c r="G1" s="32" t="s">
        <v>6</v>
      </c>
      <c r="H1" s="32" t="s">
        <v>7</v>
      </c>
      <c r="I1" s="32" t="s">
        <v>332</v>
      </c>
      <c r="J1" s="32" t="s">
        <v>355</v>
      </c>
      <c r="K1" s="32" t="s">
        <v>375</v>
      </c>
      <c r="L1" s="32" t="s">
        <v>369</v>
      </c>
      <c r="M1" s="34" t="s">
        <v>372</v>
      </c>
    </row>
    <row r="2" spans="1:13" hidden="1" x14ac:dyDescent="0.3">
      <c r="A2" s="27">
        <v>45088</v>
      </c>
      <c r="B2" s="22">
        <v>81</v>
      </c>
      <c r="C2" s="22">
        <v>15</v>
      </c>
      <c r="D2" s="22">
        <v>123.8297362122097</v>
      </c>
      <c r="E2" s="22">
        <v>6</v>
      </c>
      <c r="F2" s="23">
        <v>1567</v>
      </c>
      <c r="G2" s="22" t="s">
        <v>232</v>
      </c>
      <c r="H2" s="22" t="s">
        <v>9</v>
      </c>
      <c r="I2" s="22" t="str">
        <f>TEXT(DataSet!$A2,"mmm")</f>
        <v>Jun</v>
      </c>
      <c r="J2" s="22">
        <f>YEAR(DataSet!$A2)</f>
        <v>2023</v>
      </c>
      <c r="K2" s="22" t="str">
        <f>IF(MONTH(DataSet!$A2)&gt;9,"Q4",IF(MONTH(DataSet!$A2)&gt;6,"Q3",IF(MONTH(DataSet!$A2)&gt;3,"Q2","Q1")))</f>
        <v>Q2</v>
      </c>
      <c r="L2" s="22" t="str">
        <f>TEXT(WEEKDAY(DataSet!$A2,3),"ddd")</f>
        <v>Fri</v>
      </c>
      <c r="M2" s="29">
        <f>IF(DataSet!$E2=0,0,DataSet!$F2)</f>
        <v>1567</v>
      </c>
    </row>
    <row r="3" spans="1:13" hidden="1" x14ac:dyDescent="0.3">
      <c r="A3" s="28">
        <v>45206</v>
      </c>
      <c r="B3" s="24">
        <v>41</v>
      </c>
      <c r="C3" s="24">
        <v>18</v>
      </c>
      <c r="D3" s="24">
        <v>483.18186560760199</v>
      </c>
      <c r="E3" s="24">
        <v>9</v>
      </c>
      <c r="F3" s="25">
        <v>4784</v>
      </c>
      <c r="G3" s="24" t="s">
        <v>233</v>
      </c>
      <c r="H3" s="24" t="s">
        <v>9</v>
      </c>
      <c r="I3" s="24" t="str">
        <f>TEXT(DataSet!$A3,"mmm")</f>
        <v>Oct</v>
      </c>
      <c r="J3" s="24">
        <f>YEAR(DataSet!$A3)</f>
        <v>2023</v>
      </c>
      <c r="K3" s="24" t="str">
        <f>IF(MONTH(DataSet!$A3)&gt;9,"Q4",IF(MONTH(DataSet!$A3)&gt;6,"Q3",IF(MONTH(DataSet!$A3)&gt;3,"Q2","Q1")))</f>
        <v>Q4</v>
      </c>
      <c r="L3" s="24" t="str">
        <f>TEXT(WEEKDAY(DataSet!$A3,3),"ddd")</f>
        <v>Thu</v>
      </c>
      <c r="M3" s="30">
        <f>IF(DataSet!$E3=0,0,DataSet!$F3)</f>
        <v>4784</v>
      </c>
    </row>
    <row r="4" spans="1:13" hidden="1" x14ac:dyDescent="0.3">
      <c r="A4" s="27">
        <v>45048</v>
      </c>
      <c r="B4" s="22">
        <v>38</v>
      </c>
      <c r="C4" s="22">
        <v>8</v>
      </c>
      <c r="D4" s="22">
        <v>348.69166002543483</v>
      </c>
      <c r="E4" s="22">
        <v>3</v>
      </c>
      <c r="F4" s="23">
        <v>4918</v>
      </c>
      <c r="G4" s="22" t="s">
        <v>234</v>
      </c>
      <c r="H4" s="22" t="s">
        <v>9</v>
      </c>
      <c r="I4" s="22" t="str">
        <f>TEXT(DataSet!$A4,"mmm")</f>
        <v>May</v>
      </c>
      <c r="J4" s="22">
        <f>YEAR(DataSet!$A4)</f>
        <v>2023</v>
      </c>
      <c r="K4" s="22" t="str">
        <f>IF(MONTH(DataSet!$A4)&gt;9,"Q4",IF(MONTH(DataSet!$A4)&gt;6,"Q3",IF(MONTH(DataSet!$A4)&gt;3,"Q2","Q1")))</f>
        <v>Q2</v>
      </c>
      <c r="L4" s="22" t="str">
        <f>TEXT(WEEKDAY(DataSet!$A4,3),"ddd")</f>
        <v>Sun</v>
      </c>
      <c r="M4" s="29">
        <f>IF(DataSet!$E4=0,0,DataSet!$F4)</f>
        <v>4918</v>
      </c>
    </row>
    <row r="5" spans="1:13" hidden="1" x14ac:dyDescent="0.3">
      <c r="A5" s="28">
        <v>44964</v>
      </c>
      <c r="B5" s="24">
        <v>24</v>
      </c>
      <c r="C5" s="24">
        <v>11</v>
      </c>
      <c r="D5" s="24">
        <v>65.652584274335965</v>
      </c>
      <c r="E5" s="24">
        <v>7</v>
      </c>
      <c r="F5" s="25">
        <v>2991</v>
      </c>
      <c r="G5" s="24" t="s">
        <v>235</v>
      </c>
      <c r="H5" s="24" t="s">
        <v>11</v>
      </c>
      <c r="I5" s="24" t="str">
        <f>TEXT(DataSet!$A5,"mmm")</f>
        <v>Feb</v>
      </c>
      <c r="J5" s="24">
        <f>YEAR(DataSet!$A5)</f>
        <v>2023</v>
      </c>
      <c r="K5" s="24" t="str">
        <f>IF(MONTH(DataSet!$A5)&gt;9,"Q4",IF(MONTH(DataSet!$A5)&gt;6,"Q3",IF(MONTH(DataSet!$A5)&gt;3,"Q2","Q1")))</f>
        <v>Q1</v>
      </c>
      <c r="L5" s="24" t="str">
        <f>TEXT(WEEKDAY(DataSet!$A5,3),"ddd")</f>
        <v>Sun</v>
      </c>
      <c r="M5" s="30">
        <f>IF(DataSet!$E5=0,0,DataSet!$F5)</f>
        <v>2991</v>
      </c>
    </row>
    <row r="6" spans="1:13" hidden="1" x14ac:dyDescent="0.3">
      <c r="A6" s="27">
        <v>45079</v>
      </c>
      <c r="B6" s="22">
        <v>88</v>
      </c>
      <c r="C6" s="22">
        <v>6</v>
      </c>
      <c r="D6" s="22">
        <v>392.66565644095101</v>
      </c>
      <c r="E6" s="22">
        <v>8</v>
      </c>
      <c r="F6" s="23">
        <v>2643</v>
      </c>
      <c r="G6" s="22" t="s">
        <v>236</v>
      </c>
      <c r="H6" s="22" t="s">
        <v>9</v>
      </c>
      <c r="I6" s="22" t="str">
        <f>TEXT(DataSet!$A6,"mmm")</f>
        <v>Jun</v>
      </c>
      <c r="J6" s="22">
        <f>YEAR(DataSet!$A6)</f>
        <v>2023</v>
      </c>
      <c r="K6" s="22" t="str">
        <f>IF(MONTH(DataSet!$A6)&gt;9,"Q4",IF(MONTH(DataSet!$A6)&gt;6,"Q3",IF(MONTH(DataSet!$A6)&gt;3,"Q2","Q1")))</f>
        <v>Q2</v>
      </c>
      <c r="L6" s="22" t="str">
        <f>TEXT(WEEKDAY(DataSet!$A6,3),"ddd")</f>
        <v>Wed</v>
      </c>
      <c r="M6" s="29">
        <f>IF(DataSet!$E6=0,0,DataSet!$F6)</f>
        <v>2643</v>
      </c>
    </row>
    <row r="7" spans="1:13" hidden="1" x14ac:dyDescent="0.3">
      <c r="A7" s="28">
        <v>45264</v>
      </c>
      <c r="B7" s="24">
        <v>50</v>
      </c>
      <c r="C7" s="24">
        <v>20</v>
      </c>
      <c r="D7" s="24">
        <v>115.9673262169665</v>
      </c>
      <c r="E7" s="24">
        <v>18</v>
      </c>
      <c r="F7" s="25">
        <v>728</v>
      </c>
      <c r="G7" s="24" t="s">
        <v>237</v>
      </c>
      <c r="H7" s="24" t="s">
        <v>11</v>
      </c>
      <c r="I7" s="24" t="str">
        <f>TEXT(DataSet!$A7,"mmm")</f>
        <v>Dec</v>
      </c>
      <c r="J7" s="24">
        <f>YEAR(DataSet!$A7)</f>
        <v>2023</v>
      </c>
      <c r="K7" s="24" t="str">
        <f>IF(MONTH(DataSet!$A7)&gt;9,"Q4",IF(MONTH(DataSet!$A7)&gt;6,"Q3",IF(MONTH(DataSet!$A7)&gt;3,"Q2","Q1")))</f>
        <v>Q4</v>
      </c>
      <c r="L7" s="24" t="str">
        <f>TEXT(WEEKDAY(DataSet!$A7,3),"ddd")</f>
        <v>Sat</v>
      </c>
      <c r="M7" s="30">
        <f>IF(DataSet!$E7=0,0,DataSet!$F7)</f>
        <v>728</v>
      </c>
    </row>
    <row r="8" spans="1:13" hidden="1" x14ac:dyDescent="0.3">
      <c r="A8" s="27">
        <v>45191</v>
      </c>
      <c r="B8" s="22">
        <v>59</v>
      </c>
      <c r="C8" s="22">
        <v>8</v>
      </c>
      <c r="D8" s="22">
        <v>526.57807412036766</v>
      </c>
      <c r="E8" s="22">
        <v>5</v>
      </c>
      <c r="F8" s="23">
        <v>2863</v>
      </c>
      <c r="G8" s="22" t="s">
        <v>238</v>
      </c>
      <c r="H8" s="22" t="s">
        <v>11</v>
      </c>
      <c r="I8" s="22" t="str">
        <f>TEXT(DataSet!$A8,"mmm")</f>
        <v>Sep</v>
      </c>
      <c r="J8" s="22">
        <f>YEAR(DataSet!$A8)</f>
        <v>2023</v>
      </c>
      <c r="K8" s="22" t="str">
        <f>IF(MONTH(DataSet!$A8)&gt;9,"Q4",IF(MONTH(DataSet!$A8)&gt;6,"Q3",IF(MONTH(DataSet!$A8)&gt;3,"Q2","Q1")))</f>
        <v>Q3</v>
      </c>
      <c r="L8" s="22" t="str">
        <f>TEXT(WEEKDAY(DataSet!$A8,3),"ddd")</f>
        <v>Wed</v>
      </c>
      <c r="M8" s="29">
        <f>IF(DataSet!$E8=0,0,DataSet!$F8)</f>
        <v>2863</v>
      </c>
    </row>
    <row r="9" spans="1:13" hidden="1" x14ac:dyDescent="0.3">
      <c r="A9" s="28">
        <v>45207</v>
      </c>
      <c r="B9" s="24">
        <v>37</v>
      </c>
      <c r="C9" s="24">
        <v>17</v>
      </c>
      <c r="D9" s="24">
        <v>402.91753619050058</v>
      </c>
      <c r="E9" s="24">
        <v>9</v>
      </c>
      <c r="F9" s="25">
        <v>957</v>
      </c>
      <c r="G9" s="24" t="s">
        <v>239</v>
      </c>
      <c r="H9" s="24" t="s">
        <v>9</v>
      </c>
      <c r="I9" s="24" t="str">
        <f>TEXT(DataSet!$A9,"mmm")</f>
        <v>Oct</v>
      </c>
      <c r="J9" s="24">
        <f>YEAR(DataSet!$A9)</f>
        <v>2023</v>
      </c>
      <c r="K9" s="24" t="str">
        <f>IF(MONTH(DataSet!$A9)&gt;9,"Q4",IF(MONTH(DataSet!$A9)&gt;6,"Q3",IF(MONTH(DataSet!$A9)&gt;3,"Q2","Q1")))</f>
        <v>Q4</v>
      </c>
      <c r="L9" s="24" t="str">
        <f>TEXT(WEEKDAY(DataSet!$A9,3),"ddd")</f>
        <v>Fri</v>
      </c>
      <c r="M9" s="30">
        <f>IF(DataSet!$E9=0,0,DataSet!$F9)</f>
        <v>957</v>
      </c>
    </row>
    <row r="10" spans="1:13" hidden="1" x14ac:dyDescent="0.3">
      <c r="A10" s="27">
        <v>45165</v>
      </c>
      <c r="B10" s="22">
        <v>59</v>
      </c>
      <c r="C10" s="22">
        <v>17</v>
      </c>
      <c r="D10" s="22">
        <v>259.64300353023759</v>
      </c>
      <c r="E10" s="22">
        <v>7</v>
      </c>
      <c r="F10" s="23">
        <v>4791</v>
      </c>
      <c r="G10" s="22" t="s">
        <v>240</v>
      </c>
      <c r="H10" s="22" t="s">
        <v>11</v>
      </c>
      <c r="I10" s="22" t="str">
        <f>TEXT(DataSet!$A10,"mmm")</f>
        <v>Aug</v>
      </c>
      <c r="J10" s="22">
        <f>YEAR(DataSet!$A10)</f>
        <v>2023</v>
      </c>
      <c r="K10" s="22" t="str">
        <f>IF(MONTH(DataSet!$A10)&gt;9,"Q4",IF(MONTH(DataSet!$A10)&gt;6,"Q3",IF(MONTH(DataSet!$A10)&gt;3,"Q2","Q1")))</f>
        <v>Q3</v>
      </c>
      <c r="L10" s="22" t="str">
        <f>TEXT(WEEKDAY(DataSet!$A10,3),"ddd")</f>
        <v>Fri</v>
      </c>
      <c r="M10" s="29">
        <f>IF(DataSet!$E10=0,0,DataSet!$F10)</f>
        <v>4791</v>
      </c>
    </row>
    <row r="11" spans="1:13" hidden="1" x14ac:dyDescent="0.3">
      <c r="A11" s="28">
        <v>45029</v>
      </c>
      <c r="B11" s="24">
        <v>34</v>
      </c>
      <c r="C11" s="24">
        <v>19</v>
      </c>
      <c r="D11" s="24">
        <v>438.22259895492658</v>
      </c>
      <c r="E11" s="24">
        <v>7</v>
      </c>
      <c r="F11" s="25">
        <v>2524</v>
      </c>
      <c r="G11" s="24" t="s">
        <v>241</v>
      </c>
      <c r="H11" s="24" t="s">
        <v>11</v>
      </c>
      <c r="I11" s="24" t="str">
        <f>TEXT(DataSet!$A11,"mmm")</f>
        <v>Apr</v>
      </c>
      <c r="J11" s="24">
        <f>YEAR(DataSet!$A11)</f>
        <v>2023</v>
      </c>
      <c r="K11" s="24" t="str">
        <f>IF(MONTH(DataSet!$A11)&gt;9,"Q4",IF(MONTH(DataSet!$A11)&gt;6,"Q3",IF(MONTH(DataSet!$A11)&gt;3,"Q2","Q1")))</f>
        <v>Q2</v>
      </c>
      <c r="L11" s="24" t="str">
        <f>TEXT(WEEKDAY(DataSet!$A11,3),"ddd")</f>
        <v>Tue</v>
      </c>
      <c r="M11" s="30">
        <f>IF(DataSet!$E11=0,0,DataSet!$F11)</f>
        <v>2524</v>
      </c>
    </row>
    <row r="12" spans="1:13" hidden="1" x14ac:dyDescent="0.3">
      <c r="A12" s="27">
        <v>45019</v>
      </c>
      <c r="B12" s="22">
        <v>90</v>
      </c>
      <c r="C12" s="22">
        <v>19</v>
      </c>
      <c r="D12" s="22">
        <v>439.81879484589138</v>
      </c>
      <c r="E12" s="22">
        <v>3</v>
      </c>
      <c r="F12" s="23">
        <v>1011</v>
      </c>
      <c r="G12" s="22" t="s">
        <v>234</v>
      </c>
      <c r="H12" s="22" t="s">
        <v>11</v>
      </c>
      <c r="I12" s="22" t="str">
        <f>TEXT(DataSet!$A12,"mmm")</f>
        <v>Apr</v>
      </c>
      <c r="J12" s="22">
        <f>YEAR(DataSet!$A12)</f>
        <v>2023</v>
      </c>
      <c r="K12" s="22" t="str">
        <f>IF(MONTH(DataSet!$A12)&gt;9,"Q4",IF(MONTH(DataSet!$A12)&gt;6,"Q3",IF(MONTH(DataSet!$A12)&gt;3,"Q2","Q1")))</f>
        <v>Q2</v>
      </c>
      <c r="L12" s="22" t="str">
        <f>TEXT(WEEKDAY(DataSet!$A12,3),"ddd")</f>
        <v>Sat</v>
      </c>
      <c r="M12" s="29">
        <f>IF(DataSet!$E12=0,0,DataSet!$F12)</f>
        <v>1011</v>
      </c>
    </row>
    <row r="13" spans="1:13" hidden="1" x14ac:dyDescent="0.3">
      <c r="A13" s="28">
        <v>45207</v>
      </c>
      <c r="B13" s="24">
        <v>64</v>
      </c>
      <c r="C13" s="24">
        <v>6</v>
      </c>
      <c r="D13" s="24">
        <v>269.53209186733608</v>
      </c>
      <c r="E13" s="24">
        <v>9</v>
      </c>
      <c r="F13" s="25">
        <v>2174</v>
      </c>
      <c r="G13" s="24" t="s">
        <v>242</v>
      </c>
      <c r="H13" s="24" t="s">
        <v>9</v>
      </c>
      <c r="I13" s="24" t="str">
        <f>TEXT(DataSet!$A13,"mmm")</f>
        <v>Oct</v>
      </c>
      <c r="J13" s="24">
        <f>YEAR(DataSet!$A13)</f>
        <v>2023</v>
      </c>
      <c r="K13" s="24" t="str">
        <f>IF(MONTH(DataSet!$A13)&gt;9,"Q4",IF(MONTH(DataSet!$A13)&gt;6,"Q3",IF(MONTH(DataSet!$A13)&gt;3,"Q2","Q1")))</f>
        <v>Q4</v>
      </c>
      <c r="L13" s="24" t="str">
        <f>TEXT(WEEKDAY(DataSet!$A13,3),"ddd")</f>
        <v>Fri</v>
      </c>
      <c r="M13" s="30">
        <f>IF(DataSet!$E13=0,0,DataSet!$F13)</f>
        <v>2174</v>
      </c>
    </row>
    <row r="14" spans="1:13" hidden="1" x14ac:dyDescent="0.3">
      <c r="A14" s="27">
        <v>45219</v>
      </c>
      <c r="B14" s="22">
        <v>78</v>
      </c>
      <c r="C14" s="22">
        <v>10</v>
      </c>
      <c r="D14" s="22">
        <v>175.28966289667511</v>
      </c>
      <c r="E14" s="22">
        <v>4</v>
      </c>
      <c r="F14" s="23">
        <v>4348</v>
      </c>
      <c r="G14" s="22" t="s">
        <v>243</v>
      </c>
      <c r="H14" s="22" t="s">
        <v>9</v>
      </c>
      <c r="I14" s="22" t="str">
        <f>TEXT(DataSet!$A14,"mmm")</f>
        <v>Oct</v>
      </c>
      <c r="J14" s="22">
        <f>YEAR(DataSet!$A14)</f>
        <v>2023</v>
      </c>
      <c r="K14" s="22" t="str">
        <f>IF(MONTH(DataSet!$A14)&gt;9,"Q4",IF(MONTH(DataSet!$A14)&gt;6,"Q3",IF(MONTH(DataSet!$A14)&gt;3,"Q2","Q1")))</f>
        <v>Q4</v>
      </c>
      <c r="L14" s="22" t="str">
        <f>TEXT(WEEKDAY(DataSet!$A14,3),"ddd")</f>
        <v>Wed</v>
      </c>
      <c r="M14" s="29">
        <f>IF(DataSet!$E14=0,0,DataSet!$F14)</f>
        <v>4348</v>
      </c>
    </row>
    <row r="15" spans="1:13" hidden="1" x14ac:dyDescent="0.3">
      <c r="A15" s="28">
        <v>45002</v>
      </c>
      <c r="B15" s="24">
        <v>91</v>
      </c>
      <c r="C15" s="24">
        <v>18</v>
      </c>
      <c r="D15" s="24">
        <v>555.36496931652255</v>
      </c>
      <c r="E15" s="24">
        <v>9</v>
      </c>
      <c r="F15" s="25">
        <v>3367</v>
      </c>
      <c r="G15" s="24" t="s">
        <v>244</v>
      </c>
      <c r="H15" s="24" t="s">
        <v>9</v>
      </c>
      <c r="I15" s="24" t="str">
        <f>TEXT(DataSet!$A15,"mmm")</f>
        <v>Mar</v>
      </c>
      <c r="J15" s="24">
        <f>YEAR(DataSet!$A15)</f>
        <v>2023</v>
      </c>
      <c r="K15" s="24" t="str">
        <f>IF(MONTH(DataSet!$A15)&gt;9,"Q4",IF(MONTH(DataSet!$A15)&gt;6,"Q3",IF(MONTH(DataSet!$A15)&gt;3,"Q2","Q1")))</f>
        <v>Q1</v>
      </c>
      <c r="L15" s="24" t="str">
        <f>TEXT(WEEKDAY(DataSet!$A15,3),"ddd")</f>
        <v>Wed</v>
      </c>
      <c r="M15" s="30">
        <f>IF(DataSet!$E15=0,0,DataSet!$F15)</f>
        <v>3367</v>
      </c>
    </row>
    <row r="16" spans="1:13" hidden="1" x14ac:dyDescent="0.3">
      <c r="A16" s="27">
        <v>45022</v>
      </c>
      <c r="B16" s="22">
        <v>48</v>
      </c>
      <c r="C16" s="22">
        <v>16</v>
      </c>
      <c r="D16" s="22">
        <v>502.93236858504548</v>
      </c>
      <c r="E16" s="22">
        <v>6</v>
      </c>
      <c r="F16" s="23">
        <v>2723</v>
      </c>
      <c r="G16" s="22" t="s">
        <v>245</v>
      </c>
      <c r="H16" s="22" t="s">
        <v>11</v>
      </c>
      <c r="I16" s="22" t="str">
        <f>TEXT(DataSet!$A16,"mmm")</f>
        <v>Apr</v>
      </c>
      <c r="J16" s="22">
        <f>YEAR(DataSet!$A16)</f>
        <v>2023</v>
      </c>
      <c r="K16" s="22" t="str">
        <f>IF(MONTH(DataSet!$A16)&gt;9,"Q4",IF(MONTH(DataSet!$A16)&gt;6,"Q3",IF(MONTH(DataSet!$A16)&gt;3,"Q2","Q1")))</f>
        <v>Q2</v>
      </c>
      <c r="L16" s="22" t="str">
        <f>TEXT(WEEKDAY(DataSet!$A16,3),"ddd")</f>
        <v>Tue</v>
      </c>
      <c r="M16" s="29">
        <f>IF(DataSet!$E16=0,0,DataSet!$F16)</f>
        <v>2723</v>
      </c>
    </row>
    <row r="17" spans="1:13" hidden="1" x14ac:dyDescent="0.3">
      <c r="A17" s="28">
        <v>45223</v>
      </c>
      <c r="B17" s="24">
        <v>60</v>
      </c>
      <c r="C17" s="24">
        <v>12</v>
      </c>
      <c r="D17" s="24">
        <v>270.79226900313779</v>
      </c>
      <c r="E17" s="24">
        <v>5</v>
      </c>
      <c r="F17" s="25">
        <v>2269</v>
      </c>
      <c r="G17" s="24" t="s">
        <v>246</v>
      </c>
      <c r="H17" s="24" t="s">
        <v>9</v>
      </c>
      <c r="I17" s="24" t="str">
        <f>TEXT(DataSet!$A17,"mmm")</f>
        <v>Oct</v>
      </c>
      <c r="J17" s="24">
        <f>YEAR(DataSet!$A17)</f>
        <v>2023</v>
      </c>
      <c r="K17" s="24" t="str">
        <f>IF(MONTH(DataSet!$A17)&gt;9,"Q4",IF(MONTH(DataSet!$A17)&gt;6,"Q3",IF(MONTH(DataSet!$A17)&gt;3,"Q2","Q1")))</f>
        <v>Q4</v>
      </c>
      <c r="L17" s="24" t="str">
        <f>TEXT(WEEKDAY(DataSet!$A17,3),"ddd")</f>
        <v>Sun</v>
      </c>
      <c r="M17" s="30">
        <f>IF(DataSet!$E17=0,0,DataSet!$F17)</f>
        <v>2269</v>
      </c>
    </row>
    <row r="18" spans="1:13" hidden="1" x14ac:dyDescent="0.3">
      <c r="A18" s="27">
        <v>45102</v>
      </c>
      <c r="B18" s="22">
        <v>89</v>
      </c>
      <c r="C18" s="22">
        <v>11</v>
      </c>
      <c r="D18" s="22">
        <v>178.2991061358735</v>
      </c>
      <c r="E18" s="22">
        <v>5</v>
      </c>
      <c r="F18" s="23">
        <v>2416</v>
      </c>
      <c r="G18" s="22" t="s">
        <v>247</v>
      </c>
      <c r="H18" s="22" t="s">
        <v>9</v>
      </c>
      <c r="I18" s="22" t="str">
        <f>TEXT(DataSet!$A18,"mmm")</f>
        <v>Jun</v>
      </c>
      <c r="J18" s="22">
        <f>YEAR(DataSet!$A18)</f>
        <v>2023</v>
      </c>
      <c r="K18" s="22" t="str">
        <f>IF(MONTH(DataSet!$A18)&gt;9,"Q4",IF(MONTH(DataSet!$A18)&gt;6,"Q3",IF(MONTH(DataSet!$A18)&gt;3,"Q2","Q1")))</f>
        <v>Q2</v>
      </c>
      <c r="L18" s="22" t="str">
        <f>TEXT(WEEKDAY(DataSet!$A18,3),"ddd")</f>
        <v>Fri</v>
      </c>
      <c r="M18" s="29">
        <f>IF(DataSet!$E18=0,0,DataSet!$F18)</f>
        <v>2416</v>
      </c>
    </row>
    <row r="19" spans="1:13" hidden="1" x14ac:dyDescent="0.3">
      <c r="A19" s="28">
        <v>45089</v>
      </c>
      <c r="B19" s="24">
        <v>34</v>
      </c>
      <c r="C19" s="24">
        <v>17</v>
      </c>
      <c r="D19" s="24">
        <v>410.10115114244002</v>
      </c>
      <c r="E19" s="24">
        <v>4</v>
      </c>
      <c r="F19" s="25">
        <v>1298</v>
      </c>
      <c r="G19" s="24" t="s">
        <v>248</v>
      </c>
      <c r="H19" s="24" t="s">
        <v>11</v>
      </c>
      <c r="I19" s="24" t="str">
        <f>TEXT(DataSet!$A19,"mmm")</f>
        <v>Jun</v>
      </c>
      <c r="J19" s="24">
        <f>YEAR(DataSet!$A19)</f>
        <v>2023</v>
      </c>
      <c r="K19" s="24" t="str">
        <f>IF(MONTH(DataSet!$A19)&gt;9,"Q4",IF(MONTH(DataSet!$A19)&gt;6,"Q3",IF(MONTH(DataSet!$A19)&gt;3,"Q2","Q1")))</f>
        <v>Q2</v>
      </c>
      <c r="L19" s="24" t="str">
        <f>TEXT(WEEKDAY(DataSet!$A19,3),"ddd")</f>
        <v>Sat</v>
      </c>
      <c r="M19" s="30">
        <f>IF(DataSet!$E19=0,0,DataSet!$F19)</f>
        <v>1298</v>
      </c>
    </row>
    <row r="20" spans="1:13" hidden="1" x14ac:dyDescent="0.3">
      <c r="A20" s="27">
        <v>45207</v>
      </c>
      <c r="B20" s="22">
        <v>97</v>
      </c>
      <c r="C20" s="22">
        <v>6</v>
      </c>
      <c r="D20" s="22">
        <v>528.33593405574186</v>
      </c>
      <c r="E20" s="22">
        <v>3</v>
      </c>
      <c r="F20" s="23">
        <v>933</v>
      </c>
      <c r="G20" s="22" t="s">
        <v>249</v>
      </c>
      <c r="H20" s="22" t="s">
        <v>9</v>
      </c>
      <c r="I20" s="22" t="str">
        <f>TEXT(DataSet!$A20,"mmm")</f>
        <v>Oct</v>
      </c>
      <c r="J20" s="22">
        <f>YEAR(DataSet!$A20)</f>
        <v>2023</v>
      </c>
      <c r="K20" s="22" t="str">
        <f>IF(MONTH(DataSet!$A20)&gt;9,"Q4",IF(MONTH(DataSet!$A20)&gt;6,"Q3",IF(MONTH(DataSet!$A20)&gt;3,"Q2","Q1")))</f>
        <v>Q4</v>
      </c>
      <c r="L20" s="22" t="str">
        <f>TEXT(WEEKDAY(DataSet!$A20,3),"ddd")</f>
        <v>Fri</v>
      </c>
      <c r="M20" s="29">
        <f>IF(DataSet!$E20=0,0,DataSet!$F20)</f>
        <v>933</v>
      </c>
    </row>
    <row r="21" spans="1:13" hidden="1" x14ac:dyDescent="0.3">
      <c r="A21" s="28">
        <v>45249</v>
      </c>
      <c r="B21" s="24">
        <v>58</v>
      </c>
      <c r="C21" s="24">
        <v>18</v>
      </c>
      <c r="D21" s="24">
        <v>94.013233247209754</v>
      </c>
      <c r="E21" s="24">
        <v>2</v>
      </c>
      <c r="F21" s="25">
        <v>654</v>
      </c>
      <c r="G21" s="24" t="s">
        <v>250</v>
      </c>
      <c r="H21" s="24" t="s">
        <v>9</v>
      </c>
      <c r="I21" s="24" t="str">
        <f>TEXT(DataSet!$A21,"mmm")</f>
        <v>Nov</v>
      </c>
      <c r="J21" s="24">
        <f>YEAR(DataSet!$A21)</f>
        <v>2023</v>
      </c>
      <c r="K21" s="24" t="str">
        <f>IF(MONTH(DataSet!$A21)&gt;9,"Q4",IF(MONTH(DataSet!$A21)&gt;6,"Q3",IF(MONTH(DataSet!$A21)&gt;3,"Q2","Q1")))</f>
        <v>Q4</v>
      </c>
      <c r="L21" s="24" t="str">
        <f>TEXT(WEEKDAY(DataSet!$A21,3),"ddd")</f>
        <v>Fri</v>
      </c>
      <c r="M21" s="30">
        <f>IF(DataSet!$E21=0,0,DataSet!$F21)</f>
        <v>654</v>
      </c>
    </row>
    <row r="22" spans="1:13" hidden="1" x14ac:dyDescent="0.3">
      <c r="A22" s="27">
        <v>45073</v>
      </c>
      <c r="B22" s="22">
        <v>85</v>
      </c>
      <c r="C22" s="22">
        <v>6</v>
      </c>
      <c r="D22" s="22">
        <v>570.97099200216894</v>
      </c>
      <c r="E22" s="22">
        <v>4</v>
      </c>
      <c r="F22" s="23">
        <v>980</v>
      </c>
      <c r="G22" s="22" t="s">
        <v>251</v>
      </c>
      <c r="H22" s="22" t="s">
        <v>11</v>
      </c>
      <c r="I22" s="22" t="str">
        <f>TEXT(DataSet!$A22,"mmm")</f>
        <v>May</v>
      </c>
      <c r="J22" s="22">
        <f>YEAR(DataSet!$A22)</f>
        <v>2023</v>
      </c>
      <c r="K22" s="22" t="str">
        <f>IF(MONTH(DataSet!$A22)&gt;9,"Q4",IF(MONTH(DataSet!$A22)&gt;6,"Q3",IF(MONTH(DataSet!$A22)&gt;3,"Q2","Q1")))</f>
        <v>Q2</v>
      </c>
      <c r="L22" s="22" t="str">
        <f>TEXT(WEEKDAY(DataSet!$A22,3),"ddd")</f>
        <v>Thu</v>
      </c>
      <c r="M22" s="29">
        <f>IF(DataSet!$E22=0,0,DataSet!$F22)</f>
        <v>980</v>
      </c>
    </row>
    <row r="23" spans="1:13" hidden="1" x14ac:dyDescent="0.3">
      <c r="A23" s="28">
        <v>44964</v>
      </c>
      <c r="B23" s="24">
        <v>93</v>
      </c>
      <c r="C23" s="24">
        <v>10</v>
      </c>
      <c r="D23" s="24">
        <v>348.02666662026371</v>
      </c>
      <c r="E23" s="24">
        <v>10</v>
      </c>
      <c r="F23" s="25">
        <v>2611</v>
      </c>
      <c r="G23" s="24" t="s">
        <v>236</v>
      </c>
      <c r="H23" s="24" t="s">
        <v>9</v>
      </c>
      <c r="I23" s="24" t="str">
        <f>TEXT(DataSet!$A23,"mmm")</f>
        <v>Feb</v>
      </c>
      <c r="J23" s="24">
        <f>YEAR(DataSet!$A23)</f>
        <v>2023</v>
      </c>
      <c r="K23" s="24" t="str">
        <f>IF(MONTH(DataSet!$A23)&gt;9,"Q4",IF(MONTH(DataSet!$A23)&gt;6,"Q3",IF(MONTH(DataSet!$A23)&gt;3,"Q2","Q1")))</f>
        <v>Q1</v>
      </c>
      <c r="L23" s="24" t="str">
        <f>TEXT(WEEKDAY(DataSet!$A23,3),"ddd")</f>
        <v>Sun</v>
      </c>
      <c r="M23" s="30">
        <f>IF(DataSet!$E23=0,0,DataSet!$F23)</f>
        <v>2611</v>
      </c>
    </row>
    <row r="24" spans="1:13" hidden="1" x14ac:dyDescent="0.3">
      <c r="A24" s="27">
        <v>45291</v>
      </c>
      <c r="B24" s="22">
        <v>87</v>
      </c>
      <c r="C24" s="22">
        <v>9</v>
      </c>
      <c r="D24" s="22">
        <v>64.868098441755023</v>
      </c>
      <c r="E24" s="22">
        <v>2</v>
      </c>
      <c r="F24" s="23">
        <v>3917</v>
      </c>
      <c r="G24" s="22" t="s">
        <v>243</v>
      </c>
      <c r="H24" s="22" t="s">
        <v>11</v>
      </c>
      <c r="I24" s="22" t="str">
        <f>TEXT(DataSet!$A24,"mmm")</f>
        <v>Dec</v>
      </c>
      <c r="J24" s="22">
        <f>YEAR(DataSet!$A24)</f>
        <v>2023</v>
      </c>
      <c r="K24" s="22" t="str">
        <f>IF(MONTH(DataSet!$A24)&gt;9,"Q4",IF(MONTH(DataSet!$A24)&gt;6,"Q3",IF(MONTH(DataSet!$A24)&gt;3,"Q2","Q1")))</f>
        <v>Q4</v>
      </c>
      <c r="L24" s="22" t="str">
        <f>TEXT(WEEKDAY(DataSet!$A24,3),"ddd")</f>
        <v>Fri</v>
      </c>
      <c r="M24" s="29">
        <f>IF(DataSet!$E24=0,0,DataSet!$F24)</f>
        <v>3917</v>
      </c>
    </row>
    <row r="25" spans="1:13" hidden="1" x14ac:dyDescent="0.3">
      <c r="A25" s="28">
        <v>45198</v>
      </c>
      <c r="B25" s="24">
        <v>40</v>
      </c>
      <c r="C25" s="24">
        <v>8</v>
      </c>
      <c r="D25" s="24">
        <v>539.55682896534586</v>
      </c>
      <c r="E25" s="24">
        <v>9</v>
      </c>
      <c r="F25" s="25">
        <v>3391</v>
      </c>
      <c r="G25" s="24" t="s">
        <v>252</v>
      </c>
      <c r="H25" s="24" t="s">
        <v>9</v>
      </c>
      <c r="I25" s="24" t="str">
        <f>TEXT(DataSet!$A25,"mmm")</f>
        <v>Sep</v>
      </c>
      <c r="J25" s="24">
        <f>YEAR(DataSet!$A25)</f>
        <v>2023</v>
      </c>
      <c r="K25" s="24" t="str">
        <f>IF(MONTH(DataSet!$A25)&gt;9,"Q4",IF(MONTH(DataSet!$A25)&gt;6,"Q3",IF(MONTH(DataSet!$A25)&gt;3,"Q2","Q1")))</f>
        <v>Q3</v>
      </c>
      <c r="L25" s="24" t="str">
        <f>TEXT(WEEKDAY(DataSet!$A25,3),"ddd")</f>
        <v>Wed</v>
      </c>
      <c r="M25" s="30">
        <f>IF(DataSet!$E25=0,0,DataSet!$F25)</f>
        <v>3391</v>
      </c>
    </row>
    <row r="26" spans="1:13" hidden="1" x14ac:dyDescent="0.3">
      <c r="A26" s="27">
        <v>45108</v>
      </c>
      <c r="B26" s="22">
        <v>74</v>
      </c>
      <c r="C26" s="22">
        <v>8</v>
      </c>
      <c r="D26" s="22">
        <v>196.57375256045219</v>
      </c>
      <c r="E26" s="22">
        <v>1</v>
      </c>
      <c r="F26" s="23">
        <v>1917</v>
      </c>
      <c r="G26" s="22" t="s">
        <v>253</v>
      </c>
      <c r="H26" s="22" t="s">
        <v>9</v>
      </c>
      <c r="I26" s="22" t="str">
        <f>TEXT(DataSet!$A26,"mmm")</f>
        <v>Jul</v>
      </c>
      <c r="J26" s="22">
        <f>YEAR(DataSet!$A26)</f>
        <v>2023</v>
      </c>
      <c r="K26" s="22" t="str">
        <f>IF(MONTH(DataSet!$A26)&gt;9,"Q4",IF(MONTH(DataSet!$A26)&gt;6,"Q3",IF(MONTH(DataSet!$A26)&gt;3,"Q2","Q1")))</f>
        <v>Q3</v>
      </c>
      <c r="L26" s="22" t="str">
        <f>TEXT(WEEKDAY(DataSet!$A26,3),"ddd")</f>
        <v>Thu</v>
      </c>
      <c r="M26" s="29">
        <f>IF(DataSet!$E26=0,0,DataSet!$F26)</f>
        <v>1917</v>
      </c>
    </row>
    <row r="27" spans="1:13" hidden="1" x14ac:dyDescent="0.3">
      <c r="A27" s="28">
        <v>45181</v>
      </c>
      <c r="B27" s="24">
        <v>100</v>
      </c>
      <c r="C27" s="24">
        <v>50</v>
      </c>
      <c r="D27" s="24">
        <v>558.52332446901744</v>
      </c>
      <c r="E27" s="24">
        <v>30</v>
      </c>
      <c r="F27" s="25">
        <v>4650</v>
      </c>
      <c r="G27" s="24" t="s">
        <v>254</v>
      </c>
      <c r="H27" s="24" t="s">
        <v>11</v>
      </c>
      <c r="I27" s="24" t="str">
        <f>TEXT(DataSet!$A27,"mmm")</f>
        <v>Sep</v>
      </c>
      <c r="J27" s="24">
        <f>YEAR(DataSet!$A27)</f>
        <v>2023</v>
      </c>
      <c r="K27" s="24" t="str">
        <f>IF(MONTH(DataSet!$A27)&gt;9,"Q4",IF(MONTH(DataSet!$A27)&gt;6,"Q3",IF(MONTH(DataSet!$A27)&gt;3,"Q2","Q1")))</f>
        <v>Q3</v>
      </c>
      <c r="L27" s="24" t="str">
        <f>TEXT(WEEKDAY(DataSet!$A27,3),"ddd")</f>
        <v>Sun</v>
      </c>
      <c r="M27" s="30">
        <f>IF(DataSet!$E27=0,0,DataSet!$F27)</f>
        <v>4650</v>
      </c>
    </row>
    <row r="28" spans="1:13" hidden="1" x14ac:dyDescent="0.3">
      <c r="A28" s="27">
        <v>45186</v>
      </c>
      <c r="B28" s="22">
        <v>70</v>
      </c>
      <c r="C28" s="22">
        <v>13</v>
      </c>
      <c r="D28" s="22">
        <v>581.92993000756167</v>
      </c>
      <c r="E28" s="22">
        <v>8</v>
      </c>
      <c r="F28" s="23">
        <v>1283</v>
      </c>
      <c r="G28" s="22" t="s">
        <v>255</v>
      </c>
      <c r="H28" s="22" t="s">
        <v>11</v>
      </c>
      <c r="I28" s="22" t="str">
        <f>TEXT(DataSet!$A28,"mmm")</f>
        <v>Sep</v>
      </c>
      <c r="J28" s="22">
        <f>YEAR(DataSet!$A28)</f>
        <v>2023</v>
      </c>
      <c r="K28" s="22" t="str">
        <f>IF(MONTH(DataSet!$A28)&gt;9,"Q4",IF(MONTH(DataSet!$A28)&gt;6,"Q3",IF(MONTH(DataSet!$A28)&gt;3,"Q2","Q1")))</f>
        <v>Q3</v>
      </c>
      <c r="L28" s="22" t="str">
        <f>TEXT(WEEKDAY(DataSet!$A28,3),"ddd")</f>
        <v>Fri</v>
      </c>
      <c r="M28" s="29">
        <f>IF(DataSet!$E28=0,0,DataSet!$F28)</f>
        <v>1283</v>
      </c>
    </row>
    <row r="29" spans="1:13" hidden="1" x14ac:dyDescent="0.3">
      <c r="A29" s="28">
        <v>45171</v>
      </c>
      <c r="B29" s="24">
        <v>50</v>
      </c>
      <c r="C29" s="24">
        <v>10</v>
      </c>
      <c r="D29" s="24">
        <v>302.6080762258448</v>
      </c>
      <c r="E29" s="24">
        <v>8</v>
      </c>
      <c r="F29" s="25">
        <v>3130</v>
      </c>
      <c r="G29" s="24" t="s">
        <v>235</v>
      </c>
      <c r="H29" s="24" t="s">
        <v>11</v>
      </c>
      <c r="I29" s="24" t="str">
        <f>TEXT(DataSet!$A29,"mmm")</f>
        <v>Sep</v>
      </c>
      <c r="J29" s="24">
        <f>YEAR(DataSet!$A29)</f>
        <v>2023</v>
      </c>
      <c r="K29" s="24" t="str">
        <f>IF(MONTH(DataSet!$A29)&gt;9,"Q4",IF(MONTH(DataSet!$A29)&gt;6,"Q3",IF(MONTH(DataSet!$A29)&gt;3,"Q2","Q1")))</f>
        <v>Q3</v>
      </c>
      <c r="L29" s="24" t="str">
        <f>TEXT(WEEKDAY(DataSet!$A29,3),"ddd")</f>
        <v>Thu</v>
      </c>
      <c r="M29" s="30">
        <f>IF(DataSet!$E29=0,0,DataSet!$F29)</f>
        <v>3130</v>
      </c>
    </row>
    <row r="30" spans="1:13" hidden="1" x14ac:dyDescent="0.3">
      <c r="A30" s="27">
        <v>45111</v>
      </c>
      <c r="B30" s="22">
        <v>85</v>
      </c>
      <c r="C30" s="22">
        <v>14</v>
      </c>
      <c r="D30" s="22">
        <v>426.04414538132107</v>
      </c>
      <c r="E30" s="22">
        <v>0</v>
      </c>
      <c r="F30" s="23">
        <v>4845</v>
      </c>
      <c r="G30" s="22" t="s">
        <v>256</v>
      </c>
      <c r="H30" s="22" t="s">
        <v>9</v>
      </c>
      <c r="I30" s="22" t="str">
        <f>TEXT(DataSet!$A30,"mmm")</f>
        <v>Jul</v>
      </c>
      <c r="J30" s="22">
        <f>YEAR(DataSet!$A30)</f>
        <v>2023</v>
      </c>
      <c r="K30" s="22" t="str">
        <f>IF(MONTH(DataSet!$A30)&gt;9,"Q4",IF(MONTH(DataSet!$A30)&gt;6,"Q3",IF(MONTH(DataSet!$A30)&gt;3,"Q2","Q1")))</f>
        <v>Q3</v>
      </c>
      <c r="L30" s="22" t="str">
        <f>TEXT(WEEKDAY(DataSet!$A30,3),"ddd")</f>
        <v>Sun</v>
      </c>
      <c r="M30" s="29">
        <f>IF(DataSet!$E30=0,0,DataSet!$F30)</f>
        <v>0</v>
      </c>
    </row>
    <row r="31" spans="1:13" hidden="1" x14ac:dyDescent="0.3">
      <c r="A31" s="28">
        <v>44998</v>
      </c>
      <c r="B31" s="24">
        <v>88</v>
      </c>
      <c r="C31" s="24">
        <v>9</v>
      </c>
      <c r="D31" s="24">
        <v>371.89140974880382</v>
      </c>
      <c r="E31" s="24">
        <v>9</v>
      </c>
      <c r="F31" s="25">
        <v>4495</v>
      </c>
      <c r="G31" s="24" t="s">
        <v>257</v>
      </c>
      <c r="H31" s="24" t="s">
        <v>11</v>
      </c>
      <c r="I31" s="24" t="str">
        <f>TEXT(DataSet!$A31,"mmm")</f>
        <v>Mar</v>
      </c>
      <c r="J31" s="24">
        <f>YEAR(DataSet!$A31)</f>
        <v>2023</v>
      </c>
      <c r="K31" s="24" t="str">
        <f>IF(MONTH(DataSet!$A31)&gt;9,"Q4",IF(MONTH(DataSet!$A31)&gt;6,"Q3",IF(MONTH(DataSet!$A31)&gt;3,"Q2","Q1")))</f>
        <v>Q1</v>
      </c>
      <c r="L31" s="24" t="str">
        <f>TEXT(WEEKDAY(DataSet!$A31,3),"ddd")</f>
        <v>Sat</v>
      </c>
      <c r="M31" s="30">
        <f>IF(DataSet!$E31=0,0,DataSet!$F31)</f>
        <v>4495</v>
      </c>
    </row>
    <row r="32" spans="1:13" hidden="1" x14ac:dyDescent="0.3">
      <c r="A32" s="27">
        <v>45044</v>
      </c>
      <c r="B32" s="22">
        <v>25</v>
      </c>
      <c r="C32" s="22">
        <v>6</v>
      </c>
      <c r="D32" s="22">
        <v>248.0661922131396</v>
      </c>
      <c r="E32" s="22">
        <v>8</v>
      </c>
      <c r="F32" s="23">
        <v>3228</v>
      </c>
      <c r="G32" s="22" t="s">
        <v>258</v>
      </c>
      <c r="H32" s="22" t="s">
        <v>11</v>
      </c>
      <c r="I32" s="22" t="str">
        <f>TEXT(DataSet!$A32,"mmm")</f>
        <v>Apr</v>
      </c>
      <c r="J32" s="22">
        <f>YEAR(DataSet!$A32)</f>
        <v>2023</v>
      </c>
      <c r="K32" s="22" t="str">
        <f>IF(MONTH(DataSet!$A32)&gt;9,"Q4",IF(MONTH(DataSet!$A32)&gt;6,"Q3",IF(MONTH(DataSet!$A32)&gt;3,"Q2","Q1")))</f>
        <v>Q2</v>
      </c>
      <c r="L32" s="22" t="str">
        <f>TEXT(WEEKDAY(DataSet!$A32,3),"ddd")</f>
        <v>Wed</v>
      </c>
      <c r="M32" s="29">
        <f>IF(DataSet!$E32=0,0,DataSet!$F32)</f>
        <v>3228</v>
      </c>
    </row>
    <row r="33" spans="1:13" hidden="1" x14ac:dyDescent="0.3">
      <c r="A33" s="28">
        <v>45275</v>
      </c>
      <c r="B33" s="24">
        <v>85</v>
      </c>
      <c r="C33" s="24">
        <v>13</v>
      </c>
      <c r="D33" s="24">
        <v>245.95781463893809</v>
      </c>
      <c r="E33" s="24">
        <v>5</v>
      </c>
      <c r="F33" s="25">
        <v>2861</v>
      </c>
      <c r="G33" s="24" t="s">
        <v>259</v>
      </c>
      <c r="H33" s="24" t="s">
        <v>9</v>
      </c>
      <c r="I33" s="24" t="str">
        <f>TEXT(DataSet!$A33,"mmm")</f>
        <v>Dec</v>
      </c>
      <c r="J33" s="24">
        <f>YEAR(DataSet!$A33)</f>
        <v>2023</v>
      </c>
      <c r="K33" s="24" t="str">
        <f>IF(MONTH(DataSet!$A33)&gt;9,"Q4",IF(MONTH(DataSet!$A33)&gt;6,"Q3",IF(MONTH(DataSet!$A33)&gt;3,"Q2","Q1")))</f>
        <v>Q4</v>
      </c>
      <c r="L33" s="24" t="str">
        <f>TEXT(WEEKDAY(DataSet!$A33,3),"ddd")</f>
        <v>Wed</v>
      </c>
      <c r="M33" s="30">
        <f>IF(DataSet!$E33=0,0,DataSet!$F33)</f>
        <v>2861</v>
      </c>
    </row>
    <row r="34" spans="1:13" hidden="1" x14ac:dyDescent="0.3">
      <c r="A34" s="27">
        <v>45082</v>
      </c>
      <c r="B34" s="22">
        <v>92</v>
      </c>
      <c r="C34" s="22">
        <v>15</v>
      </c>
      <c r="D34" s="22">
        <v>378.823935348916</v>
      </c>
      <c r="E34" s="22">
        <v>7</v>
      </c>
      <c r="F34" s="23">
        <v>3930</v>
      </c>
      <c r="G34" s="22" t="s">
        <v>260</v>
      </c>
      <c r="H34" s="22" t="s">
        <v>11</v>
      </c>
      <c r="I34" s="22" t="str">
        <f>TEXT(DataSet!$A34,"mmm")</f>
        <v>Jun</v>
      </c>
      <c r="J34" s="22">
        <f>YEAR(DataSet!$A34)</f>
        <v>2023</v>
      </c>
      <c r="K34" s="22" t="str">
        <f>IF(MONTH(DataSet!$A34)&gt;9,"Q4",IF(MONTH(DataSet!$A34)&gt;6,"Q3",IF(MONTH(DataSet!$A34)&gt;3,"Q2","Q1")))</f>
        <v>Q2</v>
      </c>
      <c r="L34" s="22" t="str">
        <f>TEXT(WEEKDAY(DataSet!$A34,3),"ddd")</f>
        <v>Sat</v>
      </c>
      <c r="M34" s="29">
        <f>IF(DataSet!$E34=0,0,DataSet!$F34)</f>
        <v>3930</v>
      </c>
    </row>
    <row r="35" spans="1:13" hidden="1" x14ac:dyDescent="0.3">
      <c r="A35" s="28">
        <v>45185</v>
      </c>
      <c r="B35" s="24">
        <v>96</v>
      </c>
      <c r="C35" s="24">
        <v>7</v>
      </c>
      <c r="D35" s="24">
        <v>210.169805053109</v>
      </c>
      <c r="E35" s="24">
        <v>5</v>
      </c>
      <c r="F35" s="25">
        <v>2046</v>
      </c>
      <c r="G35" s="24" t="s">
        <v>261</v>
      </c>
      <c r="H35" s="24" t="s">
        <v>9</v>
      </c>
      <c r="I35" s="24" t="str">
        <f>TEXT(DataSet!$A35,"mmm")</f>
        <v>Sep</v>
      </c>
      <c r="J35" s="24">
        <f>YEAR(DataSet!$A35)</f>
        <v>2023</v>
      </c>
      <c r="K35" s="24" t="str">
        <f>IF(MONTH(DataSet!$A35)&gt;9,"Q4",IF(MONTH(DataSet!$A35)&gt;6,"Q3",IF(MONTH(DataSet!$A35)&gt;3,"Q2","Q1")))</f>
        <v>Q3</v>
      </c>
      <c r="L35" s="24" t="str">
        <f>TEXT(WEEKDAY(DataSet!$A35,3),"ddd")</f>
        <v>Thu</v>
      </c>
      <c r="M35" s="30">
        <f>IF(DataSet!$E35=0,0,DataSet!$F35)</f>
        <v>2046</v>
      </c>
    </row>
    <row r="36" spans="1:13" hidden="1" x14ac:dyDescent="0.3">
      <c r="A36" s="27">
        <v>45043</v>
      </c>
      <c r="B36" s="22">
        <v>78</v>
      </c>
      <c r="C36" s="22">
        <v>11</v>
      </c>
      <c r="D36" s="22">
        <v>168.05191325823219</v>
      </c>
      <c r="E36" s="22">
        <v>7</v>
      </c>
      <c r="F36" s="23">
        <v>3987</v>
      </c>
      <c r="G36" s="22" t="s">
        <v>262</v>
      </c>
      <c r="H36" s="22" t="s">
        <v>9</v>
      </c>
      <c r="I36" s="22" t="str">
        <f>TEXT(DataSet!$A36,"mmm")</f>
        <v>Apr</v>
      </c>
      <c r="J36" s="22">
        <f>YEAR(DataSet!$A36)</f>
        <v>2023</v>
      </c>
      <c r="K36" s="22" t="str">
        <f>IF(MONTH(DataSet!$A36)&gt;9,"Q4",IF(MONTH(DataSet!$A36)&gt;6,"Q3",IF(MONTH(DataSet!$A36)&gt;3,"Q2","Q1")))</f>
        <v>Q2</v>
      </c>
      <c r="L36" s="22" t="str">
        <f>TEXT(WEEKDAY(DataSet!$A36,3),"ddd")</f>
        <v>Tue</v>
      </c>
      <c r="M36" s="29">
        <f>IF(DataSet!$E36=0,0,DataSet!$F36)</f>
        <v>3987</v>
      </c>
    </row>
    <row r="37" spans="1:13" hidden="1" x14ac:dyDescent="0.3">
      <c r="A37" s="28">
        <v>45005</v>
      </c>
      <c r="B37" s="24">
        <v>93</v>
      </c>
      <c r="C37" s="24">
        <v>15</v>
      </c>
      <c r="D37" s="24">
        <v>284.01840575066387</v>
      </c>
      <c r="E37" s="24">
        <v>10</v>
      </c>
      <c r="F37" s="25">
        <v>3197</v>
      </c>
      <c r="G37" s="24" t="s">
        <v>263</v>
      </c>
      <c r="H37" s="24" t="s">
        <v>9</v>
      </c>
      <c r="I37" s="24" t="str">
        <f>TEXT(DataSet!$A37,"mmm")</f>
        <v>Mar</v>
      </c>
      <c r="J37" s="24">
        <f>YEAR(DataSet!$A37)</f>
        <v>2023</v>
      </c>
      <c r="K37" s="24" t="str">
        <f>IF(MONTH(DataSet!$A37)&gt;9,"Q4",IF(MONTH(DataSet!$A37)&gt;6,"Q3",IF(MONTH(DataSet!$A37)&gt;3,"Q2","Q1")))</f>
        <v>Q1</v>
      </c>
      <c r="L37" s="24" t="str">
        <f>TEXT(WEEKDAY(DataSet!$A37,3),"ddd")</f>
        <v>Sat</v>
      </c>
      <c r="M37" s="30">
        <f>IF(DataSet!$E37=0,0,DataSet!$F37)</f>
        <v>3197</v>
      </c>
    </row>
    <row r="38" spans="1:13" hidden="1" x14ac:dyDescent="0.3">
      <c r="A38" s="27">
        <v>45018</v>
      </c>
      <c r="B38" s="22">
        <v>70</v>
      </c>
      <c r="C38" s="22">
        <v>6</v>
      </c>
      <c r="D38" s="22">
        <v>247.5008709980136</v>
      </c>
      <c r="E38" s="22">
        <v>3</v>
      </c>
      <c r="F38" s="23">
        <v>3352</v>
      </c>
      <c r="G38" s="22" t="s">
        <v>259</v>
      </c>
      <c r="H38" s="22" t="s">
        <v>11</v>
      </c>
      <c r="I38" s="22" t="str">
        <f>TEXT(DataSet!$A38,"mmm")</f>
        <v>Apr</v>
      </c>
      <c r="J38" s="22">
        <f>YEAR(DataSet!$A38)</f>
        <v>2023</v>
      </c>
      <c r="K38" s="22" t="str">
        <f>IF(MONTH(DataSet!$A38)&gt;9,"Q4",IF(MONTH(DataSet!$A38)&gt;6,"Q3",IF(MONTH(DataSet!$A38)&gt;3,"Q2","Q1")))</f>
        <v>Q2</v>
      </c>
      <c r="L38" s="22" t="str">
        <f>TEXT(WEEKDAY(DataSet!$A38,3),"ddd")</f>
        <v>Fri</v>
      </c>
      <c r="M38" s="29">
        <f>IF(DataSet!$E38=0,0,DataSet!$F38)</f>
        <v>3352</v>
      </c>
    </row>
    <row r="39" spans="1:13" hidden="1" x14ac:dyDescent="0.3">
      <c r="A39" s="28">
        <v>45191</v>
      </c>
      <c r="B39" s="24">
        <v>71</v>
      </c>
      <c r="C39" s="24">
        <v>18</v>
      </c>
      <c r="D39" s="24">
        <v>74.890608949312195</v>
      </c>
      <c r="E39" s="24">
        <v>0</v>
      </c>
      <c r="F39" s="25">
        <v>1014</v>
      </c>
      <c r="G39" s="24" t="s">
        <v>264</v>
      </c>
      <c r="H39" s="24" t="s">
        <v>11</v>
      </c>
      <c r="I39" s="24" t="str">
        <f>TEXT(DataSet!$A39,"mmm")</f>
        <v>Sep</v>
      </c>
      <c r="J39" s="24">
        <f>YEAR(DataSet!$A39)</f>
        <v>2023</v>
      </c>
      <c r="K39" s="24" t="str">
        <f>IF(MONTH(DataSet!$A39)&gt;9,"Q4",IF(MONTH(DataSet!$A39)&gt;6,"Q3",IF(MONTH(DataSet!$A39)&gt;3,"Q2","Q1")))</f>
        <v>Q3</v>
      </c>
      <c r="L39" s="24" t="str">
        <f>TEXT(WEEKDAY(DataSet!$A39,3),"ddd")</f>
        <v>Wed</v>
      </c>
      <c r="M39" s="30">
        <f>IF(DataSet!$E39=0,0,DataSet!$F39)</f>
        <v>0</v>
      </c>
    </row>
    <row r="40" spans="1:13" hidden="1" x14ac:dyDescent="0.3">
      <c r="A40" s="27">
        <v>45188</v>
      </c>
      <c r="B40" s="22">
        <v>73</v>
      </c>
      <c r="C40" s="22">
        <v>19</v>
      </c>
      <c r="D40" s="22">
        <v>201.1287783109826</v>
      </c>
      <c r="E40" s="22">
        <v>5</v>
      </c>
      <c r="F40" s="23">
        <v>2599</v>
      </c>
      <c r="G40" s="22" t="s">
        <v>265</v>
      </c>
      <c r="H40" s="22" t="s">
        <v>11</v>
      </c>
      <c r="I40" s="22" t="str">
        <f>TEXT(DataSet!$A40,"mmm")</f>
        <v>Sep</v>
      </c>
      <c r="J40" s="22">
        <f>YEAR(DataSet!$A40)</f>
        <v>2023</v>
      </c>
      <c r="K40" s="22" t="str">
        <f>IF(MONTH(DataSet!$A40)&gt;9,"Q4",IF(MONTH(DataSet!$A40)&gt;6,"Q3",IF(MONTH(DataSet!$A40)&gt;3,"Q2","Q1")))</f>
        <v>Q3</v>
      </c>
      <c r="L40" s="22" t="str">
        <f>TEXT(WEEKDAY(DataSet!$A40,3),"ddd")</f>
        <v>Sun</v>
      </c>
      <c r="M40" s="29">
        <f>IF(DataSet!$E40=0,0,DataSet!$F40)</f>
        <v>2599</v>
      </c>
    </row>
    <row r="41" spans="1:13" hidden="1" x14ac:dyDescent="0.3">
      <c r="A41" s="28">
        <v>45063</v>
      </c>
      <c r="B41" s="24">
        <v>24</v>
      </c>
      <c r="C41" s="24">
        <v>17</v>
      </c>
      <c r="D41" s="24">
        <v>479.19368313919961</v>
      </c>
      <c r="E41" s="24">
        <v>9</v>
      </c>
      <c r="F41" s="25">
        <v>3088</v>
      </c>
      <c r="G41" s="24" t="s">
        <v>266</v>
      </c>
      <c r="H41" s="24" t="s">
        <v>11</v>
      </c>
      <c r="I41" s="24" t="str">
        <f>TEXT(DataSet!$A41,"mmm")</f>
        <v>May</v>
      </c>
      <c r="J41" s="24">
        <f>YEAR(DataSet!$A41)</f>
        <v>2023</v>
      </c>
      <c r="K41" s="24" t="str">
        <f>IF(MONTH(DataSet!$A41)&gt;9,"Q4",IF(MONTH(DataSet!$A41)&gt;6,"Q3",IF(MONTH(DataSet!$A41)&gt;3,"Q2","Q1")))</f>
        <v>Q2</v>
      </c>
      <c r="L41" s="24" t="str">
        <f>TEXT(WEEKDAY(DataSet!$A41,3),"ddd")</f>
        <v>Mon</v>
      </c>
      <c r="M41" s="30">
        <f>IF(DataSet!$E41=0,0,DataSet!$F41)</f>
        <v>3088</v>
      </c>
    </row>
    <row r="42" spans="1:13" hidden="1" x14ac:dyDescent="0.3">
      <c r="A42" s="27">
        <v>45049</v>
      </c>
      <c r="B42" s="22">
        <v>58</v>
      </c>
      <c r="C42" s="22">
        <v>13</v>
      </c>
      <c r="D42" s="22">
        <v>62.325447588065337</v>
      </c>
      <c r="E42" s="22">
        <v>2</v>
      </c>
      <c r="F42" s="23">
        <v>3176</v>
      </c>
      <c r="G42" s="22" t="s">
        <v>232</v>
      </c>
      <c r="H42" s="22" t="s">
        <v>11</v>
      </c>
      <c r="I42" s="22" t="str">
        <f>TEXT(DataSet!$A42,"mmm")</f>
        <v>May</v>
      </c>
      <c r="J42" s="22">
        <f>YEAR(DataSet!$A42)</f>
        <v>2023</v>
      </c>
      <c r="K42" s="22" t="str">
        <f>IF(MONTH(DataSet!$A42)&gt;9,"Q4",IF(MONTH(DataSet!$A42)&gt;6,"Q3",IF(MONTH(DataSet!$A42)&gt;3,"Q2","Q1")))</f>
        <v>Q2</v>
      </c>
      <c r="L42" s="22" t="str">
        <f>TEXT(WEEKDAY(DataSet!$A42,3),"ddd")</f>
        <v>Mon</v>
      </c>
      <c r="M42" s="29">
        <f>IF(DataSet!$E42=0,0,DataSet!$F42)</f>
        <v>3176</v>
      </c>
    </row>
    <row r="43" spans="1:13" hidden="1" x14ac:dyDescent="0.3">
      <c r="A43" s="28">
        <v>45097</v>
      </c>
      <c r="B43" s="24">
        <v>33</v>
      </c>
      <c r="C43" s="24">
        <v>18</v>
      </c>
      <c r="D43" s="24">
        <v>393.26095592839329</v>
      </c>
      <c r="E43" s="24">
        <v>9</v>
      </c>
      <c r="F43" s="25">
        <v>4534</v>
      </c>
      <c r="G43" s="24" t="s">
        <v>267</v>
      </c>
      <c r="H43" s="24" t="s">
        <v>11</v>
      </c>
      <c r="I43" s="24" t="str">
        <f>TEXT(DataSet!$A43,"mmm")</f>
        <v>Jun</v>
      </c>
      <c r="J43" s="24">
        <f>YEAR(DataSet!$A43)</f>
        <v>2023</v>
      </c>
      <c r="K43" s="24" t="str">
        <f>IF(MONTH(DataSet!$A43)&gt;9,"Q4",IF(MONTH(DataSet!$A43)&gt;6,"Q3",IF(MONTH(DataSet!$A43)&gt;3,"Q2","Q1")))</f>
        <v>Q2</v>
      </c>
      <c r="L43" s="24" t="str">
        <f>TEXT(WEEKDAY(DataSet!$A43,3),"ddd")</f>
        <v>Sun</v>
      </c>
      <c r="M43" s="30">
        <f>IF(DataSet!$E43=0,0,DataSet!$F43)</f>
        <v>4534</v>
      </c>
    </row>
    <row r="44" spans="1:13" hidden="1" x14ac:dyDescent="0.3">
      <c r="A44" s="27">
        <v>45200</v>
      </c>
      <c r="B44" s="22">
        <v>100</v>
      </c>
      <c r="C44" s="22">
        <v>19</v>
      </c>
      <c r="D44" s="22">
        <v>539.35764231647408</v>
      </c>
      <c r="E44" s="22">
        <v>3</v>
      </c>
      <c r="F44" s="23">
        <v>2098</v>
      </c>
      <c r="G44" s="22" t="s">
        <v>268</v>
      </c>
      <c r="H44" s="22" t="s">
        <v>11</v>
      </c>
      <c r="I44" s="22" t="str">
        <f>TEXT(DataSet!$A44,"mmm")</f>
        <v>Oct</v>
      </c>
      <c r="J44" s="22">
        <f>YEAR(DataSet!$A44)</f>
        <v>2023</v>
      </c>
      <c r="K44" s="22" t="str">
        <f>IF(MONTH(DataSet!$A44)&gt;9,"Q4",IF(MONTH(DataSet!$A44)&gt;6,"Q3",IF(MONTH(DataSet!$A44)&gt;3,"Q2","Q1")))</f>
        <v>Q4</v>
      </c>
      <c r="L44" s="22" t="str">
        <f>TEXT(WEEKDAY(DataSet!$A44,3),"ddd")</f>
        <v>Fri</v>
      </c>
      <c r="M44" s="29">
        <f>IF(DataSet!$E44=0,0,DataSet!$F44)</f>
        <v>2098</v>
      </c>
    </row>
    <row r="45" spans="1:13" hidden="1" x14ac:dyDescent="0.3">
      <c r="A45" s="28">
        <v>45212</v>
      </c>
      <c r="B45" s="24">
        <v>41</v>
      </c>
      <c r="C45" s="24">
        <v>11</v>
      </c>
      <c r="D45" s="24">
        <v>239.79819744648191</v>
      </c>
      <c r="E45" s="24">
        <v>5</v>
      </c>
      <c r="F45" s="25">
        <v>3160</v>
      </c>
      <c r="G45" s="24" t="s">
        <v>269</v>
      </c>
      <c r="H45" s="24" t="s">
        <v>11</v>
      </c>
      <c r="I45" s="24" t="str">
        <f>TEXT(DataSet!$A45,"mmm")</f>
        <v>Oct</v>
      </c>
      <c r="J45" s="24">
        <f>YEAR(DataSet!$A45)</f>
        <v>2023</v>
      </c>
      <c r="K45" s="24" t="str">
        <f>IF(MONTH(DataSet!$A45)&gt;9,"Q4",IF(MONTH(DataSet!$A45)&gt;6,"Q3",IF(MONTH(DataSet!$A45)&gt;3,"Q2","Q1")))</f>
        <v>Q4</v>
      </c>
      <c r="L45" s="24" t="str">
        <f>TEXT(WEEKDAY(DataSet!$A45,3),"ddd")</f>
        <v>Wed</v>
      </c>
      <c r="M45" s="30">
        <f>IF(DataSet!$E45=0,0,DataSet!$F45)</f>
        <v>3160</v>
      </c>
    </row>
    <row r="46" spans="1:13" hidden="1" x14ac:dyDescent="0.3">
      <c r="A46" s="27">
        <v>45109</v>
      </c>
      <c r="B46" s="22">
        <v>97</v>
      </c>
      <c r="C46" s="22">
        <v>16</v>
      </c>
      <c r="D46" s="22">
        <v>563.8104361620874</v>
      </c>
      <c r="E46" s="22">
        <v>1</v>
      </c>
      <c r="F46" s="23">
        <v>2153</v>
      </c>
      <c r="G46" s="22" t="s">
        <v>270</v>
      </c>
      <c r="H46" s="22" t="s">
        <v>11</v>
      </c>
      <c r="I46" s="22" t="str">
        <f>TEXT(DataSet!$A46,"mmm")</f>
        <v>Jul</v>
      </c>
      <c r="J46" s="22">
        <f>YEAR(DataSet!$A46)</f>
        <v>2023</v>
      </c>
      <c r="K46" s="22" t="str">
        <f>IF(MONTH(DataSet!$A46)&gt;9,"Q4",IF(MONTH(DataSet!$A46)&gt;6,"Q3",IF(MONTH(DataSet!$A46)&gt;3,"Q2","Q1")))</f>
        <v>Q3</v>
      </c>
      <c r="L46" s="22" t="str">
        <f>TEXT(WEEKDAY(DataSet!$A46,3),"ddd")</f>
        <v>Fri</v>
      </c>
      <c r="M46" s="29">
        <f>IF(DataSet!$E46=0,0,DataSet!$F46)</f>
        <v>2153</v>
      </c>
    </row>
    <row r="47" spans="1:13" hidden="1" x14ac:dyDescent="0.3">
      <c r="A47" s="28">
        <v>45100</v>
      </c>
      <c r="B47" s="24">
        <v>44</v>
      </c>
      <c r="C47" s="24">
        <v>6</v>
      </c>
      <c r="D47" s="24">
        <v>343.7502968923007</v>
      </c>
      <c r="E47" s="24">
        <v>2</v>
      </c>
      <c r="F47" s="25">
        <v>999</v>
      </c>
      <c r="G47" s="24" t="s">
        <v>271</v>
      </c>
      <c r="H47" s="24" t="s">
        <v>9</v>
      </c>
      <c r="I47" s="24" t="str">
        <f>TEXT(DataSet!$A47,"mmm")</f>
        <v>Jun</v>
      </c>
      <c r="J47" s="24">
        <f>YEAR(DataSet!$A47)</f>
        <v>2023</v>
      </c>
      <c r="K47" s="24" t="str">
        <f>IF(MONTH(DataSet!$A47)&gt;9,"Q4",IF(MONTH(DataSet!$A47)&gt;6,"Q3",IF(MONTH(DataSet!$A47)&gt;3,"Q2","Q1")))</f>
        <v>Q2</v>
      </c>
      <c r="L47" s="24" t="str">
        <f>TEXT(WEEKDAY(DataSet!$A47,3),"ddd")</f>
        <v>Wed</v>
      </c>
      <c r="M47" s="30">
        <f>IF(DataSet!$E47=0,0,DataSet!$F47)</f>
        <v>999</v>
      </c>
    </row>
    <row r="48" spans="1:13" hidden="1" x14ac:dyDescent="0.3">
      <c r="A48" s="27">
        <v>45212</v>
      </c>
      <c r="B48" s="22">
        <v>75</v>
      </c>
      <c r="C48" s="22">
        <v>15</v>
      </c>
      <c r="D48" s="22">
        <v>60.604366212990193</v>
      </c>
      <c r="E48" s="22">
        <v>9</v>
      </c>
      <c r="F48" s="23">
        <v>2928</v>
      </c>
      <c r="G48" s="22" t="s">
        <v>272</v>
      </c>
      <c r="H48" s="22" t="s">
        <v>11</v>
      </c>
      <c r="I48" s="22" t="str">
        <f>TEXT(DataSet!$A48,"mmm")</f>
        <v>Oct</v>
      </c>
      <c r="J48" s="22">
        <f>YEAR(DataSet!$A48)</f>
        <v>2023</v>
      </c>
      <c r="K48" s="22" t="str">
        <f>IF(MONTH(DataSet!$A48)&gt;9,"Q4",IF(MONTH(DataSet!$A48)&gt;6,"Q3",IF(MONTH(DataSet!$A48)&gt;3,"Q2","Q1")))</f>
        <v>Q4</v>
      </c>
      <c r="L48" s="22" t="str">
        <f>TEXT(WEEKDAY(DataSet!$A48,3),"ddd")</f>
        <v>Wed</v>
      </c>
      <c r="M48" s="29">
        <f>IF(DataSet!$E48=0,0,DataSet!$F48)</f>
        <v>2928</v>
      </c>
    </row>
    <row r="49" spans="1:13" hidden="1" x14ac:dyDescent="0.3">
      <c r="A49" s="28">
        <v>45121</v>
      </c>
      <c r="B49" s="24">
        <v>100</v>
      </c>
      <c r="C49" s="24">
        <v>17</v>
      </c>
      <c r="D49" s="24">
        <v>476.32145743311639</v>
      </c>
      <c r="E49" s="24">
        <v>4</v>
      </c>
      <c r="F49" s="25">
        <v>1719</v>
      </c>
      <c r="G49" s="24" t="s">
        <v>273</v>
      </c>
      <c r="H49" s="24" t="s">
        <v>11</v>
      </c>
      <c r="I49" s="24" t="str">
        <f>TEXT(DataSet!$A49,"mmm")</f>
        <v>Jul</v>
      </c>
      <c r="J49" s="24">
        <f>YEAR(DataSet!$A49)</f>
        <v>2023</v>
      </c>
      <c r="K49" s="24" t="str">
        <f>IF(MONTH(DataSet!$A49)&gt;9,"Q4",IF(MONTH(DataSet!$A49)&gt;6,"Q3",IF(MONTH(DataSet!$A49)&gt;3,"Q2","Q1")))</f>
        <v>Q3</v>
      </c>
      <c r="L49" s="24" t="str">
        <f>TEXT(WEEKDAY(DataSet!$A49,3),"ddd")</f>
        <v>Wed</v>
      </c>
      <c r="M49" s="30">
        <f>IF(DataSet!$E49=0,0,DataSet!$F49)</f>
        <v>1719</v>
      </c>
    </row>
    <row r="50" spans="1:13" hidden="1" x14ac:dyDescent="0.3">
      <c r="A50" s="27">
        <v>45188</v>
      </c>
      <c r="B50" s="22">
        <v>35</v>
      </c>
      <c r="C50" s="22">
        <v>12</v>
      </c>
      <c r="D50" s="22">
        <v>319.40160982312142</v>
      </c>
      <c r="E50" s="22">
        <v>10</v>
      </c>
      <c r="F50" s="23">
        <v>4437</v>
      </c>
      <c r="G50" s="22" t="s">
        <v>272</v>
      </c>
      <c r="H50" s="22" t="s">
        <v>11</v>
      </c>
      <c r="I50" s="22" t="str">
        <f>TEXT(DataSet!$A50,"mmm")</f>
        <v>Sep</v>
      </c>
      <c r="J50" s="22">
        <f>YEAR(DataSet!$A50)</f>
        <v>2023</v>
      </c>
      <c r="K50" s="22" t="str">
        <f>IF(MONTH(DataSet!$A50)&gt;9,"Q4",IF(MONTH(DataSet!$A50)&gt;6,"Q3",IF(MONTH(DataSet!$A50)&gt;3,"Q2","Q1")))</f>
        <v>Q3</v>
      </c>
      <c r="L50" s="22" t="str">
        <f>TEXT(WEEKDAY(DataSet!$A50,3),"ddd")</f>
        <v>Sun</v>
      </c>
      <c r="M50" s="29">
        <f>IF(DataSet!$E50=0,0,DataSet!$F50)</f>
        <v>4437</v>
      </c>
    </row>
    <row r="51" spans="1:13" hidden="1" x14ac:dyDescent="0.3">
      <c r="A51" s="28">
        <v>45000</v>
      </c>
      <c r="B51" s="24">
        <v>83</v>
      </c>
      <c r="C51" s="24">
        <v>15</v>
      </c>
      <c r="D51" s="24">
        <v>80.928356177310036</v>
      </c>
      <c r="E51" s="24">
        <v>8</v>
      </c>
      <c r="F51" s="25">
        <v>1049</v>
      </c>
      <c r="G51" s="24" t="s">
        <v>274</v>
      </c>
      <c r="H51" s="24" t="s">
        <v>11</v>
      </c>
      <c r="I51" s="24" t="str">
        <f>TEXT(DataSet!$A51,"mmm")</f>
        <v>Mar</v>
      </c>
      <c r="J51" s="24">
        <f>YEAR(DataSet!$A51)</f>
        <v>2023</v>
      </c>
      <c r="K51" s="24" t="str">
        <f>IF(MONTH(DataSet!$A51)&gt;9,"Q4",IF(MONTH(DataSet!$A51)&gt;6,"Q3",IF(MONTH(DataSet!$A51)&gt;3,"Q2","Q1")))</f>
        <v>Q1</v>
      </c>
      <c r="L51" s="24" t="str">
        <f>TEXT(WEEKDAY(DataSet!$A51,3),"ddd")</f>
        <v>Mon</v>
      </c>
      <c r="M51" s="30">
        <f>IF(DataSet!$E51=0,0,DataSet!$F51)</f>
        <v>1049</v>
      </c>
    </row>
    <row r="52" spans="1:13" hidden="1" x14ac:dyDescent="0.3">
      <c r="A52" s="27">
        <v>45039</v>
      </c>
      <c r="B52" s="22">
        <v>22</v>
      </c>
      <c r="C52" s="22">
        <v>16</v>
      </c>
      <c r="D52" s="22">
        <v>387.78757292218131</v>
      </c>
      <c r="E52" s="22">
        <v>2</v>
      </c>
      <c r="F52" s="23">
        <v>4681</v>
      </c>
      <c r="G52" s="22" t="s">
        <v>275</v>
      </c>
      <c r="H52" s="22" t="s">
        <v>11</v>
      </c>
      <c r="I52" s="22" t="str">
        <f>TEXT(DataSet!$A52,"mmm")</f>
        <v>Apr</v>
      </c>
      <c r="J52" s="22">
        <f>YEAR(DataSet!$A52)</f>
        <v>2023</v>
      </c>
      <c r="K52" s="22" t="str">
        <f>IF(MONTH(DataSet!$A52)&gt;9,"Q4",IF(MONTH(DataSet!$A52)&gt;6,"Q3",IF(MONTH(DataSet!$A52)&gt;3,"Q2","Q1")))</f>
        <v>Q2</v>
      </c>
      <c r="L52" s="22" t="str">
        <f>TEXT(WEEKDAY(DataSet!$A52,3),"ddd")</f>
        <v>Fri</v>
      </c>
      <c r="M52" s="29">
        <f>IF(DataSet!$E52=0,0,DataSet!$F52)</f>
        <v>4681</v>
      </c>
    </row>
    <row r="53" spans="1:13" hidden="1" x14ac:dyDescent="0.3">
      <c r="A53" s="28">
        <v>45284</v>
      </c>
      <c r="B53" s="24">
        <v>75</v>
      </c>
      <c r="C53" s="24">
        <v>11</v>
      </c>
      <c r="D53" s="24">
        <v>285.68315267828069</v>
      </c>
      <c r="E53" s="24">
        <v>7</v>
      </c>
      <c r="F53" s="25">
        <v>2640</v>
      </c>
      <c r="G53" s="24" t="s">
        <v>276</v>
      </c>
      <c r="H53" s="24" t="s">
        <v>11</v>
      </c>
      <c r="I53" s="24" t="str">
        <f>TEXT(DataSet!$A53,"mmm")</f>
        <v>Dec</v>
      </c>
      <c r="J53" s="24">
        <f>YEAR(DataSet!$A53)</f>
        <v>2023</v>
      </c>
      <c r="K53" s="24" t="str">
        <f>IF(MONTH(DataSet!$A53)&gt;9,"Q4",IF(MONTH(DataSet!$A53)&gt;6,"Q3",IF(MONTH(DataSet!$A53)&gt;3,"Q2","Q1")))</f>
        <v>Q4</v>
      </c>
      <c r="L53" s="24" t="str">
        <f>TEXT(WEEKDAY(DataSet!$A53,3),"ddd")</f>
        <v>Fri</v>
      </c>
      <c r="M53" s="30">
        <f>IF(DataSet!$E53=0,0,DataSet!$F53)</f>
        <v>2640</v>
      </c>
    </row>
    <row r="54" spans="1:13" hidden="1" x14ac:dyDescent="0.3">
      <c r="A54" s="27">
        <v>45058</v>
      </c>
      <c r="B54" s="22">
        <v>95</v>
      </c>
      <c r="C54" s="22">
        <v>18</v>
      </c>
      <c r="D54" s="22">
        <v>566.13776573151324</v>
      </c>
      <c r="E54" s="22">
        <v>2</v>
      </c>
      <c r="F54" s="23">
        <v>2334</v>
      </c>
      <c r="G54" s="22" t="s">
        <v>264</v>
      </c>
      <c r="H54" s="22" t="s">
        <v>11</v>
      </c>
      <c r="I54" s="22" t="str">
        <f>TEXT(DataSet!$A54,"mmm")</f>
        <v>May</v>
      </c>
      <c r="J54" s="22">
        <f>YEAR(DataSet!$A54)</f>
        <v>2023</v>
      </c>
      <c r="K54" s="22" t="str">
        <f>IF(MONTH(DataSet!$A54)&gt;9,"Q4",IF(MONTH(DataSet!$A54)&gt;6,"Q3",IF(MONTH(DataSet!$A54)&gt;3,"Q2","Q1")))</f>
        <v>Q2</v>
      </c>
      <c r="L54" s="22" t="str">
        <f>TEXT(WEEKDAY(DataSet!$A54,3),"ddd")</f>
        <v>Wed</v>
      </c>
      <c r="M54" s="29">
        <f>IF(DataSet!$E54=0,0,DataSet!$F54)</f>
        <v>2334</v>
      </c>
    </row>
    <row r="55" spans="1:13" hidden="1" x14ac:dyDescent="0.3">
      <c r="A55" s="28">
        <v>45116</v>
      </c>
      <c r="B55" s="24">
        <v>69</v>
      </c>
      <c r="C55" s="24">
        <v>9</v>
      </c>
      <c r="D55" s="24">
        <v>187.50302303452119</v>
      </c>
      <c r="E55" s="24">
        <v>7</v>
      </c>
      <c r="F55" s="25">
        <v>2237</v>
      </c>
      <c r="G55" s="24" t="s">
        <v>277</v>
      </c>
      <c r="H55" s="24" t="s">
        <v>11</v>
      </c>
      <c r="I55" s="24" t="str">
        <f>TEXT(DataSet!$A55,"mmm")</f>
        <v>Jul</v>
      </c>
      <c r="J55" s="24">
        <f>YEAR(DataSet!$A55)</f>
        <v>2023</v>
      </c>
      <c r="K55" s="24" t="str">
        <f>IF(MONTH(DataSet!$A55)&gt;9,"Q4",IF(MONTH(DataSet!$A55)&gt;6,"Q3",IF(MONTH(DataSet!$A55)&gt;3,"Q2","Q1")))</f>
        <v>Q3</v>
      </c>
      <c r="L55" s="24" t="str">
        <f>TEXT(WEEKDAY(DataSet!$A55,3),"ddd")</f>
        <v>Fri</v>
      </c>
      <c r="M55" s="30">
        <f>IF(DataSet!$E55=0,0,DataSet!$F55)</f>
        <v>2237</v>
      </c>
    </row>
    <row r="56" spans="1:13" hidden="1" x14ac:dyDescent="0.3">
      <c r="A56" s="27">
        <v>45291</v>
      </c>
      <c r="B56" s="22">
        <v>100</v>
      </c>
      <c r="C56" s="22">
        <v>18</v>
      </c>
      <c r="D56" s="22">
        <v>447.06319107240432</v>
      </c>
      <c r="E56" s="22">
        <v>2</v>
      </c>
      <c r="F56" s="23">
        <v>1362</v>
      </c>
      <c r="G56" s="22" t="s">
        <v>278</v>
      </c>
      <c r="H56" s="22" t="s">
        <v>11</v>
      </c>
      <c r="I56" s="22" t="str">
        <f>TEXT(DataSet!$A56,"mmm")</f>
        <v>Dec</v>
      </c>
      <c r="J56" s="22">
        <f>YEAR(DataSet!$A56)</f>
        <v>2023</v>
      </c>
      <c r="K56" s="22" t="str">
        <f>IF(MONTH(DataSet!$A56)&gt;9,"Q4",IF(MONTH(DataSet!$A56)&gt;6,"Q3",IF(MONTH(DataSet!$A56)&gt;3,"Q2","Q1")))</f>
        <v>Q4</v>
      </c>
      <c r="L56" s="22" t="str">
        <f>TEXT(WEEKDAY(DataSet!$A56,3),"ddd")</f>
        <v>Fri</v>
      </c>
      <c r="M56" s="29">
        <f>IF(DataSet!$E56=0,0,DataSet!$F56)</f>
        <v>1362</v>
      </c>
    </row>
    <row r="57" spans="1:13" hidden="1" x14ac:dyDescent="0.3">
      <c r="A57" s="28">
        <v>45170</v>
      </c>
      <c r="B57" s="24">
        <v>53</v>
      </c>
      <c r="C57" s="24">
        <v>6</v>
      </c>
      <c r="D57" s="24">
        <v>481.03004291488992</v>
      </c>
      <c r="E57" s="24">
        <v>9</v>
      </c>
      <c r="F57" s="25">
        <v>2867</v>
      </c>
      <c r="G57" s="24" t="s">
        <v>251</v>
      </c>
      <c r="H57" s="24" t="s">
        <v>11</v>
      </c>
      <c r="I57" s="24" t="str">
        <f>TEXT(DataSet!$A57,"mmm")</f>
        <v>Sep</v>
      </c>
      <c r="J57" s="24">
        <f>YEAR(DataSet!$A57)</f>
        <v>2023</v>
      </c>
      <c r="K57" s="24" t="str">
        <f>IF(MONTH(DataSet!$A57)&gt;9,"Q4",IF(MONTH(DataSet!$A57)&gt;6,"Q3",IF(MONTH(DataSet!$A57)&gt;3,"Q2","Q1")))</f>
        <v>Q3</v>
      </c>
      <c r="L57" s="24" t="str">
        <f>TEXT(WEEKDAY(DataSet!$A57,3),"ddd")</f>
        <v>Wed</v>
      </c>
      <c r="M57" s="30">
        <f>IF(DataSet!$E57=0,0,DataSet!$F57)</f>
        <v>2867</v>
      </c>
    </row>
    <row r="58" spans="1:13" hidden="1" x14ac:dyDescent="0.3">
      <c r="A58" s="27">
        <v>45046</v>
      </c>
      <c r="B58" s="22">
        <v>87</v>
      </c>
      <c r="C58" s="22">
        <v>12</v>
      </c>
      <c r="D58" s="22">
        <v>174.45692777455881</v>
      </c>
      <c r="E58" s="22">
        <v>7</v>
      </c>
      <c r="F58" s="23">
        <v>665</v>
      </c>
      <c r="G58" s="22" t="s">
        <v>279</v>
      </c>
      <c r="H58" s="22" t="s">
        <v>9</v>
      </c>
      <c r="I58" s="22" t="str">
        <f>TEXT(DataSet!$A58,"mmm")</f>
        <v>Apr</v>
      </c>
      <c r="J58" s="22">
        <f>YEAR(DataSet!$A58)</f>
        <v>2023</v>
      </c>
      <c r="K58" s="22" t="str">
        <f>IF(MONTH(DataSet!$A58)&gt;9,"Q4",IF(MONTH(DataSet!$A58)&gt;6,"Q3",IF(MONTH(DataSet!$A58)&gt;3,"Q2","Q1")))</f>
        <v>Q2</v>
      </c>
      <c r="L58" s="22" t="str">
        <f>TEXT(WEEKDAY(DataSet!$A58,3),"ddd")</f>
        <v>Fri</v>
      </c>
      <c r="M58" s="29">
        <f>IF(DataSet!$E58=0,0,DataSet!$F58)</f>
        <v>665</v>
      </c>
    </row>
    <row r="59" spans="1:13" hidden="1" x14ac:dyDescent="0.3">
      <c r="A59" s="28">
        <v>45214</v>
      </c>
      <c r="B59" s="24">
        <v>40</v>
      </c>
      <c r="C59" s="24">
        <v>6</v>
      </c>
      <c r="D59" s="24">
        <v>299.13047912527031</v>
      </c>
      <c r="E59" s="24">
        <v>10</v>
      </c>
      <c r="F59" s="25">
        <v>2390</v>
      </c>
      <c r="G59" s="24" t="s">
        <v>244</v>
      </c>
      <c r="H59" s="24" t="s">
        <v>11</v>
      </c>
      <c r="I59" s="24" t="str">
        <f>TEXT(DataSet!$A59,"mmm")</f>
        <v>Oct</v>
      </c>
      <c r="J59" s="24">
        <f>YEAR(DataSet!$A59)</f>
        <v>2023</v>
      </c>
      <c r="K59" s="24" t="str">
        <f>IF(MONTH(DataSet!$A59)&gt;9,"Q4",IF(MONTH(DataSet!$A59)&gt;6,"Q3",IF(MONTH(DataSet!$A59)&gt;3,"Q2","Q1")))</f>
        <v>Q4</v>
      </c>
      <c r="L59" s="24" t="str">
        <f>TEXT(WEEKDAY(DataSet!$A59,3),"ddd")</f>
        <v>Fri</v>
      </c>
      <c r="M59" s="30">
        <f>IF(DataSet!$E59=0,0,DataSet!$F59)</f>
        <v>2390</v>
      </c>
    </row>
    <row r="60" spans="1:13" hidden="1" x14ac:dyDescent="0.3">
      <c r="A60" s="27">
        <v>45183</v>
      </c>
      <c r="B60" s="22">
        <v>67</v>
      </c>
      <c r="C60" s="22">
        <v>20</v>
      </c>
      <c r="D60" s="22">
        <v>458.18535104211071</v>
      </c>
      <c r="E60" s="22">
        <v>8</v>
      </c>
      <c r="F60" s="23">
        <v>2444</v>
      </c>
      <c r="G60" s="22" t="s">
        <v>280</v>
      </c>
      <c r="H60" s="22" t="s">
        <v>9</v>
      </c>
      <c r="I60" s="22" t="str">
        <f>TEXT(DataSet!$A60,"mmm")</f>
        <v>Sep</v>
      </c>
      <c r="J60" s="22">
        <f>YEAR(DataSet!$A60)</f>
        <v>2023</v>
      </c>
      <c r="K60" s="22" t="str">
        <f>IF(MONTH(DataSet!$A60)&gt;9,"Q4",IF(MONTH(DataSet!$A60)&gt;6,"Q3",IF(MONTH(DataSet!$A60)&gt;3,"Q2","Q1")))</f>
        <v>Q3</v>
      </c>
      <c r="L60" s="22" t="str">
        <f>TEXT(WEEKDAY(DataSet!$A60,3),"ddd")</f>
        <v>Tue</v>
      </c>
      <c r="M60" s="29">
        <f>IF(DataSet!$E60=0,0,DataSet!$F60)</f>
        <v>2444</v>
      </c>
    </row>
    <row r="61" spans="1:13" hidden="1" x14ac:dyDescent="0.3">
      <c r="A61" s="28">
        <v>44927</v>
      </c>
      <c r="B61" s="24">
        <v>86</v>
      </c>
      <c r="C61" s="24">
        <v>17</v>
      </c>
      <c r="D61" s="24">
        <v>536.29113200110942</v>
      </c>
      <c r="E61" s="24">
        <v>9</v>
      </c>
      <c r="F61" s="25">
        <v>936</v>
      </c>
      <c r="G61" s="24" t="s">
        <v>254</v>
      </c>
      <c r="H61" s="24" t="s">
        <v>9</v>
      </c>
      <c r="I61" s="24" t="str">
        <f>TEXT(DataSet!$A61,"mmm")</f>
        <v>Jan</v>
      </c>
      <c r="J61" s="24">
        <f>YEAR(DataSet!$A61)</f>
        <v>2023</v>
      </c>
      <c r="K61" s="24" t="str">
        <f>IF(MONTH(DataSet!$A61)&gt;9,"Q4",IF(MONTH(DataSet!$A61)&gt;6,"Q3",IF(MONTH(DataSet!$A61)&gt;3,"Q2","Q1")))</f>
        <v>Q1</v>
      </c>
      <c r="L61" s="24" t="str">
        <f>TEXT(WEEKDAY(DataSet!$A61,3),"ddd")</f>
        <v>Fri</v>
      </c>
      <c r="M61" s="30">
        <f>IF(DataSet!$E61=0,0,DataSet!$F61)</f>
        <v>936</v>
      </c>
    </row>
    <row r="62" spans="1:13" hidden="1" x14ac:dyDescent="0.3">
      <c r="A62" s="27">
        <v>45036</v>
      </c>
      <c r="B62" s="22">
        <v>98</v>
      </c>
      <c r="C62" s="22">
        <v>10</v>
      </c>
      <c r="D62" s="22">
        <v>330.96293282294141</v>
      </c>
      <c r="E62" s="22">
        <v>0</v>
      </c>
      <c r="F62" s="23">
        <v>2357</v>
      </c>
      <c r="G62" s="22" t="s">
        <v>281</v>
      </c>
      <c r="H62" s="22" t="s">
        <v>9</v>
      </c>
      <c r="I62" s="22" t="str">
        <f>TEXT(DataSet!$A62,"mmm")</f>
        <v>Apr</v>
      </c>
      <c r="J62" s="22">
        <f>YEAR(DataSet!$A62)</f>
        <v>2023</v>
      </c>
      <c r="K62" s="22" t="str">
        <f>IF(MONTH(DataSet!$A62)&gt;9,"Q4",IF(MONTH(DataSet!$A62)&gt;6,"Q3",IF(MONTH(DataSet!$A62)&gt;3,"Q2","Q1")))</f>
        <v>Q2</v>
      </c>
      <c r="L62" s="22" t="str">
        <f>TEXT(WEEKDAY(DataSet!$A62,3),"ddd")</f>
        <v>Tue</v>
      </c>
      <c r="M62" s="29">
        <f>IF(DataSet!$E62=0,0,DataSet!$F62)</f>
        <v>0</v>
      </c>
    </row>
    <row r="63" spans="1:13" hidden="1" x14ac:dyDescent="0.3">
      <c r="A63" s="28">
        <v>45172</v>
      </c>
      <c r="B63" s="24">
        <v>61</v>
      </c>
      <c r="C63" s="24">
        <v>5</v>
      </c>
      <c r="D63" s="24">
        <v>132.12817593154779</v>
      </c>
      <c r="E63" s="24">
        <v>2</v>
      </c>
      <c r="F63" s="25">
        <v>2688</v>
      </c>
      <c r="G63" s="24" t="s">
        <v>282</v>
      </c>
      <c r="H63" s="24" t="s">
        <v>9</v>
      </c>
      <c r="I63" s="24" t="str">
        <f>TEXT(DataSet!$A63,"mmm")</f>
        <v>Sep</v>
      </c>
      <c r="J63" s="24">
        <f>YEAR(DataSet!$A63)</f>
        <v>2023</v>
      </c>
      <c r="K63" s="24" t="str">
        <f>IF(MONTH(DataSet!$A63)&gt;9,"Q4",IF(MONTH(DataSet!$A63)&gt;6,"Q3",IF(MONTH(DataSet!$A63)&gt;3,"Q2","Q1")))</f>
        <v>Q3</v>
      </c>
      <c r="L63" s="24" t="str">
        <f>TEXT(WEEKDAY(DataSet!$A63,3),"ddd")</f>
        <v>Fri</v>
      </c>
      <c r="M63" s="30">
        <f>IF(DataSet!$E63=0,0,DataSet!$F63)</f>
        <v>2688</v>
      </c>
    </row>
    <row r="64" spans="1:13" hidden="1" x14ac:dyDescent="0.3">
      <c r="A64" s="27">
        <v>45171</v>
      </c>
      <c r="B64" s="22">
        <v>56</v>
      </c>
      <c r="C64" s="22">
        <v>12</v>
      </c>
      <c r="D64" s="22">
        <v>335.78943915781377</v>
      </c>
      <c r="E64" s="22">
        <v>3</v>
      </c>
      <c r="F64" s="23">
        <v>504</v>
      </c>
      <c r="G64" s="22" t="s">
        <v>236</v>
      </c>
      <c r="H64" s="22" t="s">
        <v>9</v>
      </c>
      <c r="I64" s="22" t="str">
        <f>TEXT(DataSet!$A64,"mmm")</f>
        <v>Sep</v>
      </c>
      <c r="J64" s="22">
        <f>YEAR(DataSet!$A64)</f>
        <v>2023</v>
      </c>
      <c r="K64" s="22" t="str">
        <f>IF(MONTH(DataSet!$A64)&gt;9,"Q4",IF(MONTH(DataSet!$A64)&gt;6,"Q3",IF(MONTH(DataSet!$A64)&gt;3,"Q2","Q1")))</f>
        <v>Q3</v>
      </c>
      <c r="L64" s="22" t="str">
        <f>TEXT(WEEKDAY(DataSet!$A64,3),"ddd")</f>
        <v>Thu</v>
      </c>
      <c r="M64" s="29">
        <f>IF(DataSet!$E64=0,0,DataSet!$F64)</f>
        <v>504</v>
      </c>
    </row>
    <row r="65" spans="1:13" hidden="1" x14ac:dyDescent="0.3">
      <c r="A65" s="28">
        <v>45272</v>
      </c>
      <c r="B65" s="24">
        <v>43</v>
      </c>
      <c r="C65" s="24">
        <v>13</v>
      </c>
      <c r="D65" s="24">
        <v>118.85013966730401</v>
      </c>
      <c r="E65" s="24">
        <v>8</v>
      </c>
      <c r="F65" s="25">
        <v>1035</v>
      </c>
      <c r="G65" s="24" t="s">
        <v>273</v>
      </c>
      <c r="H65" s="24" t="s">
        <v>11</v>
      </c>
      <c r="I65" s="24" t="str">
        <f>TEXT(DataSet!$A65,"mmm")</f>
        <v>Dec</v>
      </c>
      <c r="J65" s="24">
        <f>YEAR(DataSet!$A65)</f>
        <v>2023</v>
      </c>
      <c r="K65" s="24" t="str">
        <f>IF(MONTH(DataSet!$A65)&gt;9,"Q4",IF(MONTH(DataSet!$A65)&gt;6,"Q3",IF(MONTH(DataSet!$A65)&gt;3,"Q2","Q1")))</f>
        <v>Q4</v>
      </c>
      <c r="L65" s="24" t="str">
        <f>TEXT(WEEKDAY(DataSet!$A65,3),"ddd")</f>
        <v>Sun</v>
      </c>
      <c r="M65" s="30">
        <f>IF(DataSet!$E65=0,0,DataSet!$F65)</f>
        <v>1035</v>
      </c>
    </row>
    <row r="66" spans="1:13" hidden="1" x14ac:dyDescent="0.3">
      <c r="A66" s="27">
        <v>45215</v>
      </c>
      <c r="B66" s="22">
        <v>94</v>
      </c>
      <c r="C66" s="22">
        <v>19</v>
      </c>
      <c r="D66" s="22">
        <v>556.50912944354764</v>
      </c>
      <c r="E66" s="22">
        <v>2</v>
      </c>
      <c r="F66" s="23">
        <v>2442</v>
      </c>
      <c r="G66" s="22" t="s">
        <v>256</v>
      </c>
      <c r="H66" s="22" t="s">
        <v>9</v>
      </c>
      <c r="I66" s="22" t="str">
        <f>TEXT(DataSet!$A66,"mmm")</f>
        <v>Oct</v>
      </c>
      <c r="J66" s="22">
        <f>YEAR(DataSet!$A66)</f>
        <v>2023</v>
      </c>
      <c r="K66" s="22" t="str">
        <f>IF(MONTH(DataSet!$A66)&gt;9,"Q4",IF(MONTH(DataSet!$A66)&gt;6,"Q3",IF(MONTH(DataSet!$A66)&gt;3,"Q2","Q1")))</f>
        <v>Q4</v>
      </c>
      <c r="L66" s="22" t="str">
        <f>TEXT(WEEKDAY(DataSet!$A66,3),"ddd")</f>
        <v>Sat</v>
      </c>
      <c r="M66" s="29">
        <f>IF(DataSet!$E66=0,0,DataSet!$F66)</f>
        <v>2442</v>
      </c>
    </row>
    <row r="67" spans="1:13" hidden="1" x14ac:dyDescent="0.3">
      <c r="A67" s="28">
        <v>45165</v>
      </c>
      <c r="B67" s="24">
        <v>40</v>
      </c>
      <c r="C67" s="24">
        <v>14</v>
      </c>
      <c r="D67" s="24">
        <v>505.68124378750611</v>
      </c>
      <c r="E67" s="24">
        <v>8</v>
      </c>
      <c r="F67" s="25">
        <v>587</v>
      </c>
      <c r="G67" s="24" t="s">
        <v>256</v>
      </c>
      <c r="H67" s="24" t="s">
        <v>9</v>
      </c>
      <c r="I67" s="24" t="str">
        <f>TEXT(DataSet!$A67,"mmm")</f>
        <v>Aug</v>
      </c>
      <c r="J67" s="24">
        <f>YEAR(DataSet!$A67)</f>
        <v>2023</v>
      </c>
      <c r="K67" s="24" t="str">
        <f>IF(MONTH(DataSet!$A67)&gt;9,"Q4",IF(MONTH(DataSet!$A67)&gt;6,"Q3",IF(MONTH(DataSet!$A67)&gt;3,"Q2","Q1")))</f>
        <v>Q3</v>
      </c>
      <c r="L67" s="24" t="str">
        <f>TEXT(WEEKDAY(DataSet!$A67,3),"ddd")</f>
        <v>Fri</v>
      </c>
      <c r="M67" s="30">
        <f>IF(DataSet!$E67=0,0,DataSet!$F67)</f>
        <v>587</v>
      </c>
    </row>
    <row r="68" spans="1:13" hidden="1" x14ac:dyDescent="0.3">
      <c r="A68" s="27">
        <v>45161</v>
      </c>
      <c r="B68" s="22">
        <v>150</v>
      </c>
      <c r="C68" s="22">
        <v>100</v>
      </c>
      <c r="D68" s="22">
        <v>591.07048011510881</v>
      </c>
      <c r="E68" s="22">
        <v>90</v>
      </c>
      <c r="F68" s="23">
        <v>725</v>
      </c>
      <c r="G68" s="22" t="s">
        <v>259</v>
      </c>
      <c r="H68" s="22" t="s">
        <v>9</v>
      </c>
      <c r="I68" s="22" t="str">
        <f>TEXT(DataSet!$A68,"mmm")</f>
        <v>Aug</v>
      </c>
      <c r="J68" s="22">
        <f>YEAR(DataSet!$A68)</f>
        <v>2023</v>
      </c>
      <c r="K68" s="22" t="str">
        <f>IF(MONTH(DataSet!$A68)&gt;9,"Q4",IF(MONTH(DataSet!$A68)&gt;6,"Q3",IF(MONTH(DataSet!$A68)&gt;3,"Q2","Q1")))</f>
        <v>Q3</v>
      </c>
      <c r="L68" s="22" t="str">
        <f>TEXT(WEEKDAY(DataSet!$A68,3),"ddd")</f>
        <v>Mon</v>
      </c>
      <c r="M68" s="29">
        <f>IF(DataSet!$E68=0,0,DataSet!$F68)</f>
        <v>725</v>
      </c>
    </row>
    <row r="69" spans="1:13" hidden="1" x14ac:dyDescent="0.3">
      <c r="A69" s="28">
        <v>45252</v>
      </c>
      <c r="B69" s="24">
        <v>43</v>
      </c>
      <c r="C69" s="24">
        <v>20</v>
      </c>
      <c r="D69" s="24">
        <v>513.53347666711647</v>
      </c>
      <c r="E69" s="24">
        <v>0</v>
      </c>
      <c r="F69" s="25">
        <v>3236</v>
      </c>
      <c r="G69" s="24" t="s">
        <v>283</v>
      </c>
      <c r="H69" s="24" t="s">
        <v>11</v>
      </c>
      <c r="I69" s="24" t="str">
        <f>TEXT(DataSet!$A69,"mmm")</f>
        <v>Nov</v>
      </c>
      <c r="J69" s="24">
        <f>YEAR(DataSet!$A69)</f>
        <v>2023</v>
      </c>
      <c r="K69" s="24" t="str">
        <f>IF(MONTH(DataSet!$A69)&gt;9,"Q4",IF(MONTH(DataSet!$A69)&gt;6,"Q3",IF(MONTH(DataSet!$A69)&gt;3,"Q2","Q1")))</f>
        <v>Q4</v>
      </c>
      <c r="L69" s="24" t="str">
        <f>TEXT(WEEKDAY(DataSet!$A69,3),"ddd")</f>
        <v>Mon</v>
      </c>
      <c r="M69" s="30">
        <f>IF(DataSet!$E69=0,0,DataSet!$F69)</f>
        <v>0</v>
      </c>
    </row>
    <row r="70" spans="1:13" hidden="1" x14ac:dyDescent="0.3">
      <c r="A70" s="27">
        <v>45014</v>
      </c>
      <c r="B70" s="22">
        <v>39</v>
      </c>
      <c r="C70" s="22">
        <v>15</v>
      </c>
      <c r="D70" s="22">
        <v>89.63178255513813</v>
      </c>
      <c r="E70" s="22">
        <v>6</v>
      </c>
      <c r="F70" s="23">
        <v>2355</v>
      </c>
      <c r="G70" s="22" t="s">
        <v>281</v>
      </c>
      <c r="H70" s="22" t="s">
        <v>11</v>
      </c>
      <c r="I70" s="22" t="str">
        <f>TEXT(DataSet!$A70,"mmm")</f>
        <v>Mar</v>
      </c>
      <c r="J70" s="22">
        <f>YEAR(DataSet!$A70)</f>
        <v>2023</v>
      </c>
      <c r="K70" s="22" t="str">
        <f>IF(MONTH(DataSet!$A70)&gt;9,"Q4",IF(MONTH(DataSet!$A70)&gt;6,"Q3",IF(MONTH(DataSet!$A70)&gt;3,"Q2","Q1")))</f>
        <v>Q1</v>
      </c>
      <c r="L70" s="22" t="str">
        <f>TEXT(WEEKDAY(DataSet!$A70,3),"ddd")</f>
        <v>Mon</v>
      </c>
      <c r="M70" s="29">
        <f>IF(DataSet!$E70=0,0,DataSet!$F70)</f>
        <v>2355</v>
      </c>
    </row>
    <row r="71" spans="1:13" hidden="1" x14ac:dyDescent="0.3">
      <c r="A71" s="28">
        <v>45237</v>
      </c>
      <c r="B71" s="24">
        <v>50</v>
      </c>
      <c r="C71" s="24">
        <v>7</v>
      </c>
      <c r="D71" s="24">
        <v>225.3281143097567</v>
      </c>
      <c r="E71" s="24">
        <v>10</v>
      </c>
      <c r="F71" s="25">
        <v>3475</v>
      </c>
      <c r="G71" s="24" t="s">
        <v>284</v>
      </c>
      <c r="H71" s="24" t="s">
        <v>11</v>
      </c>
      <c r="I71" s="24" t="str">
        <f>TEXT(DataSet!$A71,"mmm")</f>
        <v>Nov</v>
      </c>
      <c r="J71" s="24">
        <f>YEAR(DataSet!$A71)</f>
        <v>2023</v>
      </c>
      <c r="K71" s="24" t="str">
        <f>IF(MONTH(DataSet!$A71)&gt;9,"Q4",IF(MONTH(DataSet!$A71)&gt;6,"Q3",IF(MONTH(DataSet!$A71)&gt;3,"Q2","Q1")))</f>
        <v>Q4</v>
      </c>
      <c r="L71" s="24" t="str">
        <f>TEXT(WEEKDAY(DataSet!$A71,3),"ddd")</f>
        <v>Sun</v>
      </c>
      <c r="M71" s="30">
        <f>IF(DataSet!$E71=0,0,DataSet!$F71)</f>
        <v>3475</v>
      </c>
    </row>
    <row r="72" spans="1:13" hidden="1" x14ac:dyDescent="0.3">
      <c r="A72" s="27">
        <v>45263</v>
      </c>
      <c r="B72" s="22">
        <v>21</v>
      </c>
      <c r="C72" s="22">
        <v>6</v>
      </c>
      <c r="D72" s="22">
        <v>108.1733573983615</v>
      </c>
      <c r="E72" s="22">
        <v>5</v>
      </c>
      <c r="F72" s="23">
        <v>973</v>
      </c>
      <c r="G72" s="22" t="s">
        <v>254</v>
      </c>
      <c r="H72" s="22" t="s">
        <v>11</v>
      </c>
      <c r="I72" s="22" t="str">
        <f>TEXT(DataSet!$A72,"mmm")</f>
        <v>Dec</v>
      </c>
      <c r="J72" s="22">
        <f>YEAR(DataSet!$A72)</f>
        <v>2023</v>
      </c>
      <c r="K72" s="22" t="str">
        <f>IF(MONTH(DataSet!$A72)&gt;9,"Q4",IF(MONTH(DataSet!$A72)&gt;6,"Q3",IF(MONTH(DataSet!$A72)&gt;3,"Q2","Q1")))</f>
        <v>Q4</v>
      </c>
      <c r="L72" s="22" t="str">
        <f>TEXT(WEEKDAY(DataSet!$A72,3),"ddd")</f>
        <v>Fri</v>
      </c>
      <c r="M72" s="29">
        <f>IF(DataSet!$E72=0,0,DataSet!$F72)</f>
        <v>973</v>
      </c>
    </row>
    <row r="73" spans="1:13" hidden="1" x14ac:dyDescent="0.3">
      <c r="A73" s="28">
        <v>45150</v>
      </c>
      <c r="B73" s="24">
        <v>89</v>
      </c>
      <c r="C73" s="24">
        <v>14</v>
      </c>
      <c r="D73" s="24">
        <v>146.86553168854229</v>
      </c>
      <c r="E73" s="24">
        <v>6</v>
      </c>
      <c r="F73" s="25">
        <v>1690</v>
      </c>
      <c r="G73" s="24" t="s">
        <v>263</v>
      </c>
      <c r="H73" s="24" t="s">
        <v>11</v>
      </c>
      <c r="I73" s="24" t="str">
        <f>TEXT(DataSet!$A73,"mmm")</f>
        <v>Aug</v>
      </c>
      <c r="J73" s="24">
        <f>YEAR(DataSet!$A73)</f>
        <v>2023</v>
      </c>
      <c r="K73" s="24" t="str">
        <f>IF(MONTH(DataSet!$A73)&gt;9,"Q4",IF(MONTH(DataSet!$A73)&gt;6,"Q3",IF(MONTH(DataSet!$A73)&gt;3,"Q2","Q1")))</f>
        <v>Q3</v>
      </c>
      <c r="L73" s="24" t="str">
        <f>TEXT(WEEKDAY(DataSet!$A73,3),"ddd")</f>
        <v>Thu</v>
      </c>
      <c r="M73" s="30">
        <f>IF(DataSet!$E73=0,0,DataSet!$F73)</f>
        <v>1690</v>
      </c>
    </row>
    <row r="74" spans="1:13" hidden="1" x14ac:dyDescent="0.3">
      <c r="A74" s="27">
        <v>45176</v>
      </c>
      <c r="B74" s="22">
        <v>36</v>
      </c>
      <c r="C74" s="22">
        <v>20</v>
      </c>
      <c r="D74" s="22">
        <v>380.7851058114357</v>
      </c>
      <c r="E74" s="22">
        <v>4</v>
      </c>
      <c r="F74" s="23">
        <v>3468</v>
      </c>
      <c r="G74" s="22" t="s">
        <v>285</v>
      </c>
      <c r="H74" s="22" t="s">
        <v>9</v>
      </c>
      <c r="I74" s="22" t="str">
        <f>TEXT(DataSet!$A74,"mmm")</f>
        <v>Sep</v>
      </c>
      <c r="J74" s="22">
        <f>YEAR(DataSet!$A74)</f>
        <v>2023</v>
      </c>
      <c r="K74" s="22" t="str">
        <f>IF(MONTH(DataSet!$A74)&gt;9,"Q4",IF(MONTH(DataSet!$A74)&gt;6,"Q3",IF(MONTH(DataSet!$A74)&gt;3,"Q2","Q1")))</f>
        <v>Q3</v>
      </c>
      <c r="L74" s="22" t="str">
        <f>TEXT(WEEKDAY(DataSet!$A74,3),"ddd")</f>
        <v>Tue</v>
      </c>
      <c r="M74" s="29">
        <f>IF(DataSet!$E74=0,0,DataSet!$F74)</f>
        <v>3468</v>
      </c>
    </row>
    <row r="75" spans="1:13" hidden="1" x14ac:dyDescent="0.3">
      <c r="A75" s="28">
        <v>45258</v>
      </c>
      <c r="B75" s="24">
        <v>72</v>
      </c>
      <c r="C75" s="24">
        <v>12</v>
      </c>
      <c r="D75" s="24">
        <v>514.02846790254785</v>
      </c>
      <c r="E75" s="24">
        <v>9</v>
      </c>
      <c r="F75" s="25">
        <v>2987</v>
      </c>
      <c r="G75" s="24" t="s">
        <v>286</v>
      </c>
      <c r="H75" s="24" t="s">
        <v>11</v>
      </c>
      <c r="I75" s="24" t="str">
        <f>TEXT(DataSet!$A75,"mmm")</f>
        <v>Nov</v>
      </c>
      <c r="J75" s="24">
        <f>YEAR(DataSet!$A75)</f>
        <v>2023</v>
      </c>
      <c r="K75" s="24" t="str">
        <f>IF(MONTH(DataSet!$A75)&gt;9,"Q4",IF(MONTH(DataSet!$A75)&gt;6,"Q3",IF(MONTH(DataSet!$A75)&gt;3,"Q2","Q1")))</f>
        <v>Q4</v>
      </c>
      <c r="L75" s="24" t="str">
        <f>TEXT(WEEKDAY(DataSet!$A75,3),"ddd")</f>
        <v>Sun</v>
      </c>
      <c r="M75" s="30">
        <f>IF(DataSet!$E75=0,0,DataSet!$F75)</f>
        <v>2987</v>
      </c>
    </row>
    <row r="76" spans="1:13" hidden="1" x14ac:dyDescent="0.3">
      <c r="A76" s="27">
        <v>45056</v>
      </c>
      <c r="B76" s="22">
        <v>30</v>
      </c>
      <c r="C76" s="22">
        <v>9</v>
      </c>
      <c r="D76" s="22">
        <v>364.26456469336631</v>
      </c>
      <c r="E76" s="22">
        <v>3</v>
      </c>
      <c r="F76" s="23">
        <v>4810</v>
      </c>
      <c r="G76" s="22" t="s">
        <v>287</v>
      </c>
      <c r="H76" s="22" t="s">
        <v>9</v>
      </c>
      <c r="I76" s="22" t="str">
        <f>TEXT(DataSet!$A76,"mmm")</f>
        <v>May</v>
      </c>
      <c r="J76" s="22">
        <f>YEAR(DataSet!$A76)</f>
        <v>2023</v>
      </c>
      <c r="K76" s="22" t="str">
        <f>IF(MONTH(DataSet!$A76)&gt;9,"Q4",IF(MONTH(DataSet!$A76)&gt;6,"Q3",IF(MONTH(DataSet!$A76)&gt;3,"Q2","Q1")))</f>
        <v>Q2</v>
      </c>
      <c r="L76" s="22" t="str">
        <f>TEXT(WEEKDAY(DataSet!$A76,3),"ddd")</f>
        <v>Mon</v>
      </c>
      <c r="M76" s="29">
        <f>IF(DataSet!$E76=0,0,DataSet!$F76)</f>
        <v>4810</v>
      </c>
    </row>
    <row r="77" spans="1:13" hidden="1" x14ac:dyDescent="0.3">
      <c r="A77" s="28">
        <v>45044</v>
      </c>
      <c r="B77" s="24">
        <v>52</v>
      </c>
      <c r="C77" s="24">
        <v>19</v>
      </c>
      <c r="D77" s="24">
        <v>350.46346121281101</v>
      </c>
      <c r="E77" s="24">
        <v>9</v>
      </c>
      <c r="F77" s="25">
        <v>1523</v>
      </c>
      <c r="G77" s="24" t="s">
        <v>288</v>
      </c>
      <c r="H77" s="24" t="s">
        <v>11</v>
      </c>
      <c r="I77" s="24" t="str">
        <f>TEXT(DataSet!$A77,"mmm")</f>
        <v>Apr</v>
      </c>
      <c r="J77" s="24">
        <f>YEAR(DataSet!$A77)</f>
        <v>2023</v>
      </c>
      <c r="K77" s="24" t="str">
        <f>IF(MONTH(DataSet!$A77)&gt;9,"Q4",IF(MONTH(DataSet!$A77)&gt;6,"Q3",IF(MONTH(DataSet!$A77)&gt;3,"Q2","Q1")))</f>
        <v>Q2</v>
      </c>
      <c r="L77" s="24" t="str">
        <f>TEXT(WEEKDAY(DataSet!$A77,3),"ddd")</f>
        <v>Wed</v>
      </c>
      <c r="M77" s="30">
        <f>IF(DataSet!$E77=0,0,DataSet!$F77)</f>
        <v>1523</v>
      </c>
    </row>
    <row r="78" spans="1:13" hidden="1" x14ac:dyDescent="0.3">
      <c r="A78" s="27">
        <v>44937</v>
      </c>
      <c r="B78" s="22">
        <v>57</v>
      </c>
      <c r="C78" s="22">
        <v>14</v>
      </c>
      <c r="D78" s="22">
        <v>68.84937668169718</v>
      </c>
      <c r="E78" s="22">
        <v>7</v>
      </c>
      <c r="F78" s="23">
        <v>3353</v>
      </c>
      <c r="G78" s="22" t="s">
        <v>255</v>
      </c>
      <c r="H78" s="22" t="s">
        <v>9</v>
      </c>
      <c r="I78" s="22" t="str">
        <f>TEXT(DataSet!$A78,"mmm")</f>
        <v>Jan</v>
      </c>
      <c r="J78" s="22">
        <f>YEAR(DataSet!$A78)</f>
        <v>2023</v>
      </c>
      <c r="K78" s="22" t="str">
        <f>IF(MONTH(DataSet!$A78)&gt;9,"Q4",IF(MONTH(DataSet!$A78)&gt;6,"Q3",IF(MONTH(DataSet!$A78)&gt;3,"Q2","Q1")))</f>
        <v>Q1</v>
      </c>
      <c r="L78" s="22" t="str">
        <f>TEXT(WEEKDAY(DataSet!$A78,3),"ddd")</f>
        <v>Mon</v>
      </c>
      <c r="M78" s="29">
        <f>IF(DataSet!$E78=0,0,DataSet!$F78)</f>
        <v>3353</v>
      </c>
    </row>
    <row r="79" spans="1:13" hidden="1" x14ac:dyDescent="0.3">
      <c r="A79" s="28">
        <v>45070</v>
      </c>
      <c r="B79" s="24">
        <v>70</v>
      </c>
      <c r="C79" s="24">
        <v>16</v>
      </c>
      <c r="D79" s="24">
        <v>236.11482759905971</v>
      </c>
      <c r="E79" s="24">
        <v>4</v>
      </c>
      <c r="F79" s="25">
        <v>3432</v>
      </c>
      <c r="G79" s="24" t="s">
        <v>243</v>
      </c>
      <c r="H79" s="24" t="s">
        <v>11</v>
      </c>
      <c r="I79" s="24" t="str">
        <f>TEXT(DataSet!$A79,"mmm")</f>
        <v>May</v>
      </c>
      <c r="J79" s="24">
        <f>YEAR(DataSet!$A79)</f>
        <v>2023</v>
      </c>
      <c r="K79" s="24" t="str">
        <f>IF(MONTH(DataSet!$A79)&gt;9,"Q4",IF(MONTH(DataSet!$A79)&gt;6,"Q3",IF(MONTH(DataSet!$A79)&gt;3,"Q2","Q1")))</f>
        <v>Q2</v>
      </c>
      <c r="L79" s="24" t="str">
        <f>TEXT(WEEKDAY(DataSet!$A79,3),"ddd")</f>
        <v>Mon</v>
      </c>
      <c r="M79" s="30">
        <f>IF(DataSet!$E79=0,0,DataSet!$F79)</f>
        <v>3432</v>
      </c>
    </row>
    <row r="80" spans="1:13" hidden="1" x14ac:dyDescent="0.3">
      <c r="A80" s="27">
        <v>45188</v>
      </c>
      <c r="B80" s="22">
        <v>92</v>
      </c>
      <c r="C80" s="22">
        <v>13</v>
      </c>
      <c r="D80" s="22">
        <v>148.42518171361141</v>
      </c>
      <c r="E80" s="22">
        <v>6</v>
      </c>
      <c r="F80" s="23">
        <v>1313</v>
      </c>
      <c r="G80" s="22" t="s">
        <v>289</v>
      </c>
      <c r="H80" s="22" t="s">
        <v>11</v>
      </c>
      <c r="I80" s="22" t="str">
        <f>TEXT(DataSet!$A80,"mmm")</f>
        <v>Sep</v>
      </c>
      <c r="J80" s="22">
        <f>YEAR(DataSet!$A80)</f>
        <v>2023</v>
      </c>
      <c r="K80" s="22" t="str">
        <f>IF(MONTH(DataSet!$A80)&gt;9,"Q4",IF(MONTH(DataSet!$A80)&gt;6,"Q3",IF(MONTH(DataSet!$A80)&gt;3,"Q2","Q1")))</f>
        <v>Q3</v>
      </c>
      <c r="L80" s="22" t="str">
        <f>TEXT(WEEKDAY(DataSet!$A80,3),"ddd")</f>
        <v>Sun</v>
      </c>
      <c r="M80" s="29">
        <f>IF(DataSet!$E80=0,0,DataSet!$F80)</f>
        <v>1313</v>
      </c>
    </row>
    <row r="81" spans="1:13" hidden="1" x14ac:dyDescent="0.3">
      <c r="A81" s="28">
        <v>45159</v>
      </c>
      <c r="B81" s="24">
        <v>42</v>
      </c>
      <c r="C81" s="24">
        <v>10</v>
      </c>
      <c r="D81" s="24">
        <v>75.451686243275688</v>
      </c>
      <c r="E81" s="24">
        <v>10</v>
      </c>
      <c r="F81" s="25">
        <v>2349</v>
      </c>
      <c r="G81" s="24" t="s">
        <v>290</v>
      </c>
      <c r="H81" s="24" t="s">
        <v>9</v>
      </c>
      <c r="I81" s="24" t="str">
        <f>TEXT(DataSet!$A81,"mmm")</f>
        <v>Aug</v>
      </c>
      <c r="J81" s="24">
        <f>YEAR(DataSet!$A81)</f>
        <v>2023</v>
      </c>
      <c r="K81" s="24" t="str">
        <f>IF(MONTH(DataSet!$A81)&gt;9,"Q4",IF(MONTH(DataSet!$A81)&gt;6,"Q3",IF(MONTH(DataSet!$A81)&gt;3,"Q2","Q1")))</f>
        <v>Q3</v>
      </c>
      <c r="L81" s="24" t="str">
        <f>TEXT(WEEKDAY(DataSet!$A81,3),"ddd")</f>
        <v>Sat</v>
      </c>
      <c r="M81" s="30">
        <f>IF(DataSet!$E81=0,0,DataSet!$F81)</f>
        <v>2349</v>
      </c>
    </row>
    <row r="82" spans="1:13" hidden="1" x14ac:dyDescent="0.3">
      <c r="A82" s="27">
        <v>44977</v>
      </c>
      <c r="B82" s="22">
        <v>84</v>
      </c>
      <c r="C82" s="22">
        <v>5</v>
      </c>
      <c r="D82" s="22">
        <v>592.44594304634552</v>
      </c>
      <c r="E82" s="22">
        <v>4</v>
      </c>
      <c r="F82" s="23">
        <v>3299</v>
      </c>
      <c r="G82" s="22" t="s">
        <v>277</v>
      </c>
      <c r="H82" s="22" t="s">
        <v>9</v>
      </c>
      <c r="I82" s="22" t="str">
        <f>TEXT(DataSet!$A82,"mmm")</f>
        <v>Feb</v>
      </c>
      <c r="J82" s="22">
        <f>YEAR(DataSet!$A82)</f>
        <v>2023</v>
      </c>
      <c r="K82" s="22" t="str">
        <f>IF(MONTH(DataSet!$A82)&gt;9,"Q4",IF(MONTH(DataSet!$A82)&gt;6,"Q3",IF(MONTH(DataSet!$A82)&gt;3,"Q2","Q1")))</f>
        <v>Q1</v>
      </c>
      <c r="L82" s="22" t="str">
        <f>TEXT(WEEKDAY(DataSet!$A82,3),"ddd")</f>
        <v>Sat</v>
      </c>
      <c r="M82" s="29">
        <f>IF(DataSet!$E82=0,0,DataSet!$F82)</f>
        <v>3299</v>
      </c>
    </row>
    <row r="83" spans="1:13" hidden="1" x14ac:dyDescent="0.3">
      <c r="A83" s="28">
        <v>45178</v>
      </c>
      <c r="B83" s="24">
        <v>42</v>
      </c>
      <c r="C83" s="24">
        <v>9</v>
      </c>
      <c r="D83" s="24">
        <v>466.39942316240899</v>
      </c>
      <c r="E83" s="24">
        <v>0</v>
      </c>
      <c r="F83" s="25">
        <v>1855</v>
      </c>
      <c r="G83" s="24" t="s">
        <v>291</v>
      </c>
      <c r="H83" s="24" t="s">
        <v>11</v>
      </c>
      <c r="I83" s="24" t="str">
        <f>TEXT(DataSet!$A83,"mmm")</f>
        <v>Sep</v>
      </c>
      <c r="J83" s="24">
        <f>YEAR(DataSet!$A83)</f>
        <v>2023</v>
      </c>
      <c r="K83" s="24" t="str">
        <f>IF(MONTH(DataSet!$A83)&gt;9,"Q4",IF(MONTH(DataSet!$A83)&gt;6,"Q3",IF(MONTH(DataSet!$A83)&gt;3,"Q2","Q1")))</f>
        <v>Q3</v>
      </c>
      <c r="L83" s="24" t="str">
        <f>TEXT(WEEKDAY(DataSet!$A83,3),"ddd")</f>
        <v>Thu</v>
      </c>
      <c r="M83" s="30">
        <f>IF(DataSet!$E83=0,0,DataSet!$F83)</f>
        <v>0</v>
      </c>
    </row>
    <row r="84" spans="1:13" hidden="1" x14ac:dyDescent="0.3">
      <c r="A84" s="27">
        <v>45277</v>
      </c>
      <c r="B84" s="22">
        <v>23</v>
      </c>
      <c r="C84" s="22">
        <v>18</v>
      </c>
      <c r="D84" s="22">
        <v>565.7056242578268</v>
      </c>
      <c r="E84" s="22">
        <v>8</v>
      </c>
      <c r="F84" s="23">
        <v>516</v>
      </c>
      <c r="G84" s="22" t="s">
        <v>292</v>
      </c>
      <c r="H84" s="22" t="s">
        <v>11</v>
      </c>
      <c r="I84" s="22" t="str">
        <f>TEXT(DataSet!$A84,"mmm")</f>
        <v>Dec</v>
      </c>
      <c r="J84" s="22">
        <f>YEAR(DataSet!$A84)</f>
        <v>2023</v>
      </c>
      <c r="K84" s="22" t="str">
        <f>IF(MONTH(DataSet!$A84)&gt;9,"Q4",IF(MONTH(DataSet!$A84)&gt;6,"Q3",IF(MONTH(DataSet!$A84)&gt;3,"Q2","Q1")))</f>
        <v>Q4</v>
      </c>
      <c r="L84" s="22" t="str">
        <f>TEXT(WEEKDAY(DataSet!$A84,3),"ddd")</f>
        <v>Fri</v>
      </c>
      <c r="M84" s="29">
        <f>IF(DataSet!$E84=0,0,DataSet!$F84)</f>
        <v>516</v>
      </c>
    </row>
    <row r="85" spans="1:13" hidden="1" x14ac:dyDescent="0.3">
      <c r="A85" s="28">
        <v>45219</v>
      </c>
      <c r="B85" s="24">
        <v>97</v>
      </c>
      <c r="C85" s="24">
        <v>19</v>
      </c>
      <c r="D85" s="24">
        <v>223.13941479770969</v>
      </c>
      <c r="E85" s="24">
        <v>6</v>
      </c>
      <c r="F85" s="25">
        <v>2129</v>
      </c>
      <c r="G85" s="24" t="s">
        <v>245</v>
      </c>
      <c r="H85" s="24" t="s">
        <v>9</v>
      </c>
      <c r="I85" s="24" t="str">
        <f>TEXT(DataSet!$A85,"mmm")</f>
        <v>Oct</v>
      </c>
      <c r="J85" s="24">
        <f>YEAR(DataSet!$A85)</f>
        <v>2023</v>
      </c>
      <c r="K85" s="24" t="str">
        <f>IF(MONTH(DataSet!$A85)&gt;9,"Q4",IF(MONTH(DataSet!$A85)&gt;6,"Q3",IF(MONTH(DataSet!$A85)&gt;3,"Q2","Q1")))</f>
        <v>Q4</v>
      </c>
      <c r="L85" s="24" t="str">
        <f>TEXT(WEEKDAY(DataSet!$A85,3),"ddd")</f>
        <v>Wed</v>
      </c>
      <c r="M85" s="30">
        <f>IF(DataSet!$E85=0,0,DataSet!$F85)</f>
        <v>2129</v>
      </c>
    </row>
    <row r="86" spans="1:13" hidden="1" x14ac:dyDescent="0.3">
      <c r="A86" s="27">
        <v>45237</v>
      </c>
      <c r="B86" s="22">
        <v>90</v>
      </c>
      <c r="C86" s="22">
        <v>7</v>
      </c>
      <c r="D86" s="22">
        <v>75.929744293791714</v>
      </c>
      <c r="E86" s="22">
        <v>7</v>
      </c>
      <c r="F86" s="23">
        <v>4716</v>
      </c>
      <c r="G86" s="22" t="s">
        <v>270</v>
      </c>
      <c r="H86" s="22" t="s">
        <v>11</v>
      </c>
      <c r="I86" s="22" t="str">
        <f>TEXT(DataSet!$A86,"mmm")</f>
        <v>Nov</v>
      </c>
      <c r="J86" s="22">
        <f>YEAR(DataSet!$A86)</f>
        <v>2023</v>
      </c>
      <c r="K86" s="22" t="str">
        <f>IF(MONTH(DataSet!$A86)&gt;9,"Q4",IF(MONTH(DataSet!$A86)&gt;6,"Q3",IF(MONTH(DataSet!$A86)&gt;3,"Q2","Q1")))</f>
        <v>Q4</v>
      </c>
      <c r="L86" s="22" t="str">
        <f>TEXT(WEEKDAY(DataSet!$A86,3),"ddd")</f>
        <v>Sun</v>
      </c>
      <c r="M86" s="29">
        <f>IF(DataSet!$E86=0,0,DataSet!$F86)</f>
        <v>4716</v>
      </c>
    </row>
    <row r="87" spans="1:13" hidden="1" x14ac:dyDescent="0.3">
      <c r="A87" s="28">
        <v>45245</v>
      </c>
      <c r="B87" s="24">
        <v>62</v>
      </c>
      <c r="C87" s="24">
        <v>10</v>
      </c>
      <c r="D87" s="24">
        <v>389.49628449903179</v>
      </c>
      <c r="E87" s="24">
        <v>6</v>
      </c>
      <c r="F87" s="25">
        <v>4032</v>
      </c>
      <c r="G87" s="24" t="s">
        <v>279</v>
      </c>
      <c r="H87" s="24" t="s">
        <v>9</v>
      </c>
      <c r="I87" s="24" t="str">
        <f>TEXT(DataSet!$A87,"mmm")</f>
        <v>Nov</v>
      </c>
      <c r="J87" s="24">
        <f>YEAR(DataSet!$A87)</f>
        <v>2023</v>
      </c>
      <c r="K87" s="24" t="str">
        <f>IF(MONTH(DataSet!$A87)&gt;9,"Q4",IF(MONTH(DataSet!$A87)&gt;6,"Q3",IF(MONTH(DataSet!$A87)&gt;3,"Q2","Q1")))</f>
        <v>Q4</v>
      </c>
      <c r="L87" s="24" t="str">
        <f>TEXT(WEEKDAY(DataSet!$A87,3),"ddd")</f>
        <v>Mon</v>
      </c>
      <c r="M87" s="30">
        <f>IF(DataSet!$E87=0,0,DataSet!$F87)</f>
        <v>4032</v>
      </c>
    </row>
    <row r="88" spans="1:13" hidden="1" x14ac:dyDescent="0.3">
      <c r="A88" s="27">
        <v>44992</v>
      </c>
      <c r="B88" s="22">
        <v>20</v>
      </c>
      <c r="C88" s="22">
        <v>12</v>
      </c>
      <c r="D88" s="22">
        <v>177.7344650088728</v>
      </c>
      <c r="E88" s="22">
        <v>6</v>
      </c>
      <c r="F88" s="23">
        <v>543</v>
      </c>
      <c r="G88" s="22" t="s">
        <v>237</v>
      </c>
      <c r="H88" s="22" t="s">
        <v>9</v>
      </c>
      <c r="I88" s="22" t="str">
        <f>TEXT(DataSet!$A88,"mmm")</f>
        <v>Mar</v>
      </c>
      <c r="J88" s="22">
        <f>YEAR(DataSet!$A88)</f>
        <v>2023</v>
      </c>
      <c r="K88" s="22" t="str">
        <f>IF(MONTH(DataSet!$A88)&gt;9,"Q4",IF(MONTH(DataSet!$A88)&gt;6,"Q3",IF(MONTH(DataSet!$A88)&gt;3,"Q2","Q1")))</f>
        <v>Q1</v>
      </c>
      <c r="L88" s="22" t="str">
        <f>TEXT(WEEKDAY(DataSet!$A88,3),"ddd")</f>
        <v>Sun</v>
      </c>
      <c r="M88" s="29">
        <f>IF(DataSet!$E88=0,0,DataSet!$F88)</f>
        <v>543</v>
      </c>
    </row>
    <row r="89" spans="1:13" hidden="1" x14ac:dyDescent="0.3">
      <c r="A89" s="28">
        <v>45247</v>
      </c>
      <c r="B89" s="24">
        <v>99</v>
      </c>
      <c r="C89" s="24">
        <v>14</v>
      </c>
      <c r="D89" s="24">
        <v>262.27650756411498</v>
      </c>
      <c r="E89" s="24">
        <v>10</v>
      </c>
      <c r="F89" s="25">
        <v>1356</v>
      </c>
      <c r="G89" s="24" t="s">
        <v>234</v>
      </c>
      <c r="H89" s="24" t="s">
        <v>11</v>
      </c>
      <c r="I89" s="24" t="str">
        <f>TEXT(DataSet!$A89,"mmm")</f>
        <v>Nov</v>
      </c>
      <c r="J89" s="24">
        <f>YEAR(DataSet!$A89)</f>
        <v>2023</v>
      </c>
      <c r="K89" s="24" t="str">
        <f>IF(MONTH(DataSet!$A89)&gt;9,"Q4",IF(MONTH(DataSet!$A89)&gt;6,"Q3",IF(MONTH(DataSet!$A89)&gt;3,"Q2","Q1")))</f>
        <v>Q4</v>
      </c>
      <c r="L89" s="24" t="str">
        <f>TEXT(WEEKDAY(DataSet!$A89,3),"ddd")</f>
        <v>Wed</v>
      </c>
      <c r="M89" s="30">
        <f>IF(DataSet!$E89=0,0,DataSet!$F89)</f>
        <v>1356</v>
      </c>
    </row>
    <row r="90" spans="1:13" hidden="1" x14ac:dyDescent="0.3">
      <c r="A90" s="27">
        <v>45231</v>
      </c>
      <c r="B90" s="22">
        <v>31</v>
      </c>
      <c r="C90" s="22">
        <v>6</v>
      </c>
      <c r="D90" s="22">
        <v>503.07095683778311</v>
      </c>
      <c r="E90" s="22">
        <v>1</v>
      </c>
      <c r="F90" s="23">
        <v>2454</v>
      </c>
      <c r="G90" s="22" t="s">
        <v>290</v>
      </c>
      <c r="H90" s="22" t="s">
        <v>9</v>
      </c>
      <c r="I90" s="22" t="str">
        <f>TEXT(DataSet!$A90,"mmm")</f>
        <v>Nov</v>
      </c>
      <c r="J90" s="22">
        <f>YEAR(DataSet!$A90)</f>
        <v>2023</v>
      </c>
      <c r="K90" s="22" t="str">
        <f>IF(MONTH(DataSet!$A90)&gt;9,"Q4",IF(MONTH(DataSet!$A90)&gt;6,"Q3",IF(MONTH(DataSet!$A90)&gt;3,"Q2","Q1")))</f>
        <v>Q4</v>
      </c>
      <c r="L90" s="22" t="str">
        <f>TEXT(WEEKDAY(DataSet!$A90,3),"ddd")</f>
        <v>Mon</v>
      </c>
      <c r="M90" s="29">
        <f>IF(DataSet!$E90=0,0,DataSet!$F90)</f>
        <v>2454</v>
      </c>
    </row>
    <row r="91" spans="1:13" hidden="1" x14ac:dyDescent="0.3">
      <c r="A91" s="28">
        <v>45172</v>
      </c>
      <c r="B91" s="24">
        <v>26</v>
      </c>
      <c r="C91" s="24">
        <v>15</v>
      </c>
      <c r="D91" s="24">
        <v>537.31416594549819</v>
      </c>
      <c r="E91" s="24">
        <v>10</v>
      </c>
      <c r="F91" s="25">
        <v>2715</v>
      </c>
      <c r="G91" s="24" t="s">
        <v>293</v>
      </c>
      <c r="H91" s="24" t="s">
        <v>11</v>
      </c>
      <c r="I91" s="24" t="str">
        <f>TEXT(DataSet!$A91,"mmm")</f>
        <v>Sep</v>
      </c>
      <c r="J91" s="24">
        <f>YEAR(DataSet!$A91)</f>
        <v>2023</v>
      </c>
      <c r="K91" s="24" t="str">
        <f>IF(MONTH(DataSet!$A91)&gt;9,"Q4",IF(MONTH(DataSet!$A91)&gt;6,"Q3",IF(MONTH(DataSet!$A91)&gt;3,"Q2","Q1")))</f>
        <v>Q3</v>
      </c>
      <c r="L91" s="24" t="str">
        <f>TEXT(WEEKDAY(DataSet!$A91,3),"ddd")</f>
        <v>Fri</v>
      </c>
      <c r="M91" s="30">
        <f>IF(DataSet!$E91=0,0,DataSet!$F91)</f>
        <v>2715</v>
      </c>
    </row>
    <row r="92" spans="1:13" hidden="1" x14ac:dyDescent="0.3">
      <c r="A92" s="27">
        <v>45010</v>
      </c>
      <c r="B92" s="22">
        <v>78</v>
      </c>
      <c r="C92" s="22">
        <v>7</v>
      </c>
      <c r="D92" s="22">
        <v>589.94592927832934</v>
      </c>
      <c r="E92" s="22">
        <v>6</v>
      </c>
      <c r="F92" s="23">
        <v>2627</v>
      </c>
      <c r="G92" s="22" t="s">
        <v>279</v>
      </c>
      <c r="H92" s="22" t="s">
        <v>9</v>
      </c>
      <c r="I92" s="22" t="str">
        <f>TEXT(DataSet!$A92,"mmm")</f>
        <v>Mar</v>
      </c>
      <c r="J92" s="22">
        <f>YEAR(DataSet!$A92)</f>
        <v>2023</v>
      </c>
      <c r="K92" s="22" t="str">
        <f>IF(MONTH(DataSet!$A92)&gt;9,"Q4",IF(MONTH(DataSet!$A92)&gt;6,"Q3",IF(MONTH(DataSet!$A92)&gt;3,"Q2","Q1")))</f>
        <v>Q1</v>
      </c>
      <c r="L92" s="22" t="str">
        <f>TEXT(WEEKDAY(DataSet!$A92,3),"ddd")</f>
        <v>Thu</v>
      </c>
      <c r="M92" s="29">
        <f>IF(DataSet!$E92=0,0,DataSet!$F92)</f>
        <v>2627</v>
      </c>
    </row>
    <row r="93" spans="1:13" hidden="1" x14ac:dyDescent="0.3">
      <c r="A93" s="28">
        <v>45045</v>
      </c>
      <c r="B93" s="24">
        <v>42</v>
      </c>
      <c r="C93" s="24">
        <v>5</v>
      </c>
      <c r="D93" s="24">
        <v>69.226623396522811</v>
      </c>
      <c r="E93" s="24">
        <v>9</v>
      </c>
      <c r="F93" s="25">
        <v>4669</v>
      </c>
      <c r="G93" s="24" t="s">
        <v>245</v>
      </c>
      <c r="H93" s="24" t="s">
        <v>11</v>
      </c>
      <c r="I93" s="24" t="str">
        <f>TEXT(DataSet!$A93,"mmm")</f>
        <v>Apr</v>
      </c>
      <c r="J93" s="24">
        <f>YEAR(DataSet!$A93)</f>
        <v>2023</v>
      </c>
      <c r="K93" s="24" t="str">
        <f>IF(MONTH(DataSet!$A93)&gt;9,"Q4",IF(MONTH(DataSet!$A93)&gt;6,"Q3",IF(MONTH(DataSet!$A93)&gt;3,"Q2","Q1")))</f>
        <v>Q2</v>
      </c>
      <c r="L93" s="24" t="str">
        <f>TEXT(WEEKDAY(DataSet!$A93,3),"ddd")</f>
        <v>Thu</v>
      </c>
      <c r="M93" s="30">
        <f>IF(DataSet!$E93=0,0,DataSet!$F93)</f>
        <v>4669</v>
      </c>
    </row>
    <row r="94" spans="1:13" hidden="1" x14ac:dyDescent="0.3">
      <c r="A94" s="27">
        <v>44946</v>
      </c>
      <c r="B94" s="22">
        <v>54</v>
      </c>
      <c r="C94" s="22">
        <v>15</v>
      </c>
      <c r="D94" s="22">
        <v>72.881330061740584</v>
      </c>
      <c r="E94" s="22">
        <v>4</v>
      </c>
      <c r="F94" s="23">
        <v>2597</v>
      </c>
      <c r="G94" s="22" t="s">
        <v>288</v>
      </c>
      <c r="H94" s="22" t="s">
        <v>11</v>
      </c>
      <c r="I94" s="22" t="str">
        <f>TEXT(DataSet!$A94,"mmm")</f>
        <v>Jan</v>
      </c>
      <c r="J94" s="22">
        <f>YEAR(DataSet!$A94)</f>
        <v>2023</v>
      </c>
      <c r="K94" s="22" t="str">
        <f>IF(MONTH(DataSet!$A94)&gt;9,"Q4",IF(MONTH(DataSet!$A94)&gt;6,"Q3",IF(MONTH(DataSet!$A94)&gt;3,"Q2","Q1")))</f>
        <v>Q1</v>
      </c>
      <c r="L94" s="22" t="str">
        <f>TEXT(WEEKDAY(DataSet!$A94,3),"ddd")</f>
        <v>Wed</v>
      </c>
      <c r="M94" s="29">
        <f>IF(DataSet!$E94=0,0,DataSet!$F94)</f>
        <v>2597</v>
      </c>
    </row>
    <row r="95" spans="1:13" hidden="1" x14ac:dyDescent="0.3">
      <c r="A95" s="28">
        <v>45041</v>
      </c>
      <c r="B95" s="24">
        <v>95</v>
      </c>
      <c r="C95" s="24">
        <v>14</v>
      </c>
      <c r="D95" s="24">
        <v>590.49104353882342</v>
      </c>
      <c r="E95" s="24">
        <v>1</v>
      </c>
      <c r="F95" s="25">
        <v>3566</v>
      </c>
      <c r="G95" s="24" t="s">
        <v>294</v>
      </c>
      <c r="H95" s="24" t="s">
        <v>11</v>
      </c>
      <c r="I95" s="24" t="str">
        <f>TEXT(DataSet!$A95,"mmm")</f>
        <v>Apr</v>
      </c>
      <c r="J95" s="24">
        <f>YEAR(DataSet!$A95)</f>
        <v>2023</v>
      </c>
      <c r="K95" s="24" t="str">
        <f>IF(MONTH(DataSet!$A95)&gt;9,"Q4",IF(MONTH(DataSet!$A95)&gt;6,"Q3",IF(MONTH(DataSet!$A95)&gt;3,"Q2","Q1")))</f>
        <v>Q2</v>
      </c>
      <c r="L95" s="24" t="str">
        <f>TEXT(WEEKDAY(DataSet!$A95,3),"ddd")</f>
        <v>Sun</v>
      </c>
      <c r="M95" s="30">
        <f>IF(DataSet!$E95=0,0,DataSet!$F95)</f>
        <v>3566</v>
      </c>
    </row>
    <row r="96" spans="1:13" hidden="1" x14ac:dyDescent="0.3">
      <c r="A96" s="27">
        <v>45202</v>
      </c>
      <c r="B96" s="22">
        <v>49</v>
      </c>
      <c r="C96" s="22">
        <v>10</v>
      </c>
      <c r="D96" s="22">
        <v>482.04500854882463</v>
      </c>
      <c r="E96" s="22">
        <v>4</v>
      </c>
      <c r="F96" s="23">
        <v>1585</v>
      </c>
      <c r="G96" s="22" t="s">
        <v>237</v>
      </c>
      <c r="H96" s="22" t="s">
        <v>11</v>
      </c>
      <c r="I96" s="22" t="str">
        <f>TEXT(DataSet!$A96,"mmm")</f>
        <v>Oct</v>
      </c>
      <c r="J96" s="22">
        <f>YEAR(DataSet!$A96)</f>
        <v>2023</v>
      </c>
      <c r="K96" s="22" t="str">
        <f>IF(MONTH(DataSet!$A96)&gt;9,"Q4",IF(MONTH(DataSet!$A96)&gt;6,"Q3",IF(MONTH(DataSet!$A96)&gt;3,"Q2","Q1")))</f>
        <v>Q4</v>
      </c>
      <c r="L96" s="22" t="str">
        <f>TEXT(WEEKDAY(DataSet!$A96,3),"ddd")</f>
        <v>Sun</v>
      </c>
      <c r="M96" s="29">
        <f>IF(DataSet!$E96=0,0,DataSet!$F96)</f>
        <v>1585</v>
      </c>
    </row>
    <row r="97" spans="1:13" hidden="1" x14ac:dyDescent="0.3">
      <c r="A97" s="28">
        <v>45228</v>
      </c>
      <c r="B97" s="24">
        <v>35</v>
      </c>
      <c r="C97" s="24">
        <v>6</v>
      </c>
      <c r="D97" s="24">
        <v>504.95840730353598</v>
      </c>
      <c r="E97" s="24">
        <v>2</v>
      </c>
      <c r="F97" s="25">
        <v>517</v>
      </c>
      <c r="G97" s="24" t="s">
        <v>289</v>
      </c>
      <c r="H97" s="24" t="s">
        <v>11</v>
      </c>
      <c r="I97" s="24" t="str">
        <f>TEXT(DataSet!$A97,"mmm")</f>
        <v>Oct</v>
      </c>
      <c r="J97" s="24">
        <f>YEAR(DataSet!$A97)</f>
        <v>2023</v>
      </c>
      <c r="K97" s="24" t="str">
        <f>IF(MONTH(DataSet!$A97)&gt;9,"Q4",IF(MONTH(DataSet!$A97)&gt;6,"Q3",IF(MONTH(DataSet!$A97)&gt;3,"Q2","Q1")))</f>
        <v>Q4</v>
      </c>
      <c r="L97" s="24" t="str">
        <f>TEXT(WEEKDAY(DataSet!$A97,3),"ddd")</f>
        <v>Fri</v>
      </c>
      <c r="M97" s="30">
        <f>IF(DataSet!$E97=0,0,DataSet!$F97)</f>
        <v>517</v>
      </c>
    </row>
    <row r="98" spans="1:13" hidden="1" x14ac:dyDescent="0.3">
      <c r="A98" s="27">
        <v>45023</v>
      </c>
      <c r="B98" s="22">
        <v>63</v>
      </c>
      <c r="C98" s="22">
        <v>10</v>
      </c>
      <c r="D98" s="22">
        <v>305.93865978539168</v>
      </c>
      <c r="E98" s="22">
        <v>7</v>
      </c>
      <c r="F98" s="23">
        <v>2801</v>
      </c>
      <c r="G98" s="22" t="s">
        <v>279</v>
      </c>
      <c r="H98" s="22" t="s">
        <v>11</v>
      </c>
      <c r="I98" s="22" t="str">
        <f>TEXT(DataSet!$A98,"mmm")</f>
        <v>Apr</v>
      </c>
      <c r="J98" s="22">
        <f>YEAR(DataSet!$A98)</f>
        <v>2023</v>
      </c>
      <c r="K98" s="22" t="str">
        <f>IF(MONTH(DataSet!$A98)&gt;9,"Q4",IF(MONTH(DataSet!$A98)&gt;6,"Q3",IF(MONTH(DataSet!$A98)&gt;3,"Q2","Q1")))</f>
        <v>Q2</v>
      </c>
      <c r="L98" s="22" t="str">
        <f>TEXT(WEEKDAY(DataSet!$A98,3),"ddd")</f>
        <v>Wed</v>
      </c>
      <c r="M98" s="29">
        <f>IF(DataSet!$E98=0,0,DataSet!$F98)</f>
        <v>2801</v>
      </c>
    </row>
    <row r="99" spans="1:13" hidden="1" x14ac:dyDescent="0.3">
      <c r="A99" s="28">
        <v>45194</v>
      </c>
      <c r="B99" s="24">
        <v>74</v>
      </c>
      <c r="C99" s="24">
        <v>19</v>
      </c>
      <c r="D99" s="24">
        <v>421.21930572520489</v>
      </c>
      <c r="E99" s="24">
        <v>4</v>
      </c>
      <c r="F99" s="25">
        <v>632</v>
      </c>
      <c r="G99" s="24" t="s">
        <v>233</v>
      </c>
      <c r="H99" s="24" t="s">
        <v>9</v>
      </c>
      <c r="I99" s="24" t="str">
        <f>TEXT(DataSet!$A99,"mmm")</f>
        <v>Sep</v>
      </c>
      <c r="J99" s="24">
        <f>YEAR(DataSet!$A99)</f>
        <v>2023</v>
      </c>
      <c r="K99" s="24" t="str">
        <f>IF(MONTH(DataSet!$A99)&gt;9,"Q4",IF(MONTH(DataSet!$A99)&gt;6,"Q3",IF(MONTH(DataSet!$A99)&gt;3,"Q2","Q1")))</f>
        <v>Q3</v>
      </c>
      <c r="L99" s="24" t="str">
        <f>TEXT(WEEKDAY(DataSet!$A99,3),"ddd")</f>
        <v>Sat</v>
      </c>
      <c r="M99" s="30">
        <f>IF(DataSet!$E99=0,0,DataSet!$F99)</f>
        <v>632</v>
      </c>
    </row>
    <row r="100" spans="1:13" hidden="1" x14ac:dyDescent="0.3">
      <c r="A100" s="27">
        <v>44958</v>
      </c>
      <c r="B100" s="22">
        <v>24</v>
      </c>
      <c r="C100" s="22">
        <v>14</v>
      </c>
      <c r="D100" s="22">
        <v>417.40249406628237</v>
      </c>
      <c r="E100" s="22">
        <v>3</v>
      </c>
      <c r="F100" s="23">
        <v>4962</v>
      </c>
      <c r="G100" s="22" t="s">
        <v>247</v>
      </c>
      <c r="H100" s="22" t="s">
        <v>11</v>
      </c>
      <c r="I100" s="22" t="str">
        <f>TEXT(DataSet!$A100,"mmm")</f>
        <v>Feb</v>
      </c>
      <c r="J100" s="22">
        <f>YEAR(DataSet!$A100)</f>
        <v>2023</v>
      </c>
      <c r="K100" s="22" t="str">
        <f>IF(MONTH(DataSet!$A100)&gt;9,"Q4",IF(MONTH(DataSet!$A100)&gt;6,"Q3",IF(MONTH(DataSet!$A100)&gt;3,"Q2","Q1")))</f>
        <v>Q1</v>
      </c>
      <c r="L100" s="22" t="str">
        <f>TEXT(WEEKDAY(DataSet!$A100,3),"ddd")</f>
        <v>Mon</v>
      </c>
      <c r="M100" s="29">
        <f>IF(DataSet!$E100=0,0,DataSet!$F100)</f>
        <v>4962</v>
      </c>
    </row>
    <row r="101" spans="1:13" hidden="1" x14ac:dyDescent="0.3">
      <c r="A101" s="28">
        <v>45244</v>
      </c>
      <c r="B101" s="24">
        <v>22</v>
      </c>
      <c r="C101" s="24">
        <v>19</v>
      </c>
      <c r="D101" s="24">
        <v>277.50508049904818</v>
      </c>
      <c r="E101" s="24">
        <v>5</v>
      </c>
      <c r="F101" s="25">
        <v>2306</v>
      </c>
      <c r="G101" s="24" t="s">
        <v>295</v>
      </c>
      <c r="H101" s="24" t="s">
        <v>11</v>
      </c>
      <c r="I101" s="24" t="str">
        <f>TEXT(DataSet!$A101,"mmm")</f>
        <v>Nov</v>
      </c>
      <c r="J101" s="24">
        <f>YEAR(DataSet!$A101)</f>
        <v>2023</v>
      </c>
      <c r="K101" s="24" t="str">
        <f>IF(MONTH(DataSet!$A101)&gt;9,"Q4",IF(MONTH(DataSet!$A101)&gt;6,"Q3",IF(MONTH(DataSet!$A101)&gt;3,"Q2","Q1")))</f>
        <v>Q4</v>
      </c>
      <c r="L101" s="24" t="str">
        <f>TEXT(WEEKDAY(DataSet!$A101,3),"ddd")</f>
        <v>Sun</v>
      </c>
      <c r="M101" s="30">
        <f>IF(DataSet!$E101=0,0,DataSet!$F101)</f>
        <v>2306</v>
      </c>
    </row>
    <row r="102" spans="1:13" hidden="1" x14ac:dyDescent="0.3">
      <c r="A102" s="27">
        <v>45101</v>
      </c>
      <c r="B102" s="22">
        <v>73</v>
      </c>
      <c r="C102" s="22">
        <v>19</v>
      </c>
      <c r="D102" s="22">
        <v>330.59113709740558</v>
      </c>
      <c r="E102" s="22">
        <v>10</v>
      </c>
      <c r="F102" s="23">
        <v>3845</v>
      </c>
      <c r="G102" s="22" t="s">
        <v>282</v>
      </c>
      <c r="H102" s="22" t="s">
        <v>9</v>
      </c>
      <c r="I102" s="22" t="str">
        <f>TEXT(DataSet!$A102,"mmm")</f>
        <v>Jun</v>
      </c>
      <c r="J102" s="22">
        <f>YEAR(DataSet!$A102)</f>
        <v>2023</v>
      </c>
      <c r="K102" s="22" t="str">
        <f>IF(MONTH(DataSet!$A102)&gt;9,"Q4",IF(MONTH(DataSet!$A102)&gt;6,"Q3",IF(MONTH(DataSet!$A102)&gt;3,"Q2","Q1")))</f>
        <v>Q2</v>
      </c>
      <c r="L102" s="22" t="str">
        <f>TEXT(WEEKDAY(DataSet!$A102,3),"ddd")</f>
        <v>Thu</v>
      </c>
      <c r="M102" s="29">
        <f>IF(DataSet!$E102=0,0,DataSet!$F102)</f>
        <v>3845</v>
      </c>
    </row>
    <row r="103" spans="1:13" hidden="1" x14ac:dyDescent="0.3">
      <c r="A103" s="28">
        <v>45224</v>
      </c>
      <c r="B103" s="24">
        <v>81</v>
      </c>
      <c r="C103" s="24">
        <v>15</v>
      </c>
      <c r="D103" s="24">
        <v>292.34881664141301</v>
      </c>
      <c r="E103" s="24">
        <v>9</v>
      </c>
      <c r="F103" s="25">
        <v>2928</v>
      </c>
      <c r="G103" s="24" t="s">
        <v>296</v>
      </c>
      <c r="H103" s="24" t="s">
        <v>9</v>
      </c>
      <c r="I103" s="24" t="str">
        <f>TEXT(DataSet!$A103,"mmm")</f>
        <v>Oct</v>
      </c>
      <c r="J103" s="24">
        <f>YEAR(DataSet!$A103)</f>
        <v>2023</v>
      </c>
      <c r="K103" s="24" t="str">
        <f>IF(MONTH(DataSet!$A103)&gt;9,"Q4",IF(MONTH(DataSet!$A103)&gt;6,"Q3",IF(MONTH(DataSet!$A103)&gt;3,"Q2","Q1")))</f>
        <v>Q4</v>
      </c>
      <c r="L103" s="24" t="str">
        <f>TEXT(WEEKDAY(DataSet!$A103,3),"ddd")</f>
        <v>Mon</v>
      </c>
      <c r="M103" s="30">
        <f>IF(DataSet!$E103=0,0,DataSet!$F103)</f>
        <v>2928</v>
      </c>
    </row>
    <row r="104" spans="1:13" hidden="1" x14ac:dyDescent="0.3">
      <c r="A104" s="27">
        <v>45175</v>
      </c>
      <c r="B104" s="22">
        <v>35</v>
      </c>
      <c r="C104" s="22">
        <v>12</v>
      </c>
      <c r="D104" s="22">
        <v>140.52975138304211</v>
      </c>
      <c r="E104" s="22">
        <v>6</v>
      </c>
      <c r="F104" s="23">
        <v>1403</v>
      </c>
      <c r="G104" s="22" t="s">
        <v>294</v>
      </c>
      <c r="H104" s="22" t="s">
        <v>9</v>
      </c>
      <c r="I104" s="22" t="str">
        <f>TEXT(DataSet!$A104,"mmm")</f>
        <v>Sep</v>
      </c>
      <c r="J104" s="22">
        <f>YEAR(DataSet!$A104)</f>
        <v>2023</v>
      </c>
      <c r="K104" s="22" t="str">
        <f>IF(MONTH(DataSet!$A104)&gt;9,"Q4",IF(MONTH(DataSet!$A104)&gt;6,"Q3",IF(MONTH(DataSet!$A104)&gt;3,"Q2","Q1")))</f>
        <v>Q3</v>
      </c>
      <c r="L104" s="22" t="str">
        <f>TEXT(WEEKDAY(DataSet!$A104,3),"ddd")</f>
        <v>Mon</v>
      </c>
      <c r="M104" s="29">
        <f>IF(DataSet!$E104=0,0,DataSet!$F104)</f>
        <v>1403</v>
      </c>
    </row>
    <row r="105" spans="1:13" hidden="1" x14ac:dyDescent="0.3">
      <c r="A105" s="28">
        <v>44987</v>
      </c>
      <c r="B105" s="24">
        <v>30</v>
      </c>
      <c r="C105" s="24">
        <v>5</v>
      </c>
      <c r="D105" s="24">
        <v>314.5582112514146</v>
      </c>
      <c r="E105" s="24">
        <v>6</v>
      </c>
      <c r="F105" s="25">
        <v>3642</v>
      </c>
      <c r="G105" s="24" t="s">
        <v>236</v>
      </c>
      <c r="H105" s="24" t="s">
        <v>11</v>
      </c>
      <c r="I105" s="24" t="str">
        <f>TEXT(DataSet!$A105,"mmm")</f>
        <v>Mar</v>
      </c>
      <c r="J105" s="24">
        <f>YEAR(DataSet!$A105)</f>
        <v>2023</v>
      </c>
      <c r="K105" s="24" t="str">
        <f>IF(MONTH(DataSet!$A105)&gt;9,"Q4",IF(MONTH(DataSet!$A105)&gt;6,"Q3",IF(MONTH(DataSet!$A105)&gt;3,"Q2","Q1")))</f>
        <v>Q1</v>
      </c>
      <c r="L105" s="24" t="str">
        <f>TEXT(WEEKDAY(DataSet!$A105,3),"ddd")</f>
        <v>Tue</v>
      </c>
      <c r="M105" s="30">
        <f>IF(DataSet!$E105=0,0,DataSet!$F105)</f>
        <v>3642</v>
      </c>
    </row>
    <row r="106" spans="1:13" hidden="1" x14ac:dyDescent="0.3">
      <c r="A106" s="27">
        <v>45166</v>
      </c>
      <c r="B106" s="22">
        <v>42</v>
      </c>
      <c r="C106" s="22">
        <v>17</v>
      </c>
      <c r="D106" s="22">
        <v>223.0343870843401</v>
      </c>
      <c r="E106" s="22">
        <v>3</v>
      </c>
      <c r="F106" s="23">
        <v>3816</v>
      </c>
      <c r="G106" s="22" t="s">
        <v>283</v>
      </c>
      <c r="H106" s="22" t="s">
        <v>11</v>
      </c>
      <c r="I106" s="22" t="str">
        <f>TEXT(DataSet!$A106,"mmm")</f>
        <v>Aug</v>
      </c>
      <c r="J106" s="22">
        <f>YEAR(DataSet!$A106)</f>
        <v>2023</v>
      </c>
      <c r="K106" s="22" t="str">
        <f>IF(MONTH(DataSet!$A106)&gt;9,"Q4",IF(MONTH(DataSet!$A106)&gt;6,"Q3",IF(MONTH(DataSet!$A106)&gt;3,"Q2","Q1")))</f>
        <v>Q3</v>
      </c>
      <c r="L106" s="22" t="str">
        <f>TEXT(WEEKDAY(DataSet!$A106,3),"ddd")</f>
        <v>Sat</v>
      </c>
      <c r="M106" s="29">
        <f>IF(DataSet!$E106=0,0,DataSet!$F106)</f>
        <v>3816</v>
      </c>
    </row>
    <row r="107" spans="1:13" hidden="1" x14ac:dyDescent="0.3">
      <c r="A107" s="28">
        <v>45176</v>
      </c>
      <c r="B107" s="24">
        <v>71</v>
      </c>
      <c r="C107" s="24">
        <v>9</v>
      </c>
      <c r="D107" s="24">
        <v>577.84456546998899</v>
      </c>
      <c r="E107" s="24">
        <v>8</v>
      </c>
      <c r="F107" s="25">
        <v>4221</v>
      </c>
      <c r="G107" s="24" t="s">
        <v>259</v>
      </c>
      <c r="H107" s="24" t="s">
        <v>11</v>
      </c>
      <c r="I107" s="24" t="str">
        <f>TEXT(DataSet!$A107,"mmm")</f>
        <v>Sep</v>
      </c>
      <c r="J107" s="24">
        <f>YEAR(DataSet!$A107)</f>
        <v>2023</v>
      </c>
      <c r="K107" s="24" t="str">
        <f>IF(MONTH(DataSet!$A107)&gt;9,"Q4",IF(MONTH(DataSet!$A107)&gt;6,"Q3",IF(MONTH(DataSet!$A107)&gt;3,"Q2","Q1")))</f>
        <v>Q3</v>
      </c>
      <c r="L107" s="24" t="str">
        <f>TEXT(WEEKDAY(DataSet!$A107,3),"ddd")</f>
        <v>Tue</v>
      </c>
      <c r="M107" s="30">
        <f>IF(DataSet!$E107=0,0,DataSet!$F107)</f>
        <v>4221</v>
      </c>
    </row>
    <row r="108" spans="1:13" hidden="1" x14ac:dyDescent="0.3">
      <c r="A108" s="27">
        <v>45225</v>
      </c>
      <c r="B108" s="22">
        <v>86</v>
      </c>
      <c r="C108" s="22">
        <v>15</v>
      </c>
      <c r="D108" s="22">
        <v>91.958383637115745</v>
      </c>
      <c r="E108" s="22">
        <v>6</v>
      </c>
      <c r="F108" s="23">
        <v>2730</v>
      </c>
      <c r="G108" s="22" t="s">
        <v>297</v>
      </c>
      <c r="H108" s="22" t="s">
        <v>11</v>
      </c>
      <c r="I108" s="22" t="str">
        <f>TEXT(DataSet!$A108,"mmm")</f>
        <v>Oct</v>
      </c>
      <c r="J108" s="22">
        <f>YEAR(DataSet!$A108)</f>
        <v>2023</v>
      </c>
      <c r="K108" s="22" t="str">
        <f>IF(MONTH(DataSet!$A108)&gt;9,"Q4",IF(MONTH(DataSet!$A108)&gt;6,"Q3",IF(MONTH(DataSet!$A108)&gt;3,"Q2","Q1")))</f>
        <v>Q4</v>
      </c>
      <c r="L108" s="22" t="str">
        <f>TEXT(WEEKDAY(DataSet!$A108,3),"ddd")</f>
        <v>Tue</v>
      </c>
      <c r="M108" s="29">
        <f>IF(DataSet!$E108=0,0,DataSet!$F108)</f>
        <v>2730</v>
      </c>
    </row>
    <row r="109" spans="1:13" hidden="1" x14ac:dyDescent="0.3">
      <c r="A109" s="28">
        <v>45006</v>
      </c>
      <c r="B109" s="24">
        <v>64</v>
      </c>
      <c r="C109" s="24">
        <v>11</v>
      </c>
      <c r="D109" s="24">
        <v>210.23614391437141</v>
      </c>
      <c r="E109" s="24">
        <v>10</v>
      </c>
      <c r="F109" s="25">
        <v>2388</v>
      </c>
      <c r="G109" s="24" t="s">
        <v>286</v>
      </c>
      <c r="H109" s="24" t="s">
        <v>11</v>
      </c>
      <c r="I109" s="24" t="str">
        <f>TEXT(DataSet!$A109,"mmm")</f>
        <v>Mar</v>
      </c>
      <c r="J109" s="24">
        <f>YEAR(DataSet!$A109)</f>
        <v>2023</v>
      </c>
      <c r="K109" s="24" t="str">
        <f>IF(MONTH(DataSet!$A109)&gt;9,"Q4",IF(MONTH(DataSet!$A109)&gt;6,"Q3",IF(MONTH(DataSet!$A109)&gt;3,"Q2","Q1")))</f>
        <v>Q1</v>
      </c>
      <c r="L109" s="24" t="str">
        <f>TEXT(WEEKDAY(DataSet!$A109,3),"ddd")</f>
        <v>Sun</v>
      </c>
      <c r="M109" s="30">
        <f>IF(DataSet!$E109=0,0,DataSet!$F109)</f>
        <v>2388</v>
      </c>
    </row>
    <row r="110" spans="1:13" hidden="1" x14ac:dyDescent="0.3">
      <c r="A110" s="27">
        <v>45280</v>
      </c>
      <c r="B110" s="22">
        <v>75</v>
      </c>
      <c r="C110" s="22">
        <v>16</v>
      </c>
      <c r="D110" s="22">
        <v>471.19212234875152</v>
      </c>
      <c r="E110" s="22">
        <v>9</v>
      </c>
      <c r="F110" s="23">
        <v>4503</v>
      </c>
      <c r="G110" s="22" t="s">
        <v>238</v>
      </c>
      <c r="H110" s="22" t="s">
        <v>11</v>
      </c>
      <c r="I110" s="22" t="str">
        <f>TEXT(DataSet!$A110,"mmm")</f>
        <v>Dec</v>
      </c>
      <c r="J110" s="22">
        <f>YEAR(DataSet!$A110)</f>
        <v>2023</v>
      </c>
      <c r="K110" s="22" t="str">
        <f>IF(MONTH(DataSet!$A110)&gt;9,"Q4",IF(MONTH(DataSet!$A110)&gt;6,"Q3",IF(MONTH(DataSet!$A110)&gt;3,"Q2","Q1")))</f>
        <v>Q4</v>
      </c>
      <c r="L110" s="22" t="str">
        <f>TEXT(WEEKDAY(DataSet!$A110,3),"ddd")</f>
        <v>Mon</v>
      </c>
      <c r="M110" s="29">
        <f>IF(DataSet!$E110=0,0,DataSet!$F110)</f>
        <v>4503</v>
      </c>
    </row>
    <row r="111" spans="1:13" hidden="1" x14ac:dyDescent="0.3">
      <c r="A111" s="28">
        <v>45283</v>
      </c>
      <c r="B111" s="24">
        <v>57</v>
      </c>
      <c r="C111" s="24">
        <v>17</v>
      </c>
      <c r="D111" s="24">
        <v>430.58234992082907</v>
      </c>
      <c r="E111" s="24">
        <v>9</v>
      </c>
      <c r="F111" s="25">
        <v>686</v>
      </c>
      <c r="G111" s="24" t="s">
        <v>298</v>
      </c>
      <c r="H111" s="24" t="s">
        <v>11</v>
      </c>
      <c r="I111" s="24" t="str">
        <f>TEXT(DataSet!$A111,"mmm")</f>
        <v>Dec</v>
      </c>
      <c r="J111" s="24">
        <f>YEAR(DataSet!$A111)</f>
        <v>2023</v>
      </c>
      <c r="K111" s="24" t="str">
        <f>IF(MONTH(DataSet!$A111)&gt;9,"Q4",IF(MONTH(DataSet!$A111)&gt;6,"Q3",IF(MONTH(DataSet!$A111)&gt;3,"Q2","Q1")))</f>
        <v>Q4</v>
      </c>
      <c r="L111" s="24" t="str">
        <f>TEXT(WEEKDAY(DataSet!$A111,3),"ddd")</f>
        <v>Thu</v>
      </c>
      <c r="M111" s="30">
        <f>IF(DataSet!$E111=0,0,DataSet!$F111)</f>
        <v>686</v>
      </c>
    </row>
    <row r="112" spans="1:13" hidden="1" x14ac:dyDescent="0.3">
      <c r="A112" s="27">
        <v>45143</v>
      </c>
      <c r="B112" s="22">
        <v>54</v>
      </c>
      <c r="C112" s="22">
        <v>11</v>
      </c>
      <c r="D112" s="22">
        <v>433.34873959533098</v>
      </c>
      <c r="E112" s="22">
        <v>10</v>
      </c>
      <c r="F112" s="23">
        <v>2587</v>
      </c>
      <c r="G112" s="22" t="s">
        <v>268</v>
      </c>
      <c r="H112" s="22" t="s">
        <v>9</v>
      </c>
      <c r="I112" s="22" t="str">
        <f>TEXT(DataSet!$A112,"mmm")</f>
        <v>Aug</v>
      </c>
      <c r="J112" s="22">
        <f>YEAR(DataSet!$A112)</f>
        <v>2023</v>
      </c>
      <c r="K112" s="22" t="str">
        <f>IF(MONTH(DataSet!$A112)&gt;9,"Q4",IF(MONTH(DataSet!$A112)&gt;6,"Q3",IF(MONTH(DataSet!$A112)&gt;3,"Q2","Q1")))</f>
        <v>Q3</v>
      </c>
      <c r="L112" s="22" t="str">
        <f>TEXT(WEEKDAY(DataSet!$A112,3),"ddd")</f>
        <v>Thu</v>
      </c>
      <c r="M112" s="29">
        <f>IF(DataSet!$E112=0,0,DataSet!$F112)</f>
        <v>2587</v>
      </c>
    </row>
    <row r="113" spans="1:13" hidden="1" x14ac:dyDescent="0.3">
      <c r="A113" s="28">
        <v>45152</v>
      </c>
      <c r="B113" s="24">
        <v>33</v>
      </c>
      <c r="C113" s="24">
        <v>19</v>
      </c>
      <c r="D113" s="24">
        <v>589.99419921116726</v>
      </c>
      <c r="E113" s="24">
        <v>4</v>
      </c>
      <c r="F113" s="25">
        <v>2683</v>
      </c>
      <c r="G113" s="24" t="s">
        <v>260</v>
      </c>
      <c r="H113" s="24" t="s">
        <v>9</v>
      </c>
      <c r="I113" s="24" t="str">
        <f>TEXT(DataSet!$A113,"mmm")</f>
        <v>Aug</v>
      </c>
      <c r="J113" s="24">
        <f>YEAR(DataSet!$A113)</f>
        <v>2023</v>
      </c>
      <c r="K113" s="24" t="str">
        <f>IF(MONTH(DataSet!$A113)&gt;9,"Q4",IF(MONTH(DataSet!$A113)&gt;6,"Q3",IF(MONTH(DataSet!$A113)&gt;3,"Q2","Q1")))</f>
        <v>Q3</v>
      </c>
      <c r="L113" s="24" t="str">
        <f>TEXT(WEEKDAY(DataSet!$A113,3),"ddd")</f>
        <v>Sat</v>
      </c>
      <c r="M113" s="30">
        <f>IF(DataSet!$E113=0,0,DataSet!$F113)</f>
        <v>2683</v>
      </c>
    </row>
    <row r="114" spans="1:13" hidden="1" x14ac:dyDescent="0.3">
      <c r="A114" s="27">
        <v>44945</v>
      </c>
      <c r="B114" s="22">
        <v>48</v>
      </c>
      <c r="C114" s="22">
        <v>17</v>
      </c>
      <c r="D114" s="22">
        <v>568.94910645263963</v>
      </c>
      <c r="E114" s="22">
        <v>5</v>
      </c>
      <c r="F114" s="23">
        <v>708</v>
      </c>
      <c r="G114" s="22" t="s">
        <v>283</v>
      </c>
      <c r="H114" s="22" t="s">
        <v>9</v>
      </c>
      <c r="I114" s="22" t="str">
        <f>TEXT(DataSet!$A114,"mmm")</f>
        <v>Jan</v>
      </c>
      <c r="J114" s="22">
        <f>YEAR(DataSet!$A114)</f>
        <v>2023</v>
      </c>
      <c r="K114" s="22" t="str">
        <f>IF(MONTH(DataSet!$A114)&gt;9,"Q4",IF(MONTH(DataSet!$A114)&gt;6,"Q3",IF(MONTH(DataSet!$A114)&gt;3,"Q2","Q1")))</f>
        <v>Q1</v>
      </c>
      <c r="L114" s="22" t="str">
        <f>TEXT(WEEKDAY(DataSet!$A114,3),"ddd")</f>
        <v>Tue</v>
      </c>
      <c r="M114" s="29">
        <f>IF(DataSet!$E114=0,0,DataSet!$F114)</f>
        <v>708</v>
      </c>
    </row>
    <row r="115" spans="1:13" hidden="1" x14ac:dyDescent="0.3">
      <c r="A115" s="28">
        <v>45200</v>
      </c>
      <c r="B115" s="24">
        <v>58</v>
      </c>
      <c r="C115" s="24">
        <v>19</v>
      </c>
      <c r="D115" s="24">
        <v>317.04427393520928</v>
      </c>
      <c r="E115" s="24">
        <v>7</v>
      </c>
      <c r="F115" s="25">
        <v>1284</v>
      </c>
      <c r="G115" s="24" t="s">
        <v>274</v>
      </c>
      <c r="H115" s="24" t="s">
        <v>11</v>
      </c>
      <c r="I115" s="24" t="str">
        <f>TEXT(DataSet!$A115,"mmm")</f>
        <v>Oct</v>
      </c>
      <c r="J115" s="24">
        <f>YEAR(DataSet!$A115)</f>
        <v>2023</v>
      </c>
      <c r="K115" s="24" t="str">
        <f>IF(MONTH(DataSet!$A115)&gt;9,"Q4",IF(MONTH(DataSet!$A115)&gt;6,"Q3",IF(MONTH(DataSet!$A115)&gt;3,"Q2","Q1")))</f>
        <v>Q4</v>
      </c>
      <c r="L115" s="24" t="str">
        <f>TEXT(WEEKDAY(DataSet!$A115,3),"ddd")</f>
        <v>Fri</v>
      </c>
      <c r="M115" s="30">
        <f>IF(DataSet!$E115=0,0,DataSet!$F115)</f>
        <v>1284</v>
      </c>
    </row>
    <row r="116" spans="1:13" hidden="1" x14ac:dyDescent="0.3">
      <c r="A116" s="27">
        <v>45003</v>
      </c>
      <c r="B116" s="22">
        <v>27</v>
      </c>
      <c r="C116" s="22">
        <v>5</v>
      </c>
      <c r="D116" s="22">
        <v>374.5468874312366</v>
      </c>
      <c r="E116" s="22">
        <v>5</v>
      </c>
      <c r="F116" s="23">
        <v>1504</v>
      </c>
      <c r="G116" s="22" t="s">
        <v>275</v>
      </c>
      <c r="H116" s="22" t="s">
        <v>9</v>
      </c>
      <c r="I116" s="22" t="str">
        <f>TEXT(DataSet!$A116,"mmm")</f>
        <v>Mar</v>
      </c>
      <c r="J116" s="22">
        <f>YEAR(DataSet!$A116)</f>
        <v>2023</v>
      </c>
      <c r="K116" s="22" t="str">
        <f>IF(MONTH(DataSet!$A116)&gt;9,"Q4",IF(MONTH(DataSet!$A116)&gt;6,"Q3",IF(MONTH(DataSet!$A116)&gt;3,"Q2","Q1")))</f>
        <v>Q1</v>
      </c>
      <c r="L116" s="22" t="str">
        <f>TEXT(WEEKDAY(DataSet!$A116,3),"ddd")</f>
        <v>Thu</v>
      </c>
      <c r="M116" s="29">
        <f>IF(DataSet!$E116=0,0,DataSet!$F116)</f>
        <v>1504</v>
      </c>
    </row>
    <row r="117" spans="1:13" hidden="1" x14ac:dyDescent="0.3">
      <c r="A117" s="28">
        <v>45171</v>
      </c>
      <c r="B117" s="24">
        <v>98</v>
      </c>
      <c r="C117" s="24">
        <v>5</v>
      </c>
      <c r="D117" s="24">
        <v>166.12733410615721</v>
      </c>
      <c r="E117" s="24">
        <v>2</v>
      </c>
      <c r="F117" s="25">
        <v>2741</v>
      </c>
      <c r="G117" s="24" t="s">
        <v>280</v>
      </c>
      <c r="H117" s="24" t="s">
        <v>9</v>
      </c>
      <c r="I117" s="24" t="str">
        <f>TEXT(DataSet!$A117,"mmm")</f>
        <v>Sep</v>
      </c>
      <c r="J117" s="24">
        <f>YEAR(DataSet!$A117)</f>
        <v>2023</v>
      </c>
      <c r="K117" s="24" t="str">
        <f>IF(MONTH(DataSet!$A117)&gt;9,"Q4",IF(MONTH(DataSet!$A117)&gt;6,"Q3",IF(MONTH(DataSet!$A117)&gt;3,"Q2","Q1")))</f>
        <v>Q3</v>
      </c>
      <c r="L117" s="24" t="str">
        <f>TEXT(WEEKDAY(DataSet!$A117,3),"ddd")</f>
        <v>Thu</v>
      </c>
      <c r="M117" s="30">
        <f>IF(DataSet!$E117=0,0,DataSet!$F117)</f>
        <v>2741</v>
      </c>
    </row>
    <row r="118" spans="1:13" hidden="1" x14ac:dyDescent="0.3">
      <c r="A118" s="27">
        <v>45240</v>
      </c>
      <c r="B118" s="22">
        <v>70</v>
      </c>
      <c r="C118" s="22">
        <v>13</v>
      </c>
      <c r="D118" s="22">
        <v>587.01500867887648</v>
      </c>
      <c r="E118" s="22">
        <v>4</v>
      </c>
      <c r="F118" s="23">
        <v>2109</v>
      </c>
      <c r="G118" s="22" t="s">
        <v>299</v>
      </c>
      <c r="H118" s="22" t="s">
        <v>9</v>
      </c>
      <c r="I118" s="22" t="str">
        <f>TEXT(DataSet!$A118,"mmm")</f>
        <v>Nov</v>
      </c>
      <c r="J118" s="22">
        <f>YEAR(DataSet!$A118)</f>
        <v>2023</v>
      </c>
      <c r="K118" s="22" t="str">
        <f>IF(MONTH(DataSet!$A118)&gt;9,"Q4",IF(MONTH(DataSet!$A118)&gt;6,"Q3",IF(MONTH(DataSet!$A118)&gt;3,"Q2","Q1")))</f>
        <v>Q4</v>
      </c>
      <c r="L118" s="22" t="str">
        <f>TEXT(WEEKDAY(DataSet!$A118,3),"ddd")</f>
        <v>Wed</v>
      </c>
      <c r="M118" s="29">
        <f>IF(DataSet!$E118=0,0,DataSet!$F118)</f>
        <v>2109</v>
      </c>
    </row>
    <row r="119" spans="1:13" hidden="1" x14ac:dyDescent="0.3">
      <c r="A119" s="28">
        <v>45066</v>
      </c>
      <c r="B119" s="24">
        <v>34</v>
      </c>
      <c r="C119" s="24">
        <v>12</v>
      </c>
      <c r="D119" s="24">
        <v>301.2348272015106</v>
      </c>
      <c r="E119" s="24">
        <v>8</v>
      </c>
      <c r="F119" s="25">
        <v>3836</v>
      </c>
      <c r="G119" s="24" t="s">
        <v>241</v>
      </c>
      <c r="H119" s="24" t="s">
        <v>9</v>
      </c>
      <c r="I119" s="24" t="str">
        <f>TEXT(DataSet!$A119,"mmm")</f>
        <v>May</v>
      </c>
      <c r="J119" s="24">
        <f>YEAR(DataSet!$A119)</f>
        <v>2023</v>
      </c>
      <c r="K119" s="24" t="str">
        <f>IF(MONTH(DataSet!$A119)&gt;9,"Q4",IF(MONTH(DataSet!$A119)&gt;6,"Q3",IF(MONTH(DataSet!$A119)&gt;3,"Q2","Q1")))</f>
        <v>Q2</v>
      </c>
      <c r="L119" s="24" t="str">
        <f>TEXT(WEEKDAY(DataSet!$A119,3),"ddd")</f>
        <v>Thu</v>
      </c>
      <c r="M119" s="30">
        <f>IF(DataSet!$E119=0,0,DataSet!$F119)</f>
        <v>3836</v>
      </c>
    </row>
    <row r="120" spans="1:13" hidden="1" x14ac:dyDescent="0.3">
      <c r="A120" s="27">
        <v>45081</v>
      </c>
      <c r="B120" s="22">
        <v>76</v>
      </c>
      <c r="C120" s="22">
        <v>5</v>
      </c>
      <c r="D120" s="22">
        <v>270.50727044026462</v>
      </c>
      <c r="E120" s="22">
        <v>8</v>
      </c>
      <c r="F120" s="23">
        <v>2870</v>
      </c>
      <c r="G120" s="22" t="s">
        <v>300</v>
      </c>
      <c r="H120" s="22" t="s">
        <v>9</v>
      </c>
      <c r="I120" s="22" t="str">
        <f>TEXT(DataSet!$A120,"mmm")</f>
        <v>Jun</v>
      </c>
      <c r="J120" s="22">
        <f>YEAR(DataSet!$A120)</f>
        <v>2023</v>
      </c>
      <c r="K120" s="22" t="str">
        <f>IF(MONTH(DataSet!$A120)&gt;9,"Q4",IF(MONTH(DataSet!$A120)&gt;6,"Q3",IF(MONTH(DataSet!$A120)&gt;3,"Q2","Q1")))</f>
        <v>Q2</v>
      </c>
      <c r="L120" s="22" t="str">
        <f>TEXT(WEEKDAY(DataSet!$A120,3),"ddd")</f>
        <v>Fri</v>
      </c>
      <c r="M120" s="29">
        <f>IF(DataSet!$E120=0,0,DataSet!$F120)</f>
        <v>2870</v>
      </c>
    </row>
    <row r="121" spans="1:13" hidden="1" x14ac:dyDescent="0.3">
      <c r="A121" s="28">
        <v>45081</v>
      </c>
      <c r="B121" s="24">
        <v>26</v>
      </c>
      <c r="C121" s="24">
        <v>10</v>
      </c>
      <c r="D121" s="24">
        <v>471.09926867835509</v>
      </c>
      <c r="E121" s="24">
        <v>0</v>
      </c>
      <c r="F121" s="25">
        <v>775</v>
      </c>
      <c r="G121" s="24" t="s">
        <v>290</v>
      </c>
      <c r="H121" s="24" t="s">
        <v>11</v>
      </c>
      <c r="I121" s="24" t="str">
        <f>TEXT(DataSet!$A121,"mmm")</f>
        <v>Jun</v>
      </c>
      <c r="J121" s="24">
        <f>YEAR(DataSet!$A121)</f>
        <v>2023</v>
      </c>
      <c r="K121" s="24" t="str">
        <f>IF(MONTH(DataSet!$A121)&gt;9,"Q4",IF(MONTH(DataSet!$A121)&gt;6,"Q3",IF(MONTH(DataSet!$A121)&gt;3,"Q2","Q1")))</f>
        <v>Q2</v>
      </c>
      <c r="L121" s="24" t="str">
        <f>TEXT(WEEKDAY(DataSet!$A121,3),"ddd")</f>
        <v>Fri</v>
      </c>
      <c r="M121" s="30">
        <f>IF(DataSet!$E121=0,0,DataSet!$F121)</f>
        <v>0</v>
      </c>
    </row>
    <row r="122" spans="1:13" hidden="1" x14ac:dyDescent="0.3">
      <c r="A122" s="27">
        <v>45165</v>
      </c>
      <c r="B122" s="22">
        <v>53</v>
      </c>
      <c r="C122" s="22">
        <v>16</v>
      </c>
      <c r="D122" s="22">
        <v>103.6893295314939</v>
      </c>
      <c r="E122" s="22">
        <v>6</v>
      </c>
      <c r="F122" s="23">
        <v>3643</v>
      </c>
      <c r="G122" s="22" t="s">
        <v>238</v>
      </c>
      <c r="H122" s="22" t="s">
        <v>11</v>
      </c>
      <c r="I122" s="22" t="str">
        <f>TEXT(DataSet!$A122,"mmm")</f>
        <v>Aug</v>
      </c>
      <c r="J122" s="22">
        <f>YEAR(DataSet!$A122)</f>
        <v>2023</v>
      </c>
      <c r="K122" s="22" t="str">
        <f>IF(MONTH(DataSet!$A122)&gt;9,"Q4",IF(MONTH(DataSet!$A122)&gt;6,"Q3",IF(MONTH(DataSet!$A122)&gt;3,"Q2","Q1")))</f>
        <v>Q3</v>
      </c>
      <c r="L122" s="22" t="str">
        <f>TEXT(WEEKDAY(DataSet!$A122,3),"ddd")</f>
        <v>Fri</v>
      </c>
      <c r="M122" s="29">
        <f>IF(DataSet!$E122=0,0,DataSet!$F122)</f>
        <v>3643</v>
      </c>
    </row>
    <row r="123" spans="1:13" hidden="1" x14ac:dyDescent="0.3">
      <c r="A123" s="28">
        <v>45062</v>
      </c>
      <c r="B123" s="24">
        <v>44</v>
      </c>
      <c r="C123" s="24">
        <v>5</v>
      </c>
      <c r="D123" s="24">
        <v>438.47653863686668</v>
      </c>
      <c r="E123" s="24">
        <v>0</v>
      </c>
      <c r="F123" s="25">
        <v>2717</v>
      </c>
      <c r="G123" s="24" t="s">
        <v>265</v>
      </c>
      <c r="H123" s="24" t="s">
        <v>9</v>
      </c>
      <c r="I123" s="24" t="str">
        <f>TEXT(DataSet!$A123,"mmm")</f>
        <v>May</v>
      </c>
      <c r="J123" s="24">
        <f>YEAR(DataSet!$A123)</f>
        <v>2023</v>
      </c>
      <c r="K123" s="24" t="str">
        <f>IF(MONTH(DataSet!$A123)&gt;9,"Q4",IF(MONTH(DataSet!$A123)&gt;6,"Q3",IF(MONTH(DataSet!$A123)&gt;3,"Q2","Q1")))</f>
        <v>Q2</v>
      </c>
      <c r="L123" s="24" t="str">
        <f>TEXT(WEEKDAY(DataSet!$A123,3),"ddd")</f>
        <v>Sun</v>
      </c>
      <c r="M123" s="30">
        <f>IF(DataSet!$E123=0,0,DataSet!$F123)</f>
        <v>0</v>
      </c>
    </row>
    <row r="124" spans="1:13" hidden="1" x14ac:dyDescent="0.3">
      <c r="A124" s="27">
        <v>45246</v>
      </c>
      <c r="B124" s="22">
        <v>86</v>
      </c>
      <c r="C124" s="22">
        <v>13</v>
      </c>
      <c r="D124" s="22">
        <v>374.4891238743723</v>
      </c>
      <c r="E124" s="22">
        <v>6</v>
      </c>
      <c r="F124" s="23">
        <v>1077</v>
      </c>
      <c r="G124" s="22" t="s">
        <v>290</v>
      </c>
      <c r="H124" s="22" t="s">
        <v>9</v>
      </c>
      <c r="I124" s="22" t="str">
        <f>TEXT(DataSet!$A124,"mmm")</f>
        <v>Nov</v>
      </c>
      <c r="J124" s="22">
        <f>YEAR(DataSet!$A124)</f>
        <v>2023</v>
      </c>
      <c r="K124" s="22" t="str">
        <f>IF(MONTH(DataSet!$A124)&gt;9,"Q4",IF(MONTH(DataSet!$A124)&gt;6,"Q3",IF(MONTH(DataSet!$A124)&gt;3,"Q2","Q1")))</f>
        <v>Q4</v>
      </c>
      <c r="L124" s="22" t="str">
        <f>TEXT(WEEKDAY(DataSet!$A124,3),"ddd")</f>
        <v>Tue</v>
      </c>
      <c r="M124" s="29">
        <f>IF(DataSet!$E124=0,0,DataSet!$F124)</f>
        <v>1077</v>
      </c>
    </row>
    <row r="125" spans="1:13" hidden="1" x14ac:dyDescent="0.3">
      <c r="A125" s="28">
        <v>45122</v>
      </c>
      <c r="B125" s="24">
        <v>79</v>
      </c>
      <c r="C125" s="24">
        <v>8</v>
      </c>
      <c r="D125" s="24">
        <v>155.65393721032481</v>
      </c>
      <c r="E125" s="24">
        <v>7</v>
      </c>
      <c r="F125" s="25">
        <v>1334</v>
      </c>
      <c r="G125" s="24" t="s">
        <v>239</v>
      </c>
      <c r="H125" s="24" t="s">
        <v>9</v>
      </c>
      <c r="I125" s="24" t="str">
        <f>TEXT(DataSet!$A125,"mmm")</f>
        <v>Jul</v>
      </c>
      <c r="J125" s="24">
        <f>YEAR(DataSet!$A125)</f>
        <v>2023</v>
      </c>
      <c r="K125" s="24" t="str">
        <f>IF(MONTH(DataSet!$A125)&gt;9,"Q4",IF(MONTH(DataSet!$A125)&gt;6,"Q3",IF(MONTH(DataSet!$A125)&gt;3,"Q2","Q1")))</f>
        <v>Q3</v>
      </c>
      <c r="L125" s="24" t="str">
        <f>TEXT(WEEKDAY(DataSet!$A125,3),"ddd")</f>
        <v>Thu</v>
      </c>
      <c r="M125" s="30">
        <f>IF(DataSet!$E125=0,0,DataSet!$F125)</f>
        <v>1334</v>
      </c>
    </row>
    <row r="126" spans="1:13" hidden="1" x14ac:dyDescent="0.3">
      <c r="A126" s="27">
        <v>45017</v>
      </c>
      <c r="B126" s="22">
        <v>94</v>
      </c>
      <c r="C126" s="22">
        <v>13</v>
      </c>
      <c r="D126" s="22">
        <v>432.23583400304278</v>
      </c>
      <c r="E126" s="22">
        <v>7</v>
      </c>
      <c r="F126" s="23">
        <v>3458</v>
      </c>
      <c r="G126" s="22" t="s">
        <v>299</v>
      </c>
      <c r="H126" s="22" t="s">
        <v>9</v>
      </c>
      <c r="I126" s="22" t="str">
        <f>TEXT(DataSet!$A126,"mmm")</f>
        <v>Apr</v>
      </c>
      <c r="J126" s="22">
        <f>YEAR(DataSet!$A126)</f>
        <v>2023</v>
      </c>
      <c r="K126" s="22" t="str">
        <f>IF(MONTH(DataSet!$A126)&gt;9,"Q4",IF(MONTH(DataSet!$A126)&gt;6,"Q3",IF(MONTH(DataSet!$A126)&gt;3,"Q2","Q1")))</f>
        <v>Q2</v>
      </c>
      <c r="L126" s="22" t="str">
        <f>TEXT(WEEKDAY(DataSet!$A126,3),"ddd")</f>
        <v>Thu</v>
      </c>
      <c r="M126" s="29">
        <f>IF(DataSet!$E126=0,0,DataSet!$F126)</f>
        <v>3458</v>
      </c>
    </row>
    <row r="127" spans="1:13" hidden="1" x14ac:dyDescent="0.3">
      <c r="A127" s="28">
        <v>45145</v>
      </c>
      <c r="B127" s="24">
        <v>64</v>
      </c>
      <c r="C127" s="24">
        <v>13</v>
      </c>
      <c r="D127" s="24">
        <v>408.1042884070302</v>
      </c>
      <c r="E127" s="24">
        <v>3</v>
      </c>
      <c r="F127" s="25">
        <v>3550</v>
      </c>
      <c r="G127" s="24" t="s">
        <v>301</v>
      </c>
      <c r="H127" s="24" t="s">
        <v>11</v>
      </c>
      <c r="I127" s="24" t="str">
        <f>TEXT(DataSet!$A127,"mmm")</f>
        <v>Aug</v>
      </c>
      <c r="J127" s="24">
        <f>YEAR(DataSet!$A127)</f>
        <v>2023</v>
      </c>
      <c r="K127" s="24" t="str">
        <f>IF(MONTH(DataSet!$A127)&gt;9,"Q4",IF(MONTH(DataSet!$A127)&gt;6,"Q3",IF(MONTH(DataSet!$A127)&gt;3,"Q2","Q1")))</f>
        <v>Q3</v>
      </c>
      <c r="L127" s="24" t="str">
        <f>TEXT(WEEKDAY(DataSet!$A127,3),"ddd")</f>
        <v>Sat</v>
      </c>
      <c r="M127" s="30">
        <f>IF(DataSet!$E127=0,0,DataSet!$F127)</f>
        <v>3550</v>
      </c>
    </row>
    <row r="128" spans="1:13" hidden="1" x14ac:dyDescent="0.3">
      <c r="A128" s="27">
        <v>45168</v>
      </c>
      <c r="B128" s="22">
        <v>71</v>
      </c>
      <c r="C128" s="22">
        <v>11</v>
      </c>
      <c r="D128" s="22">
        <v>585.01782600356034</v>
      </c>
      <c r="E128" s="22">
        <v>2</v>
      </c>
      <c r="F128" s="23">
        <v>2993</v>
      </c>
      <c r="G128" s="22" t="s">
        <v>270</v>
      </c>
      <c r="H128" s="22" t="s">
        <v>9</v>
      </c>
      <c r="I128" s="22" t="str">
        <f>TEXT(DataSet!$A128,"mmm")</f>
        <v>Aug</v>
      </c>
      <c r="J128" s="22">
        <f>YEAR(DataSet!$A128)</f>
        <v>2023</v>
      </c>
      <c r="K128" s="22" t="str">
        <f>IF(MONTH(DataSet!$A128)&gt;9,"Q4",IF(MONTH(DataSet!$A128)&gt;6,"Q3",IF(MONTH(DataSet!$A128)&gt;3,"Q2","Q1")))</f>
        <v>Q3</v>
      </c>
      <c r="L128" s="22" t="str">
        <f>TEXT(WEEKDAY(DataSet!$A128,3),"ddd")</f>
        <v>Mon</v>
      </c>
      <c r="M128" s="29">
        <f>IF(DataSet!$E128=0,0,DataSet!$F128)</f>
        <v>2993</v>
      </c>
    </row>
    <row r="129" spans="1:13" hidden="1" x14ac:dyDescent="0.3">
      <c r="A129" s="28">
        <v>45045</v>
      </c>
      <c r="B129" s="24">
        <v>88</v>
      </c>
      <c r="C129" s="24">
        <v>14</v>
      </c>
      <c r="D129" s="24">
        <v>559.3486194595846</v>
      </c>
      <c r="E129" s="24">
        <v>7</v>
      </c>
      <c r="F129" s="25">
        <v>4273</v>
      </c>
      <c r="G129" s="24" t="s">
        <v>266</v>
      </c>
      <c r="H129" s="24" t="s">
        <v>9</v>
      </c>
      <c r="I129" s="24" t="str">
        <f>TEXT(DataSet!$A129,"mmm")</f>
        <v>Apr</v>
      </c>
      <c r="J129" s="24">
        <f>YEAR(DataSet!$A129)</f>
        <v>2023</v>
      </c>
      <c r="K129" s="24" t="str">
        <f>IF(MONTH(DataSet!$A129)&gt;9,"Q4",IF(MONTH(DataSet!$A129)&gt;6,"Q3",IF(MONTH(DataSet!$A129)&gt;3,"Q2","Q1")))</f>
        <v>Q2</v>
      </c>
      <c r="L129" s="24" t="str">
        <f>TEXT(WEEKDAY(DataSet!$A129,3),"ddd")</f>
        <v>Thu</v>
      </c>
      <c r="M129" s="30">
        <f>IF(DataSet!$E129=0,0,DataSet!$F129)</f>
        <v>4273</v>
      </c>
    </row>
    <row r="130" spans="1:13" hidden="1" x14ac:dyDescent="0.3">
      <c r="A130" s="27">
        <v>45081</v>
      </c>
      <c r="B130" s="22">
        <v>52</v>
      </c>
      <c r="C130" s="22">
        <v>10</v>
      </c>
      <c r="D130" s="22">
        <v>220.88130167363161</v>
      </c>
      <c r="E130" s="22">
        <v>6</v>
      </c>
      <c r="F130" s="23">
        <v>4523</v>
      </c>
      <c r="G130" s="22" t="s">
        <v>291</v>
      </c>
      <c r="H130" s="22" t="s">
        <v>9</v>
      </c>
      <c r="I130" s="22" t="str">
        <f>TEXT(DataSet!$A130,"mmm")</f>
        <v>Jun</v>
      </c>
      <c r="J130" s="22">
        <f>YEAR(DataSet!$A130)</f>
        <v>2023</v>
      </c>
      <c r="K130" s="22" t="str">
        <f>IF(MONTH(DataSet!$A130)&gt;9,"Q4",IF(MONTH(DataSet!$A130)&gt;6,"Q3",IF(MONTH(DataSet!$A130)&gt;3,"Q2","Q1")))</f>
        <v>Q2</v>
      </c>
      <c r="L130" s="22" t="str">
        <f>TEXT(WEEKDAY(DataSet!$A130,3),"ddd")</f>
        <v>Fri</v>
      </c>
      <c r="M130" s="29">
        <f>IF(DataSet!$E130=0,0,DataSet!$F130)</f>
        <v>4523</v>
      </c>
    </row>
    <row r="131" spans="1:13" hidden="1" x14ac:dyDescent="0.3">
      <c r="A131" s="28">
        <v>45150</v>
      </c>
      <c r="B131" s="24">
        <v>66</v>
      </c>
      <c r="C131" s="24">
        <v>17</v>
      </c>
      <c r="D131" s="24">
        <v>349.99493379745758</v>
      </c>
      <c r="E131" s="24">
        <v>9</v>
      </c>
      <c r="F131" s="25">
        <v>1123</v>
      </c>
      <c r="G131" s="24" t="s">
        <v>239</v>
      </c>
      <c r="H131" s="24" t="s">
        <v>11</v>
      </c>
      <c r="I131" s="24" t="str">
        <f>TEXT(DataSet!$A131,"mmm")</f>
        <v>Aug</v>
      </c>
      <c r="J131" s="24">
        <f>YEAR(DataSet!$A131)</f>
        <v>2023</v>
      </c>
      <c r="K131" s="24" t="str">
        <f>IF(MONTH(DataSet!$A131)&gt;9,"Q4",IF(MONTH(DataSet!$A131)&gt;6,"Q3",IF(MONTH(DataSet!$A131)&gt;3,"Q2","Q1")))</f>
        <v>Q3</v>
      </c>
      <c r="L131" s="24" t="str">
        <f>TEXT(WEEKDAY(DataSet!$A131,3),"ddd")</f>
        <v>Thu</v>
      </c>
      <c r="M131" s="30">
        <f>IF(DataSet!$E131=0,0,DataSet!$F131)</f>
        <v>1123</v>
      </c>
    </row>
    <row r="132" spans="1:13" hidden="1" x14ac:dyDescent="0.3">
      <c r="A132" s="27">
        <v>45177</v>
      </c>
      <c r="B132" s="22">
        <v>40</v>
      </c>
      <c r="C132" s="22">
        <v>14</v>
      </c>
      <c r="D132" s="22">
        <v>300.36896235694542</v>
      </c>
      <c r="E132" s="22">
        <v>10</v>
      </c>
      <c r="F132" s="23">
        <v>1218</v>
      </c>
      <c r="G132" s="22" t="s">
        <v>302</v>
      </c>
      <c r="H132" s="22" t="s">
        <v>11</v>
      </c>
      <c r="I132" s="22" t="str">
        <f>TEXT(DataSet!$A132,"mmm")</f>
        <v>Sep</v>
      </c>
      <c r="J132" s="22">
        <f>YEAR(DataSet!$A132)</f>
        <v>2023</v>
      </c>
      <c r="K132" s="22" t="str">
        <f>IF(MONTH(DataSet!$A132)&gt;9,"Q4",IF(MONTH(DataSet!$A132)&gt;6,"Q3",IF(MONTH(DataSet!$A132)&gt;3,"Q2","Q1")))</f>
        <v>Q3</v>
      </c>
      <c r="L132" s="22" t="str">
        <f>TEXT(WEEKDAY(DataSet!$A132,3),"ddd")</f>
        <v>Wed</v>
      </c>
      <c r="M132" s="29">
        <f>IF(DataSet!$E132=0,0,DataSet!$F132)</f>
        <v>1218</v>
      </c>
    </row>
    <row r="133" spans="1:13" hidden="1" x14ac:dyDescent="0.3">
      <c r="A133" s="28">
        <v>44968</v>
      </c>
      <c r="B133" s="24">
        <v>37</v>
      </c>
      <c r="C133" s="24">
        <v>9</v>
      </c>
      <c r="D133" s="24">
        <v>597.77627889943074</v>
      </c>
      <c r="E133" s="24">
        <v>4</v>
      </c>
      <c r="F133" s="25">
        <v>4370</v>
      </c>
      <c r="G133" s="24" t="s">
        <v>262</v>
      </c>
      <c r="H133" s="24" t="s">
        <v>11</v>
      </c>
      <c r="I133" s="24" t="str">
        <f>TEXT(DataSet!$A133,"mmm")</f>
        <v>Feb</v>
      </c>
      <c r="J133" s="24">
        <f>YEAR(DataSet!$A133)</f>
        <v>2023</v>
      </c>
      <c r="K133" s="24" t="str">
        <f>IF(MONTH(DataSet!$A133)&gt;9,"Q4",IF(MONTH(DataSet!$A133)&gt;6,"Q3",IF(MONTH(DataSet!$A133)&gt;3,"Q2","Q1")))</f>
        <v>Q1</v>
      </c>
      <c r="L133" s="24" t="str">
        <f>TEXT(WEEKDAY(DataSet!$A133,3),"ddd")</f>
        <v>Thu</v>
      </c>
      <c r="M133" s="30">
        <f>IF(DataSet!$E133=0,0,DataSet!$F133)</f>
        <v>4370</v>
      </c>
    </row>
    <row r="134" spans="1:13" hidden="1" x14ac:dyDescent="0.3">
      <c r="A134" s="27">
        <v>45222</v>
      </c>
      <c r="B134" s="22">
        <v>34</v>
      </c>
      <c r="C134" s="22">
        <v>5</v>
      </c>
      <c r="D134" s="22">
        <v>515.839308981984</v>
      </c>
      <c r="E134" s="22">
        <v>9</v>
      </c>
      <c r="F134" s="23">
        <v>4146</v>
      </c>
      <c r="G134" s="22" t="s">
        <v>303</v>
      </c>
      <c r="H134" s="22" t="s">
        <v>11</v>
      </c>
      <c r="I134" s="22" t="str">
        <f>TEXT(DataSet!$A134,"mmm")</f>
        <v>Oct</v>
      </c>
      <c r="J134" s="22">
        <f>YEAR(DataSet!$A134)</f>
        <v>2023</v>
      </c>
      <c r="K134" s="22" t="str">
        <f>IF(MONTH(DataSet!$A134)&gt;9,"Q4",IF(MONTH(DataSet!$A134)&gt;6,"Q3",IF(MONTH(DataSet!$A134)&gt;3,"Q2","Q1")))</f>
        <v>Q4</v>
      </c>
      <c r="L134" s="22" t="str">
        <f>TEXT(WEEKDAY(DataSet!$A134,3),"ddd")</f>
        <v>Sat</v>
      </c>
      <c r="M134" s="29">
        <f>IF(DataSet!$E134=0,0,DataSet!$F134)</f>
        <v>4146</v>
      </c>
    </row>
    <row r="135" spans="1:13" hidden="1" x14ac:dyDescent="0.3">
      <c r="A135" s="28">
        <v>45220</v>
      </c>
      <c r="B135" s="24">
        <v>81</v>
      </c>
      <c r="C135" s="24">
        <v>19</v>
      </c>
      <c r="D135" s="24">
        <v>65.904136302363327</v>
      </c>
      <c r="E135" s="24">
        <v>5</v>
      </c>
      <c r="F135" s="25">
        <v>4194</v>
      </c>
      <c r="G135" s="24" t="s">
        <v>304</v>
      </c>
      <c r="H135" s="24" t="s">
        <v>11</v>
      </c>
      <c r="I135" s="24" t="str">
        <f>TEXT(DataSet!$A135,"mmm")</f>
        <v>Oct</v>
      </c>
      <c r="J135" s="24">
        <f>YEAR(DataSet!$A135)</f>
        <v>2023</v>
      </c>
      <c r="K135" s="24" t="str">
        <f>IF(MONTH(DataSet!$A135)&gt;9,"Q4",IF(MONTH(DataSet!$A135)&gt;6,"Q3",IF(MONTH(DataSet!$A135)&gt;3,"Q2","Q1")))</f>
        <v>Q4</v>
      </c>
      <c r="L135" s="24" t="str">
        <f>TEXT(WEEKDAY(DataSet!$A135,3),"ddd")</f>
        <v>Thu</v>
      </c>
      <c r="M135" s="30">
        <f>IF(DataSet!$E135=0,0,DataSet!$F135)</f>
        <v>4194</v>
      </c>
    </row>
    <row r="136" spans="1:13" hidden="1" x14ac:dyDescent="0.3">
      <c r="A136" s="27">
        <v>45284</v>
      </c>
      <c r="B136" s="22">
        <v>60</v>
      </c>
      <c r="C136" s="22">
        <v>20</v>
      </c>
      <c r="D136" s="22">
        <v>320.38294779452428</v>
      </c>
      <c r="E136" s="22">
        <v>3</v>
      </c>
      <c r="F136" s="23">
        <v>4233</v>
      </c>
      <c r="G136" s="22" t="s">
        <v>305</v>
      </c>
      <c r="H136" s="22" t="s">
        <v>11</v>
      </c>
      <c r="I136" s="22" t="str">
        <f>TEXT(DataSet!$A136,"mmm")</f>
        <v>Dec</v>
      </c>
      <c r="J136" s="22">
        <f>YEAR(DataSet!$A136)</f>
        <v>2023</v>
      </c>
      <c r="K136" s="22" t="str">
        <f>IF(MONTH(DataSet!$A136)&gt;9,"Q4",IF(MONTH(DataSet!$A136)&gt;6,"Q3",IF(MONTH(DataSet!$A136)&gt;3,"Q2","Q1")))</f>
        <v>Q4</v>
      </c>
      <c r="L136" s="22" t="str">
        <f>TEXT(WEEKDAY(DataSet!$A136,3),"ddd")</f>
        <v>Fri</v>
      </c>
      <c r="M136" s="29">
        <f>IF(DataSet!$E136=0,0,DataSet!$F136)</f>
        <v>4233</v>
      </c>
    </row>
    <row r="137" spans="1:13" hidden="1" x14ac:dyDescent="0.3">
      <c r="A137" s="28">
        <v>45000</v>
      </c>
      <c r="B137" s="24">
        <v>61</v>
      </c>
      <c r="C137" s="24">
        <v>14</v>
      </c>
      <c r="D137" s="24">
        <v>242.49646725446399</v>
      </c>
      <c r="E137" s="24">
        <v>2</v>
      </c>
      <c r="F137" s="25">
        <v>1104</v>
      </c>
      <c r="G137" s="24" t="s">
        <v>288</v>
      </c>
      <c r="H137" s="24" t="s">
        <v>9</v>
      </c>
      <c r="I137" s="24" t="str">
        <f>TEXT(DataSet!$A137,"mmm")</f>
        <v>Mar</v>
      </c>
      <c r="J137" s="24">
        <f>YEAR(DataSet!$A137)</f>
        <v>2023</v>
      </c>
      <c r="K137" s="24" t="str">
        <f>IF(MONTH(DataSet!$A137)&gt;9,"Q4",IF(MONTH(DataSet!$A137)&gt;6,"Q3",IF(MONTH(DataSet!$A137)&gt;3,"Q2","Q1")))</f>
        <v>Q1</v>
      </c>
      <c r="L137" s="24" t="str">
        <f>TEXT(WEEKDAY(DataSet!$A137,3),"ddd")</f>
        <v>Mon</v>
      </c>
      <c r="M137" s="30">
        <f>IF(DataSet!$E137=0,0,DataSet!$F137)</f>
        <v>1104</v>
      </c>
    </row>
    <row r="138" spans="1:13" hidden="1" x14ac:dyDescent="0.3">
      <c r="A138" s="27">
        <v>45018</v>
      </c>
      <c r="B138" s="22">
        <v>37</v>
      </c>
      <c r="C138" s="22">
        <v>16</v>
      </c>
      <c r="D138" s="22">
        <v>477.45383757684328</v>
      </c>
      <c r="E138" s="22">
        <v>8</v>
      </c>
      <c r="F138" s="23">
        <v>3814</v>
      </c>
      <c r="G138" s="22" t="s">
        <v>284</v>
      </c>
      <c r="H138" s="22" t="s">
        <v>11</v>
      </c>
      <c r="I138" s="22" t="str">
        <f>TEXT(DataSet!$A138,"mmm")</f>
        <v>Apr</v>
      </c>
      <c r="J138" s="22">
        <f>YEAR(DataSet!$A138)</f>
        <v>2023</v>
      </c>
      <c r="K138" s="22" t="str">
        <f>IF(MONTH(DataSet!$A138)&gt;9,"Q4",IF(MONTH(DataSet!$A138)&gt;6,"Q3",IF(MONTH(DataSet!$A138)&gt;3,"Q2","Q1")))</f>
        <v>Q2</v>
      </c>
      <c r="L138" s="22" t="str">
        <f>TEXT(WEEKDAY(DataSet!$A138,3),"ddd")</f>
        <v>Fri</v>
      </c>
      <c r="M138" s="29">
        <f>IF(DataSet!$E138=0,0,DataSet!$F138)</f>
        <v>3814</v>
      </c>
    </row>
    <row r="139" spans="1:13" hidden="1" x14ac:dyDescent="0.3">
      <c r="A139" s="28">
        <v>45282</v>
      </c>
      <c r="B139" s="24">
        <v>83</v>
      </c>
      <c r="C139" s="24">
        <v>15</v>
      </c>
      <c r="D139" s="24">
        <v>183.4449093805928</v>
      </c>
      <c r="E139" s="24">
        <v>3</v>
      </c>
      <c r="F139" s="25">
        <v>4671</v>
      </c>
      <c r="G139" s="24" t="s">
        <v>301</v>
      </c>
      <c r="H139" s="24" t="s">
        <v>11</v>
      </c>
      <c r="I139" s="24" t="str">
        <f>TEXT(DataSet!$A139,"mmm")</f>
        <v>Dec</v>
      </c>
      <c r="J139" s="24">
        <f>YEAR(DataSet!$A139)</f>
        <v>2023</v>
      </c>
      <c r="K139" s="24" t="str">
        <f>IF(MONTH(DataSet!$A139)&gt;9,"Q4",IF(MONTH(DataSet!$A139)&gt;6,"Q3",IF(MONTH(DataSet!$A139)&gt;3,"Q2","Q1")))</f>
        <v>Q4</v>
      </c>
      <c r="L139" s="24" t="str">
        <f>TEXT(WEEKDAY(DataSet!$A139,3),"ddd")</f>
        <v>Wed</v>
      </c>
      <c r="M139" s="30">
        <f>IF(DataSet!$E139=0,0,DataSet!$F139)</f>
        <v>4671</v>
      </c>
    </row>
    <row r="140" spans="1:13" hidden="1" x14ac:dyDescent="0.3">
      <c r="A140" s="27">
        <v>45075</v>
      </c>
      <c r="B140" s="22">
        <v>47</v>
      </c>
      <c r="C140" s="22">
        <v>10</v>
      </c>
      <c r="D140" s="22">
        <v>81.08282498794253</v>
      </c>
      <c r="E140" s="22">
        <v>4</v>
      </c>
      <c r="F140" s="23">
        <v>3029</v>
      </c>
      <c r="G140" s="22" t="s">
        <v>283</v>
      </c>
      <c r="H140" s="22" t="s">
        <v>9</v>
      </c>
      <c r="I140" s="22" t="str">
        <f>TEXT(DataSet!$A140,"mmm")</f>
        <v>May</v>
      </c>
      <c r="J140" s="22">
        <f>YEAR(DataSet!$A140)</f>
        <v>2023</v>
      </c>
      <c r="K140" s="22" t="str">
        <f>IF(MONTH(DataSet!$A140)&gt;9,"Q4",IF(MONTH(DataSet!$A140)&gt;6,"Q3",IF(MONTH(DataSet!$A140)&gt;3,"Q2","Q1")))</f>
        <v>Q2</v>
      </c>
      <c r="L140" s="22" t="str">
        <f>TEXT(WEEKDAY(DataSet!$A140,3),"ddd")</f>
        <v>Sat</v>
      </c>
      <c r="M140" s="29">
        <f>IF(DataSet!$E140=0,0,DataSet!$F140)</f>
        <v>3029</v>
      </c>
    </row>
    <row r="141" spans="1:13" hidden="1" x14ac:dyDescent="0.3">
      <c r="A141" s="28">
        <v>45164</v>
      </c>
      <c r="B141" s="24">
        <v>32</v>
      </c>
      <c r="C141" s="24">
        <v>6</v>
      </c>
      <c r="D141" s="24">
        <v>356.73774971651397</v>
      </c>
      <c r="E141" s="24">
        <v>10</v>
      </c>
      <c r="F141" s="25">
        <v>1271</v>
      </c>
      <c r="G141" s="24" t="s">
        <v>304</v>
      </c>
      <c r="H141" s="24" t="s">
        <v>9</v>
      </c>
      <c r="I141" s="24" t="str">
        <f>TEXT(DataSet!$A141,"mmm")</f>
        <v>Aug</v>
      </c>
      <c r="J141" s="24">
        <f>YEAR(DataSet!$A141)</f>
        <v>2023</v>
      </c>
      <c r="K141" s="24" t="str">
        <f>IF(MONTH(DataSet!$A141)&gt;9,"Q4",IF(MONTH(DataSet!$A141)&gt;6,"Q3",IF(MONTH(DataSet!$A141)&gt;3,"Q2","Q1")))</f>
        <v>Q3</v>
      </c>
      <c r="L141" s="24" t="str">
        <f>TEXT(WEEKDAY(DataSet!$A141,3),"ddd")</f>
        <v>Thu</v>
      </c>
      <c r="M141" s="30">
        <f>IF(DataSet!$E141=0,0,DataSet!$F141)</f>
        <v>1271</v>
      </c>
    </row>
    <row r="142" spans="1:13" hidden="1" x14ac:dyDescent="0.3">
      <c r="A142" s="27">
        <v>45149</v>
      </c>
      <c r="B142" s="22">
        <v>28</v>
      </c>
      <c r="C142" s="22">
        <v>5</v>
      </c>
      <c r="D142" s="22">
        <v>362.26307703959782</v>
      </c>
      <c r="E142" s="22">
        <v>2</v>
      </c>
      <c r="F142" s="23">
        <v>2049</v>
      </c>
      <c r="G142" s="22" t="s">
        <v>293</v>
      </c>
      <c r="H142" s="22" t="s">
        <v>11</v>
      </c>
      <c r="I142" s="22" t="str">
        <f>TEXT(DataSet!$A142,"mmm")</f>
        <v>Aug</v>
      </c>
      <c r="J142" s="22">
        <f>YEAR(DataSet!$A142)</f>
        <v>2023</v>
      </c>
      <c r="K142" s="22" t="str">
        <f>IF(MONTH(DataSet!$A142)&gt;9,"Q4",IF(MONTH(DataSet!$A142)&gt;6,"Q3",IF(MONTH(DataSet!$A142)&gt;3,"Q2","Q1")))</f>
        <v>Q3</v>
      </c>
      <c r="L142" s="22" t="str">
        <f>TEXT(WEEKDAY(DataSet!$A142,3),"ddd")</f>
        <v>Wed</v>
      </c>
      <c r="M142" s="29">
        <f>IF(DataSet!$E142=0,0,DataSet!$F142)</f>
        <v>2049</v>
      </c>
    </row>
    <row r="143" spans="1:13" hidden="1" x14ac:dyDescent="0.3">
      <c r="A143" s="28">
        <v>45288</v>
      </c>
      <c r="B143" s="24">
        <v>72</v>
      </c>
      <c r="C143" s="24">
        <v>17</v>
      </c>
      <c r="D143" s="24">
        <v>551.07367051310757</v>
      </c>
      <c r="E143" s="24">
        <v>4</v>
      </c>
      <c r="F143" s="25">
        <v>2837</v>
      </c>
      <c r="G143" s="24" t="s">
        <v>271</v>
      </c>
      <c r="H143" s="24" t="s">
        <v>9</v>
      </c>
      <c r="I143" s="24" t="str">
        <f>TEXT(DataSet!$A143,"mmm")</f>
        <v>Dec</v>
      </c>
      <c r="J143" s="24">
        <f>YEAR(DataSet!$A143)</f>
        <v>2023</v>
      </c>
      <c r="K143" s="24" t="str">
        <f>IF(MONTH(DataSet!$A143)&gt;9,"Q4",IF(MONTH(DataSet!$A143)&gt;6,"Q3",IF(MONTH(DataSet!$A143)&gt;3,"Q2","Q1")))</f>
        <v>Q4</v>
      </c>
      <c r="L143" s="24" t="str">
        <f>TEXT(WEEKDAY(DataSet!$A143,3),"ddd")</f>
        <v>Tue</v>
      </c>
      <c r="M143" s="30">
        <f>IF(DataSet!$E143=0,0,DataSet!$F143)</f>
        <v>2837</v>
      </c>
    </row>
    <row r="144" spans="1:13" hidden="1" x14ac:dyDescent="0.3">
      <c r="A144" s="27">
        <v>45096</v>
      </c>
      <c r="B144" s="22">
        <v>89</v>
      </c>
      <c r="C144" s="22">
        <v>19</v>
      </c>
      <c r="D144" s="22">
        <v>560.04847729281096</v>
      </c>
      <c r="E144" s="22">
        <v>6</v>
      </c>
      <c r="F144" s="23">
        <v>3680</v>
      </c>
      <c r="G144" s="22" t="s">
        <v>281</v>
      </c>
      <c r="H144" s="22" t="s">
        <v>11</v>
      </c>
      <c r="I144" s="22" t="str">
        <f>TEXT(DataSet!$A144,"mmm")</f>
        <v>Jun</v>
      </c>
      <c r="J144" s="22">
        <f>YEAR(DataSet!$A144)</f>
        <v>2023</v>
      </c>
      <c r="K144" s="22" t="str">
        <f>IF(MONTH(DataSet!$A144)&gt;9,"Q4",IF(MONTH(DataSet!$A144)&gt;6,"Q3",IF(MONTH(DataSet!$A144)&gt;3,"Q2","Q1")))</f>
        <v>Q2</v>
      </c>
      <c r="L144" s="22" t="str">
        <f>TEXT(WEEKDAY(DataSet!$A144,3),"ddd")</f>
        <v>Sat</v>
      </c>
      <c r="M144" s="29">
        <f>IF(DataSet!$E144=0,0,DataSet!$F144)</f>
        <v>3680</v>
      </c>
    </row>
    <row r="145" spans="1:13" hidden="1" x14ac:dyDescent="0.3">
      <c r="A145" s="28">
        <v>45161</v>
      </c>
      <c r="B145" s="24">
        <v>81</v>
      </c>
      <c r="C145" s="24">
        <v>17</v>
      </c>
      <c r="D145" s="24">
        <v>231.46594051084131</v>
      </c>
      <c r="E145" s="24">
        <v>0</v>
      </c>
      <c r="F145" s="25">
        <v>1807</v>
      </c>
      <c r="G145" s="24" t="s">
        <v>255</v>
      </c>
      <c r="H145" s="24" t="s">
        <v>11</v>
      </c>
      <c r="I145" s="24" t="str">
        <f>TEXT(DataSet!$A145,"mmm")</f>
        <v>Aug</v>
      </c>
      <c r="J145" s="24">
        <f>YEAR(DataSet!$A145)</f>
        <v>2023</v>
      </c>
      <c r="K145" s="24" t="str">
        <f>IF(MONTH(DataSet!$A145)&gt;9,"Q4",IF(MONTH(DataSet!$A145)&gt;6,"Q3",IF(MONTH(DataSet!$A145)&gt;3,"Q2","Q1")))</f>
        <v>Q3</v>
      </c>
      <c r="L145" s="24" t="str">
        <f>TEXT(WEEKDAY(DataSet!$A145,3),"ddd")</f>
        <v>Mon</v>
      </c>
      <c r="M145" s="30">
        <f>IF(DataSet!$E145=0,0,DataSet!$F145)</f>
        <v>0</v>
      </c>
    </row>
    <row r="146" spans="1:13" hidden="1" x14ac:dyDescent="0.3">
      <c r="A146" s="27">
        <v>45162</v>
      </c>
      <c r="B146" s="22">
        <v>68</v>
      </c>
      <c r="C146" s="22">
        <v>12</v>
      </c>
      <c r="D146" s="22">
        <v>531.52935050856081</v>
      </c>
      <c r="E146" s="22">
        <v>3</v>
      </c>
      <c r="F146" s="23">
        <v>4441</v>
      </c>
      <c r="G146" s="22" t="s">
        <v>275</v>
      </c>
      <c r="H146" s="22" t="s">
        <v>11</v>
      </c>
      <c r="I146" s="22" t="str">
        <f>TEXT(DataSet!$A146,"mmm")</f>
        <v>Aug</v>
      </c>
      <c r="J146" s="22">
        <f>YEAR(DataSet!$A146)</f>
        <v>2023</v>
      </c>
      <c r="K146" s="22" t="str">
        <f>IF(MONTH(DataSet!$A146)&gt;9,"Q4",IF(MONTH(DataSet!$A146)&gt;6,"Q3",IF(MONTH(DataSet!$A146)&gt;3,"Q2","Q1")))</f>
        <v>Q3</v>
      </c>
      <c r="L146" s="22" t="str">
        <f>TEXT(WEEKDAY(DataSet!$A146,3),"ddd")</f>
        <v>Tue</v>
      </c>
      <c r="M146" s="29">
        <f>IF(DataSet!$E146=0,0,DataSet!$F146)</f>
        <v>4441</v>
      </c>
    </row>
    <row r="147" spans="1:13" hidden="1" x14ac:dyDescent="0.3">
      <c r="A147" s="28">
        <v>45286</v>
      </c>
      <c r="B147" s="24">
        <v>32</v>
      </c>
      <c r="C147" s="24">
        <v>8</v>
      </c>
      <c r="D147" s="24">
        <v>430.75555230350642</v>
      </c>
      <c r="E147" s="24">
        <v>4</v>
      </c>
      <c r="F147" s="25">
        <v>1292</v>
      </c>
      <c r="G147" s="24" t="s">
        <v>306</v>
      </c>
      <c r="H147" s="24" t="s">
        <v>9</v>
      </c>
      <c r="I147" s="24" t="str">
        <f>TEXT(DataSet!$A147,"mmm")</f>
        <v>Dec</v>
      </c>
      <c r="J147" s="24">
        <f>YEAR(DataSet!$A147)</f>
        <v>2023</v>
      </c>
      <c r="K147" s="24" t="str">
        <f>IF(MONTH(DataSet!$A147)&gt;9,"Q4",IF(MONTH(DataSet!$A147)&gt;6,"Q3",IF(MONTH(DataSet!$A147)&gt;3,"Q2","Q1")))</f>
        <v>Q4</v>
      </c>
      <c r="L147" s="24" t="str">
        <f>TEXT(WEEKDAY(DataSet!$A147,3),"ddd")</f>
        <v>Sun</v>
      </c>
      <c r="M147" s="30">
        <f>IF(DataSet!$E147=0,0,DataSet!$F147)</f>
        <v>1292</v>
      </c>
    </row>
    <row r="148" spans="1:13" hidden="1" x14ac:dyDescent="0.3">
      <c r="A148" s="27">
        <v>45140</v>
      </c>
      <c r="B148" s="22">
        <v>87</v>
      </c>
      <c r="C148" s="22">
        <v>5</v>
      </c>
      <c r="D148" s="22">
        <v>246.23708075813531</v>
      </c>
      <c r="E148" s="22">
        <v>1</v>
      </c>
      <c r="F148" s="23">
        <v>1578</v>
      </c>
      <c r="G148" s="22" t="s">
        <v>307</v>
      </c>
      <c r="H148" s="22" t="s">
        <v>9</v>
      </c>
      <c r="I148" s="22" t="str">
        <f>TEXT(DataSet!$A148,"mmm")</f>
        <v>Aug</v>
      </c>
      <c r="J148" s="22">
        <f>YEAR(DataSet!$A148)</f>
        <v>2023</v>
      </c>
      <c r="K148" s="22" t="str">
        <f>IF(MONTH(DataSet!$A148)&gt;9,"Q4",IF(MONTH(DataSet!$A148)&gt;6,"Q3",IF(MONTH(DataSet!$A148)&gt;3,"Q2","Q1")))</f>
        <v>Q3</v>
      </c>
      <c r="L148" s="22" t="str">
        <f>TEXT(WEEKDAY(DataSet!$A148,3),"ddd")</f>
        <v>Mon</v>
      </c>
      <c r="M148" s="29">
        <f>IF(DataSet!$E148=0,0,DataSet!$F148)</f>
        <v>1578</v>
      </c>
    </row>
    <row r="149" spans="1:13" hidden="1" x14ac:dyDescent="0.3">
      <c r="A149" s="28">
        <v>45064</v>
      </c>
      <c r="B149" s="24">
        <v>44</v>
      </c>
      <c r="C149" s="24">
        <v>5</v>
      </c>
      <c r="D149" s="24">
        <v>240.40980458709009</v>
      </c>
      <c r="E149" s="24">
        <v>10</v>
      </c>
      <c r="F149" s="25">
        <v>3099</v>
      </c>
      <c r="G149" s="24" t="s">
        <v>300</v>
      </c>
      <c r="H149" s="24" t="s">
        <v>9</v>
      </c>
      <c r="I149" s="24" t="str">
        <f>TEXT(DataSet!$A149,"mmm")</f>
        <v>May</v>
      </c>
      <c r="J149" s="24">
        <f>YEAR(DataSet!$A149)</f>
        <v>2023</v>
      </c>
      <c r="K149" s="24" t="str">
        <f>IF(MONTH(DataSet!$A149)&gt;9,"Q4",IF(MONTH(DataSet!$A149)&gt;6,"Q3",IF(MONTH(DataSet!$A149)&gt;3,"Q2","Q1")))</f>
        <v>Q2</v>
      </c>
      <c r="L149" s="24" t="str">
        <f>TEXT(WEEKDAY(DataSet!$A149,3),"ddd")</f>
        <v>Tue</v>
      </c>
      <c r="M149" s="30">
        <f>IF(DataSet!$E149=0,0,DataSet!$F149)</f>
        <v>3099</v>
      </c>
    </row>
    <row r="150" spans="1:13" hidden="1" x14ac:dyDescent="0.3">
      <c r="A150" s="27">
        <v>44935</v>
      </c>
      <c r="B150" s="22">
        <v>74</v>
      </c>
      <c r="C150" s="22">
        <v>20</v>
      </c>
      <c r="D150" s="22">
        <v>76.65209674934593</v>
      </c>
      <c r="E150" s="22">
        <v>7</v>
      </c>
      <c r="F150" s="23">
        <v>2847</v>
      </c>
      <c r="G150" s="22" t="s">
        <v>262</v>
      </c>
      <c r="H150" s="22" t="s">
        <v>11</v>
      </c>
      <c r="I150" s="22" t="str">
        <f>TEXT(DataSet!$A150,"mmm")</f>
        <v>Jan</v>
      </c>
      <c r="J150" s="22">
        <f>YEAR(DataSet!$A150)</f>
        <v>2023</v>
      </c>
      <c r="K150" s="22" t="str">
        <f>IF(MONTH(DataSet!$A150)&gt;9,"Q4",IF(MONTH(DataSet!$A150)&gt;6,"Q3",IF(MONTH(DataSet!$A150)&gt;3,"Q2","Q1")))</f>
        <v>Q1</v>
      </c>
      <c r="L150" s="22" t="str">
        <f>TEXT(WEEKDAY(DataSet!$A150,3),"ddd")</f>
        <v>Sat</v>
      </c>
      <c r="M150" s="29">
        <f>IF(DataSet!$E150=0,0,DataSet!$F150)</f>
        <v>2847</v>
      </c>
    </row>
    <row r="151" spans="1:13" hidden="1" x14ac:dyDescent="0.3">
      <c r="A151" s="28">
        <v>45264</v>
      </c>
      <c r="B151" s="24">
        <v>74</v>
      </c>
      <c r="C151" s="24">
        <v>7</v>
      </c>
      <c r="D151" s="24">
        <v>320.17797099444471</v>
      </c>
      <c r="E151" s="24">
        <v>10</v>
      </c>
      <c r="F151" s="25">
        <v>2492</v>
      </c>
      <c r="G151" s="24" t="s">
        <v>232</v>
      </c>
      <c r="H151" s="24" t="s">
        <v>11</v>
      </c>
      <c r="I151" s="24" t="str">
        <f>TEXT(DataSet!$A151,"mmm")</f>
        <v>Dec</v>
      </c>
      <c r="J151" s="24">
        <f>YEAR(DataSet!$A151)</f>
        <v>2023</v>
      </c>
      <c r="K151" s="24" t="str">
        <f>IF(MONTH(DataSet!$A151)&gt;9,"Q4",IF(MONTH(DataSet!$A151)&gt;6,"Q3",IF(MONTH(DataSet!$A151)&gt;3,"Q2","Q1")))</f>
        <v>Q4</v>
      </c>
      <c r="L151" s="24" t="str">
        <f>TEXT(WEEKDAY(DataSet!$A151,3),"ddd")</f>
        <v>Sat</v>
      </c>
      <c r="M151" s="30">
        <f>IF(DataSet!$E151=0,0,DataSet!$F151)</f>
        <v>2492</v>
      </c>
    </row>
    <row r="152" spans="1:13" hidden="1" x14ac:dyDescent="0.3">
      <c r="A152" s="27">
        <v>44928</v>
      </c>
      <c r="B152" s="22">
        <v>31</v>
      </c>
      <c r="C152" s="22">
        <v>6</v>
      </c>
      <c r="D152" s="22">
        <v>178.52681620811481</v>
      </c>
      <c r="E152" s="22">
        <v>7</v>
      </c>
      <c r="F152" s="23">
        <v>4224</v>
      </c>
      <c r="G152" s="22" t="s">
        <v>308</v>
      </c>
      <c r="H152" s="22" t="s">
        <v>11</v>
      </c>
      <c r="I152" s="22" t="str">
        <f>TEXT(DataSet!$A152,"mmm")</f>
        <v>Jan</v>
      </c>
      <c r="J152" s="22">
        <f>YEAR(DataSet!$A152)</f>
        <v>2023</v>
      </c>
      <c r="K152" s="22" t="str">
        <f>IF(MONTH(DataSet!$A152)&gt;9,"Q4",IF(MONTH(DataSet!$A152)&gt;6,"Q3",IF(MONTH(DataSet!$A152)&gt;3,"Q2","Q1")))</f>
        <v>Q1</v>
      </c>
      <c r="L152" s="22" t="str">
        <f>TEXT(WEEKDAY(DataSet!$A152,3),"ddd")</f>
        <v>Sat</v>
      </c>
      <c r="M152" s="29">
        <f>IF(DataSet!$E152=0,0,DataSet!$F152)</f>
        <v>4224</v>
      </c>
    </row>
    <row r="153" spans="1:13" hidden="1" x14ac:dyDescent="0.3">
      <c r="A153" s="28">
        <v>44950</v>
      </c>
      <c r="B153" s="24">
        <v>22</v>
      </c>
      <c r="C153" s="24">
        <v>11</v>
      </c>
      <c r="D153" s="24">
        <v>484.85221691971009</v>
      </c>
      <c r="E153" s="24">
        <v>6</v>
      </c>
      <c r="F153" s="25">
        <v>1467</v>
      </c>
      <c r="G153" s="24" t="s">
        <v>244</v>
      </c>
      <c r="H153" s="24" t="s">
        <v>11</v>
      </c>
      <c r="I153" s="24" t="str">
        <f>TEXT(DataSet!$A153,"mmm")</f>
        <v>Jan</v>
      </c>
      <c r="J153" s="24">
        <f>YEAR(DataSet!$A153)</f>
        <v>2023</v>
      </c>
      <c r="K153" s="24" t="str">
        <f>IF(MONTH(DataSet!$A153)&gt;9,"Q4",IF(MONTH(DataSet!$A153)&gt;6,"Q3",IF(MONTH(DataSet!$A153)&gt;3,"Q2","Q1")))</f>
        <v>Q1</v>
      </c>
      <c r="L153" s="24" t="str">
        <f>TEXT(WEEKDAY(DataSet!$A153,3),"ddd")</f>
        <v>Sun</v>
      </c>
      <c r="M153" s="30">
        <f>IF(DataSet!$E153=0,0,DataSet!$F153)</f>
        <v>1467</v>
      </c>
    </row>
    <row r="154" spans="1:13" hidden="1" x14ac:dyDescent="0.3">
      <c r="A154" s="27">
        <v>45042</v>
      </c>
      <c r="B154" s="22">
        <v>88</v>
      </c>
      <c r="C154" s="22">
        <v>8</v>
      </c>
      <c r="D154" s="22">
        <v>234.83775556538691</v>
      </c>
      <c r="E154" s="22">
        <v>10</v>
      </c>
      <c r="F154" s="23">
        <v>4196</v>
      </c>
      <c r="G154" s="22" t="s">
        <v>279</v>
      </c>
      <c r="H154" s="22" t="s">
        <v>11</v>
      </c>
      <c r="I154" s="22" t="str">
        <f>TEXT(DataSet!$A154,"mmm")</f>
        <v>Apr</v>
      </c>
      <c r="J154" s="22">
        <f>YEAR(DataSet!$A154)</f>
        <v>2023</v>
      </c>
      <c r="K154" s="22" t="str">
        <f>IF(MONTH(DataSet!$A154)&gt;9,"Q4",IF(MONTH(DataSet!$A154)&gt;6,"Q3",IF(MONTH(DataSet!$A154)&gt;3,"Q2","Q1")))</f>
        <v>Q2</v>
      </c>
      <c r="L154" s="22" t="str">
        <f>TEXT(WEEKDAY(DataSet!$A154,3),"ddd")</f>
        <v>Mon</v>
      </c>
      <c r="M154" s="29">
        <f>IF(DataSet!$E154=0,0,DataSet!$F154)</f>
        <v>4196</v>
      </c>
    </row>
    <row r="155" spans="1:13" hidden="1" x14ac:dyDescent="0.3">
      <c r="A155" s="28">
        <v>45024</v>
      </c>
      <c r="B155" s="24">
        <v>48</v>
      </c>
      <c r="C155" s="24">
        <v>17</v>
      </c>
      <c r="D155" s="24">
        <v>75.132665733979934</v>
      </c>
      <c r="E155" s="24">
        <v>8</v>
      </c>
      <c r="F155" s="25">
        <v>3840</v>
      </c>
      <c r="G155" s="24" t="s">
        <v>302</v>
      </c>
      <c r="H155" s="24" t="s">
        <v>11</v>
      </c>
      <c r="I155" s="24" t="str">
        <f>TEXT(DataSet!$A155,"mmm")</f>
        <v>Apr</v>
      </c>
      <c r="J155" s="24">
        <f>YEAR(DataSet!$A155)</f>
        <v>2023</v>
      </c>
      <c r="K155" s="24" t="str">
        <f>IF(MONTH(DataSet!$A155)&gt;9,"Q4",IF(MONTH(DataSet!$A155)&gt;6,"Q3",IF(MONTH(DataSet!$A155)&gt;3,"Q2","Q1")))</f>
        <v>Q2</v>
      </c>
      <c r="L155" s="24" t="str">
        <f>TEXT(WEEKDAY(DataSet!$A155,3),"ddd")</f>
        <v>Thu</v>
      </c>
      <c r="M155" s="30">
        <f>IF(DataSet!$E155=0,0,DataSet!$F155)</f>
        <v>3840</v>
      </c>
    </row>
    <row r="156" spans="1:13" hidden="1" x14ac:dyDescent="0.3">
      <c r="A156" s="27">
        <v>44933</v>
      </c>
      <c r="B156" s="22">
        <v>82</v>
      </c>
      <c r="C156" s="22">
        <v>17</v>
      </c>
      <c r="D156" s="22">
        <v>584.58457693264131</v>
      </c>
      <c r="E156" s="22">
        <v>3</v>
      </c>
      <c r="F156" s="23">
        <v>3750</v>
      </c>
      <c r="G156" s="22" t="s">
        <v>300</v>
      </c>
      <c r="H156" s="22" t="s">
        <v>9</v>
      </c>
      <c r="I156" s="22" t="str">
        <f>TEXT(DataSet!$A156,"mmm")</f>
        <v>Jan</v>
      </c>
      <c r="J156" s="22">
        <f>YEAR(DataSet!$A156)</f>
        <v>2023</v>
      </c>
      <c r="K156" s="22" t="str">
        <f>IF(MONTH(DataSet!$A156)&gt;9,"Q4",IF(MONTH(DataSet!$A156)&gt;6,"Q3",IF(MONTH(DataSet!$A156)&gt;3,"Q2","Q1")))</f>
        <v>Q1</v>
      </c>
      <c r="L156" s="22" t="str">
        <f>TEXT(WEEKDAY(DataSet!$A156,3),"ddd")</f>
        <v>Thu</v>
      </c>
      <c r="M156" s="29">
        <f>IF(DataSet!$E156=0,0,DataSet!$F156)</f>
        <v>3750</v>
      </c>
    </row>
    <row r="157" spans="1:13" hidden="1" x14ac:dyDescent="0.3">
      <c r="A157" s="28">
        <v>45188</v>
      </c>
      <c r="B157" s="24">
        <v>85</v>
      </c>
      <c r="C157" s="24">
        <v>20</v>
      </c>
      <c r="D157" s="24">
        <v>542.93586381922546</v>
      </c>
      <c r="E157" s="24">
        <v>7</v>
      </c>
      <c r="F157" s="25">
        <v>2901</v>
      </c>
      <c r="G157" s="24" t="s">
        <v>278</v>
      </c>
      <c r="H157" s="24" t="s">
        <v>11</v>
      </c>
      <c r="I157" s="24" t="str">
        <f>TEXT(DataSet!$A157,"mmm")</f>
        <v>Sep</v>
      </c>
      <c r="J157" s="24">
        <f>YEAR(DataSet!$A157)</f>
        <v>2023</v>
      </c>
      <c r="K157" s="24" t="str">
        <f>IF(MONTH(DataSet!$A157)&gt;9,"Q4",IF(MONTH(DataSet!$A157)&gt;6,"Q3",IF(MONTH(DataSet!$A157)&gt;3,"Q2","Q1")))</f>
        <v>Q3</v>
      </c>
      <c r="L157" s="24" t="str">
        <f>TEXT(WEEKDAY(DataSet!$A157,3),"ddd")</f>
        <v>Sun</v>
      </c>
      <c r="M157" s="30">
        <f>IF(DataSet!$E157=0,0,DataSet!$F157)</f>
        <v>2901</v>
      </c>
    </row>
    <row r="158" spans="1:13" hidden="1" x14ac:dyDescent="0.3">
      <c r="A158" s="27">
        <v>44969</v>
      </c>
      <c r="B158" s="22">
        <v>38</v>
      </c>
      <c r="C158" s="22">
        <v>10</v>
      </c>
      <c r="D158" s="22">
        <v>249.4383890670708</v>
      </c>
      <c r="E158" s="22">
        <v>5</v>
      </c>
      <c r="F158" s="23">
        <v>1655</v>
      </c>
      <c r="G158" s="22" t="s">
        <v>260</v>
      </c>
      <c r="H158" s="22" t="s">
        <v>9</v>
      </c>
      <c r="I158" s="22" t="str">
        <f>TEXT(DataSet!$A158,"mmm")</f>
        <v>Feb</v>
      </c>
      <c r="J158" s="22">
        <f>YEAR(DataSet!$A158)</f>
        <v>2023</v>
      </c>
      <c r="K158" s="22" t="str">
        <f>IF(MONTH(DataSet!$A158)&gt;9,"Q4",IF(MONTH(DataSet!$A158)&gt;6,"Q3",IF(MONTH(DataSet!$A158)&gt;3,"Q2","Q1")))</f>
        <v>Q1</v>
      </c>
      <c r="L158" s="22" t="str">
        <f>TEXT(WEEKDAY(DataSet!$A158,3),"ddd")</f>
        <v>Fri</v>
      </c>
      <c r="M158" s="29">
        <f>IF(DataSet!$E158=0,0,DataSet!$F158)</f>
        <v>1655</v>
      </c>
    </row>
    <row r="159" spans="1:13" hidden="1" x14ac:dyDescent="0.3">
      <c r="A159" s="28">
        <v>44975</v>
      </c>
      <c r="B159" s="24">
        <v>47</v>
      </c>
      <c r="C159" s="24">
        <v>8</v>
      </c>
      <c r="D159" s="24">
        <v>112.7923111044373</v>
      </c>
      <c r="E159" s="24">
        <v>4</v>
      </c>
      <c r="F159" s="25">
        <v>2347</v>
      </c>
      <c r="G159" s="24" t="s">
        <v>245</v>
      </c>
      <c r="H159" s="24" t="s">
        <v>11</v>
      </c>
      <c r="I159" s="24" t="str">
        <f>TEXT(DataSet!$A159,"mmm")</f>
        <v>Feb</v>
      </c>
      <c r="J159" s="24">
        <f>YEAR(DataSet!$A159)</f>
        <v>2023</v>
      </c>
      <c r="K159" s="24" t="str">
        <f>IF(MONTH(DataSet!$A159)&gt;9,"Q4",IF(MONTH(DataSet!$A159)&gt;6,"Q3",IF(MONTH(DataSet!$A159)&gt;3,"Q2","Q1")))</f>
        <v>Q1</v>
      </c>
      <c r="L159" s="24" t="str">
        <f>TEXT(WEEKDAY(DataSet!$A159,3),"ddd")</f>
        <v>Thu</v>
      </c>
      <c r="M159" s="30">
        <f>IF(DataSet!$E159=0,0,DataSet!$F159)</f>
        <v>2347</v>
      </c>
    </row>
    <row r="160" spans="1:13" hidden="1" x14ac:dyDescent="0.3">
      <c r="A160" s="27">
        <v>45052</v>
      </c>
      <c r="B160" s="22">
        <v>89</v>
      </c>
      <c r="C160" s="22">
        <v>12</v>
      </c>
      <c r="D160" s="22">
        <v>365.10043336797349</v>
      </c>
      <c r="E160" s="22">
        <v>9</v>
      </c>
      <c r="F160" s="23">
        <v>3357</v>
      </c>
      <c r="G160" s="22" t="s">
        <v>284</v>
      </c>
      <c r="H160" s="22" t="s">
        <v>11</v>
      </c>
      <c r="I160" s="22" t="str">
        <f>TEXT(DataSet!$A160,"mmm")</f>
        <v>May</v>
      </c>
      <c r="J160" s="22">
        <f>YEAR(DataSet!$A160)</f>
        <v>2023</v>
      </c>
      <c r="K160" s="22" t="str">
        <f>IF(MONTH(DataSet!$A160)&gt;9,"Q4",IF(MONTH(DataSet!$A160)&gt;6,"Q3",IF(MONTH(DataSet!$A160)&gt;3,"Q2","Q1")))</f>
        <v>Q2</v>
      </c>
      <c r="L160" s="22" t="str">
        <f>TEXT(WEEKDAY(DataSet!$A160,3),"ddd")</f>
        <v>Thu</v>
      </c>
      <c r="M160" s="29">
        <f>IF(DataSet!$E160=0,0,DataSet!$F160)</f>
        <v>3357</v>
      </c>
    </row>
    <row r="161" spans="1:13" hidden="1" x14ac:dyDescent="0.3">
      <c r="A161" s="28">
        <v>45082</v>
      </c>
      <c r="B161" s="24">
        <v>99</v>
      </c>
      <c r="C161" s="24">
        <v>18</v>
      </c>
      <c r="D161" s="24">
        <v>496.57010638614997</v>
      </c>
      <c r="E161" s="24">
        <v>4</v>
      </c>
      <c r="F161" s="25">
        <v>1218</v>
      </c>
      <c r="G161" s="24" t="s">
        <v>293</v>
      </c>
      <c r="H161" s="24" t="s">
        <v>9</v>
      </c>
      <c r="I161" s="24" t="str">
        <f>TEXT(DataSet!$A161,"mmm")</f>
        <v>Jun</v>
      </c>
      <c r="J161" s="24">
        <f>YEAR(DataSet!$A161)</f>
        <v>2023</v>
      </c>
      <c r="K161" s="24" t="str">
        <f>IF(MONTH(DataSet!$A161)&gt;9,"Q4",IF(MONTH(DataSet!$A161)&gt;6,"Q3",IF(MONTH(DataSet!$A161)&gt;3,"Q2","Q1")))</f>
        <v>Q2</v>
      </c>
      <c r="L161" s="24" t="str">
        <f>TEXT(WEEKDAY(DataSet!$A161,3),"ddd")</f>
        <v>Sat</v>
      </c>
      <c r="M161" s="30">
        <f>IF(DataSet!$E161=0,0,DataSet!$F161)</f>
        <v>1218</v>
      </c>
    </row>
    <row r="162" spans="1:13" hidden="1" x14ac:dyDescent="0.3">
      <c r="A162" s="27">
        <v>44975</v>
      </c>
      <c r="B162" s="22">
        <v>62</v>
      </c>
      <c r="C162" s="22">
        <v>14</v>
      </c>
      <c r="D162" s="22">
        <v>224.9957574560467</v>
      </c>
      <c r="E162" s="22">
        <v>7</v>
      </c>
      <c r="F162" s="23">
        <v>519</v>
      </c>
      <c r="G162" s="22" t="s">
        <v>265</v>
      </c>
      <c r="H162" s="22" t="s">
        <v>11</v>
      </c>
      <c r="I162" s="22" t="str">
        <f>TEXT(DataSet!$A162,"mmm")</f>
        <v>Feb</v>
      </c>
      <c r="J162" s="22">
        <f>YEAR(DataSet!$A162)</f>
        <v>2023</v>
      </c>
      <c r="K162" s="22" t="str">
        <f>IF(MONTH(DataSet!$A162)&gt;9,"Q4",IF(MONTH(DataSet!$A162)&gt;6,"Q3",IF(MONTH(DataSet!$A162)&gt;3,"Q2","Q1")))</f>
        <v>Q1</v>
      </c>
      <c r="L162" s="22" t="str">
        <f>TEXT(WEEKDAY(DataSet!$A162,3),"ddd")</f>
        <v>Thu</v>
      </c>
      <c r="M162" s="29">
        <f>IF(DataSet!$E162=0,0,DataSet!$F162)</f>
        <v>519</v>
      </c>
    </row>
    <row r="163" spans="1:13" hidden="1" x14ac:dyDescent="0.3">
      <c r="A163" s="28">
        <v>44960</v>
      </c>
      <c r="B163" s="24">
        <v>34</v>
      </c>
      <c r="C163" s="24">
        <v>13</v>
      </c>
      <c r="D163" s="24">
        <v>342.08714604571111</v>
      </c>
      <c r="E163" s="24">
        <v>9</v>
      </c>
      <c r="F163" s="25">
        <v>4317</v>
      </c>
      <c r="G163" s="24" t="s">
        <v>237</v>
      </c>
      <c r="H163" s="24" t="s">
        <v>9</v>
      </c>
      <c r="I163" s="24" t="str">
        <f>TEXT(DataSet!$A163,"mmm")</f>
        <v>Feb</v>
      </c>
      <c r="J163" s="24">
        <f>YEAR(DataSet!$A163)</f>
        <v>2023</v>
      </c>
      <c r="K163" s="24" t="str">
        <f>IF(MONTH(DataSet!$A163)&gt;9,"Q4",IF(MONTH(DataSet!$A163)&gt;6,"Q3",IF(MONTH(DataSet!$A163)&gt;3,"Q2","Q1")))</f>
        <v>Q1</v>
      </c>
      <c r="L163" s="24" t="str">
        <f>TEXT(WEEKDAY(DataSet!$A163,3),"ddd")</f>
        <v>Wed</v>
      </c>
      <c r="M163" s="30">
        <f>IF(DataSet!$E163=0,0,DataSet!$F163)</f>
        <v>4317</v>
      </c>
    </row>
    <row r="164" spans="1:13" hidden="1" x14ac:dyDescent="0.3">
      <c r="A164" s="27">
        <v>45070</v>
      </c>
      <c r="B164" s="22">
        <v>25</v>
      </c>
      <c r="C164" s="22">
        <v>5</v>
      </c>
      <c r="D164" s="22">
        <v>231.26149570301629</v>
      </c>
      <c r="E164" s="22">
        <v>3</v>
      </c>
      <c r="F164" s="23">
        <v>4624</v>
      </c>
      <c r="G164" s="22" t="s">
        <v>309</v>
      </c>
      <c r="H164" s="22" t="s">
        <v>11</v>
      </c>
      <c r="I164" s="22" t="str">
        <f>TEXT(DataSet!$A164,"mmm")</f>
        <v>May</v>
      </c>
      <c r="J164" s="22">
        <f>YEAR(DataSet!$A164)</f>
        <v>2023</v>
      </c>
      <c r="K164" s="22" t="str">
        <f>IF(MONTH(DataSet!$A164)&gt;9,"Q4",IF(MONTH(DataSet!$A164)&gt;6,"Q3",IF(MONTH(DataSet!$A164)&gt;3,"Q2","Q1")))</f>
        <v>Q2</v>
      </c>
      <c r="L164" s="22" t="str">
        <f>TEXT(WEEKDAY(DataSet!$A164,3),"ddd")</f>
        <v>Mon</v>
      </c>
      <c r="M164" s="29">
        <f>IF(DataSet!$E164=0,0,DataSet!$F164)</f>
        <v>4624</v>
      </c>
    </row>
    <row r="165" spans="1:13" hidden="1" x14ac:dyDescent="0.3">
      <c r="A165" s="28">
        <v>45140</v>
      </c>
      <c r="B165" s="24">
        <v>58</v>
      </c>
      <c r="C165" s="24">
        <v>9</v>
      </c>
      <c r="D165" s="24">
        <v>270.14735026011527</v>
      </c>
      <c r="E165" s="24">
        <v>4</v>
      </c>
      <c r="F165" s="25">
        <v>4036</v>
      </c>
      <c r="G165" s="24" t="s">
        <v>310</v>
      </c>
      <c r="H165" s="24" t="s">
        <v>9</v>
      </c>
      <c r="I165" s="24" t="str">
        <f>TEXT(DataSet!$A165,"mmm")</f>
        <v>Aug</v>
      </c>
      <c r="J165" s="24">
        <f>YEAR(DataSet!$A165)</f>
        <v>2023</v>
      </c>
      <c r="K165" s="24" t="str">
        <f>IF(MONTH(DataSet!$A165)&gt;9,"Q4",IF(MONTH(DataSet!$A165)&gt;6,"Q3",IF(MONTH(DataSet!$A165)&gt;3,"Q2","Q1")))</f>
        <v>Q3</v>
      </c>
      <c r="L165" s="24" t="str">
        <f>TEXT(WEEKDAY(DataSet!$A165,3),"ddd")</f>
        <v>Mon</v>
      </c>
      <c r="M165" s="30">
        <f>IF(DataSet!$E165=0,0,DataSet!$F165)</f>
        <v>4036</v>
      </c>
    </row>
    <row r="166" spans="1:13" hidden="1" x14ac:dyDescent="0.3">
      <c r="A166" s="27">
        <v>45167</v>
      </c>
      <c r="B166" s="22">
        <v>43</v>
      </c>
      <c r="C166" s="22">
        <v>11</v>
      </c>
      <c r="D166" s="22">
        <v>334.66055299229993</v>
      </c>
      <c r="E166" s="22">
        <v>6</v>
      </c>
      <c r="F166" s="23">
        <v>4150</v>
      </c>
      <c r="G166" s="22" t="s">
        <v>311</v>
      </c>
      <c r="H166" s="22" t="s">
        <v>9</v>
      </c>
      <c r="I166" s="22" t="str">
        <f>TEXT(DataSet!$A166,"mmm")</f>
        <v>Aug</v>
      </c>
      <c r="J166" s="22">
        <f>YEAR(DataSet!$A166)</f>
        <v>2023</v>
      </c>
      <c r="K166" s="22" t="str">
        <f>IF(MONTH(DataSet!$A166)&gt;9,"Q4",IF(MONTH(DataSet!$A166)&gt;6,"Q3",IF(MONTH(DataSet!$A166)&gt;3,"Q2","Q1")))</f>
        <v>Q3</v>
      </c>
      <c r="L166" s="22" t="str">
        <f>TEXT(WEEKDAY(DataSet!$A166,3),"ddd")</f>
        <v>Sun</v>
      </c>
      <c r="M166" s="29">
        <f>IF(DataSet!$E166=0,0,DataSet!$F166)</f>
        <v>4150</v>
      </c>
    </row>
    <row r="167" spans="1:13" hidden="1" x14ac:dyDescent="0.3">
      <c r="A167" s="28">
        <v>45067</v>
      </c>
      <c r="B167" s="24">
        <v>74</v>
      </c>
      <c r="C167" s="24">
        <v>12</v>
      </c>
      <c r="D167" s="24">
        <v>89.189783112002601</v>
      </c>
      <c r="E167" s="24">
        <v>0</v>
      </c>
      <c r="F167" s="25">
        <v>4176</v>
      </c>
      <c r="G167" s="24" t="s">
        <v>312</v>
      </c>
      <c r="H167" s="24" t="s">
        <v>9</v>
      </c>
      <c r="I167" s="24" t="str">
        <f>TEXT(DataSet!$A167,"mmm")</f>
        <v>May</v>
      </c>
      <c r="J167" s="24">
        <f>YEAR(DataSet!$A167)</f>
        <v>2023</v>
      </c>
      <c r="K167" s="24" t="str">
        <f>IF(MONTH(DataSet!$A167)&gt;9,"Q4",IF(MONTH(DataSet!$A167)&gt;6,"Q3",IF(MONTH(DataSet!$A167)&gt;3,"Q2","Q1")))</f>
        <v>Q2</v>
      </c>
      <c r="L167" s="24" t="str">
        <f>TEXT(WEEKDAY(DataSet!$A167,3),"ddd")</f>
        <v>Fri</v>
      </c>
      <c r="M167" s="30">
        <f>IF(DataSet!$E167=0,0,DataSet!$F167)</f>
        <v>0</v>
      </c>
    </row>
    <row r="168" spans="1:13" hidden="1" x14ac:dyDescent="0.3">
      <c r="A168" s="27">
        <v>44966</v>
      </c>
      <c r="B168" s="22">
        <v>69</v>
      </c>
      <c r="C168" s="22">
        <v>9</v>
      </c>
      <c r="D168" s="22">
        <v>493.69853875136369</v>
      </c>
      <c r="E168" s="22">
        <v>7</v>
      </c>
      <c r="F168" s="23">
        <v>4154</v>
      </c>
      <c r="G168" s="22" t="s">
        <v>261</v>
      </c>
      <c r="H168" s="22" t="s">
        <v>11</v>
      </c>
      <c r="I168" s="22" t="str">
        <f>TEXT(DataSet!$A168,"mmm")</f>
        <v>Feb</v>
      </c>
      <c r="J168" s="22">
        <f>YEAR(DataSet!$A168)</f>
        <v>2023</v>
      </c>
      <c r="K168" s="22" t="str">
        <f>IF(MONTH(DataSet!$A168)&gt;9,"Q4",IF(MONTH(DataSet!$A168)&gt;6,"Q3",IF(MONTH(DataSet!$A168)&gt;3,"Q2","Q1")))</f>
        <v>Q1</v>
      </c>
      <c r="L168" s="22" t="str">
        <f>TEXT(WEEKDAY(DataSet!$A168,3),"ddd")</f>
        <v>Tue</v>
      </c>
      <c r="M168" s="29">
        <f>IF(DataSet!$E168=0,0,DataSet!$F168)</f>
        <v>4154</v>
      </c>
    </row>
    <row r="169" spans="1:13" hidden="1" x14ac:dyDescent="0.3">
      <c r="A169" s="28">
        <v>45043</v>
      </c>
      <c r="B169" s="24">
        <v>22</v>
      </c>
      <c r="C169" s="24">
        <v>16</v>
      </c>
      <c r="D169" s="24">
        <v>310.71158253514812</v>
      </c>
      <c r="E169" s="24">
        <v>7</v>
      </c>
      <c r="F169" s="25">
        <v>4247</v>
      </c>
      <c r="G169" s="24" t="s">
        <v>265</v>
      </c>
      <c r="H169" s="24" t="s">
        <v>9</v>
      </c>
      <c r="I169" s="24" t="str">
        <f>TEXT(DataSet!$A169,"mmm")</f>
        <v>Apr</v>
      </c>
      <c r="J169" s="24">
        <f>YEAR(DataSet!$A169)</f>
        <v>2023</v>
      </c>
      <c r="K169" s="24" t="str">
        <f>IF(MONTH(DataSet!$A169)&gt;9,"Q4",IF(MONTH(DataSet!$A169)&gt;6,"Q3",IF(MONTH(DataSet!$A169)&gt;3,"Q2","Q1")))</f>
        <v>Q2</v>
      </c>
      <c r="L169" s="24" t="str">
        <f>TEXT(WEEKDAY(DataSet!$A169,3),"ddd")</f>
        <v>Tue</v>
      </c>
      <c r="M169" s="30">
        <f>IF(DataSet!$E169=0,0,DataSet!$F169)</f>
        <v>4247</v>
      </c>
    </row>
    <row r="170" spans="1:13" hidden="1" x14ac:dyDescent="0.3">
      <c r="A170" s="27">
        <v>45289</v>
      </c>
      <c r="B170" s="22">
        <v>59</v>
      </c>
      <c r="C170" s="22">
        <v>16</v>
      </c>
      <c r="D170" s="22">
        <v>357.32460252217021</v>
      </c>
      <c r="E170" s="22">
        <v>8</v>
      </c>
      <c r="F170" s="23">
        <v>970</v>
      </c>
      <c r="G170" s="22" t="s">
        <v>256</v>
      </c>
      <c r="H170" s="22" t="s">
        <v>11</v>
      </c>
      <c r="I170" s="22" t="str">
        <f>TEXT(DataSet!$A170,"mmm")</f>
        <v>Dec</v>
      </c>
      <c r="J170" s="22">
        <f>YEAR(DataSet!$A170)</f>
        <v>2023</v>
      </c>
      <c r="K170" s="22" t="str">
        <f>IF(MONTH(DataSet!$A170)&gt;9,"Q4",IF(MONTH(DataSet!$A170)&gt;6,"Q3",IF(MONTH(DataSet!$A170)&gt;3,"Q2","Q1")))</f>
        <v>Q4</v>
      </c>
      <c r="L170" s="22" t="str">
        <f>TEXT(WEEKDAY(DataSet!$A170,3),"ddd")</f>
        <v>Wed</v>
      </c>
      <c r="M170" s="29">
        <f>IF(DataSet!$E170=0,0,DataSet!$F170)</f>
        <v>970</v>
      </c>
    </row>
    <row r="171" spans="1:13" hidden="1" x14ac:dyDescent="0.3">
      <c r="A171" s="28">
        <v>44994</v>
      </c>
      <c r="B171" s="24">
        <v>67</v>
      </c>
      <c r="C171" s="24">
        <v>5</v>
      </c>
      <c r="D171" s="24">
        <v>340.41232388497792</v>
      </c>
      <c r="E171" s="24">
        <v>1</v>
      </c>
      <c r="F171" s="25">
        <v>2842</v>
      </c>
      <c r="G171" s="24" t="s">
        <v>280</v>
      </c>
      <c r="H171" s="24" t="s">
        <v>9</v>
      </c>
      <c r="I171" s="24" t="str">
        <f>TEXT(DataSet!$A171,"mmm")</f>
        <v>Mar</v>
      </c>
      <c r="J171" s="24">
        <f>YEAR(DataSet!$A171)</f>
        <v>2023</v>
      </c>
      <c r="K171" s="24" t="str">
        <f>IF(MONTH(DataSet!$A171)&gt;9,"Q4",IF(MONTH(DataSet!$A171)&gt;6,"Q3",IF(MONTH(DataSet!$A171)&gt;3,"Q2","Q1")))</f>
        <v>Q1</v>
      </c>
      <c r="L171" s="24" t="str">
        <f>TEXT(WEEKDAY(DataSet!$A171,3),"ddd")</f>
        <v>Tue</v>
      </c>
      <c r="M171" s="30">
        <f>IF(DataSet!$E171=0,0,DataSet!$F171)</f>
        <v>2842</v>
      </c>
    </row>
    <row r="172" spans="1:13" hidden="1" x14ac:dyDescent="0.3">
      <c r="A172" s="27">
        <v>45199</v>
      </c>
      <c r="B172" s="22">
        <v>70</v>
      </c>
      <c r="C172" s="22">
        <v>8</v>
      </c>
      <c r="D172" s="22">
        <v>382.18878310564838</v>
      </c>
      <c r="E172" s="22">
        <v>0</v>
      </c>
      <c r="F172" s="23">
        <v>673</v>
      </c>
      <c r="G172" s="22" t="s">
        <v>267</v>
      </c>
      <c r="H172" s="22" t="s">
        <v>9</v>
      </c>
      <c r="I172" s="22" t="str">
        <f>TEXT(DataSet!$A172,"mmm")</f>
        <v>Sep</v>
      </c>
      <c r="J172" s="22">
        <f>YEAR(DataSet!$A172)</f>
        <v>2023</v>
      </c>
      <c r="K172" s="22" t="str">
        <f>IF(MONTH(DataSet!$A172)&gt;9,"Q4",IF(MONTH(DataSet!$A172)&gt;6,"Q3",IF(MONTH(DataSet!$A172)&gt;3,"Q2","Q1")))</f>
        <v>Q3</v>
      </c>
      <c r="L172" s="22" t="str">
        <f>TEXT(WEEKDAY(DataSet!$A172,3),"ddd")</f>
        <v>Thu</v>
      </c>
      <c r="M172" s="29">
        <f>IF(DataSet!$E172=0,0,DataSet!$F172)</f>
        <v>0</v>
      </c>
    </row>
    <row r="173" spans="1:13" hidden="1" x14ac:dyDescent="0.3">
      <c r="A173" s="28">
        <v>45141</v>
      </c>
      <c r="B173" s="24">
        <v>28</v>
      </c>
      <c r="C173" s="24">
        <v>10</v>
      </c>
      <c r="D173" s="24">
        <v>559.25540555647854</v>
      </c>
      <c r="E173" s="24">
        <v>5</v>
      </c>
      <c r="F173" s="25">
        <v>650</v>
      </c>
      <c r="G173" s="24" t="s">
        <v>313</v>
      </c>
      <c r="H173" s="24" t="s">
        <v>11</v>
      </c>
      <c r="I173" s="24" t="str">
        <f>TEXT(DataSet!$A173,"mmm")</f>
        <v>Aug</v>
      </c>
      <c r="J173" s="24">
        <f>YEAR(DataSet!$A173)</f>
        <v>2023</v>
      </c>
      <c r="K173" s="24" t="str">
        <f>IF(MONTH(DataSet!$A173)&gt;9,"Q4",IF(MONTH(DataSet!$A173)&gt;6,"Q3",IF(MONTH(DataSet!$A173)&gt;3,"Q2","Q1")))</f>
        <v>Q3</v>
      </c>
      <c r="L173" s="24" t="str">
        <f>TEXT(WEEKDAY(DataSet!$A173,3),"ddd")</f>
        <v>Tue</v>
      </c>
      <c r="M173" s="30">
        <f>IF(DataSet!$E173=0,0,DataSet!$F173)</f>
        <v>650</v>
      </c>
    </row>
    <row r="174" spans="1:13" hidden="1" x14ac:dyDescent="0.3">
      <c r="A174" s="27">
        <v>45062</v>
      </c>
      <c r="B174" s="22">
        <v>62</v>
      </c>
      <c r="C174" s="22">
        <v>20</v>
      </c>
      <c r="D174" s="22">
        <v>333.7121912051939</v>
      </c>
      <c r="E174" s="22">
        <v>1</v>
      </c>
      <c r="F174" s="23">
        <v>2638</v>
      </c>
      <c r="G174" s="22" t="s">
        <v>279</v>
      </c>
      <c r="H174" s="22" t="s">
        <v>9</v>
      </c>
      <c r="I174" s="22" t="str">
        <f>TEXT(DataSet!$A174,"mmm")</f>
        <v>May</v>
      </c>
      <c r="J174" s="22">
        <f>YEAR(DataSet!$A174)</f>
        <v>2023</v>
      </c>
      <c r="K174" s="22" t="str">
        <f>IF(MONTH(DataSet!$A174)&gt;9,"Q4",IF(MONTH(DataSet!$A174)&gt;6,"Q3",IF(MONTH(DataSet!$A174)&gt;3,"Q2","Q1")))</f>
        <v>Q2</v>
      </c>
      <c r="L174" s="22" t="str">
        <f>TEXT(WEEKDAY(DataSet!$A174,3),"ddd")</f>
        <v>Sun</v>
      </c>
      <c r="M174" s="29">
        <f>IF(DataSet!$E174=0,0,DataSet!$F174)</f>
        <v>2638</v>
      </c>
    </row>
    <row r="175" spans="1:13" hidden="1" x14ac:dyDescent="0.3">
      <c r="A175" s="28">
        <v>45108</v>
      </c>
      <c r="B175" s="24">
        <v>66</v>
      </c>
      <c r="C175" s="24">
        <v>12</v>
      </c>
      <c r="D175" s="24">
        <v>84.928474787780402</v>
      </c>
      <c r="E175" s="24">
        <v>7</v>
      </c>
      <c r="F175" s="25">
        <v>735</v>
      </c>
      <c r="G175" s="24" t="s">
        <v>314</v>
      </c>
      <c r="H175" s="24" t="s">
        <v>9</v>
      </c>
      <c r="I175" s="24" t="str">
        <f>TEXT(DataSet!$A175,"mmm")</f>
        <v>Jul</v>
      </c>
      <c r="J175" s="24">
        <f>YEAR(DataSet!$A175)</f>
        <v>2023</v>
      </c>
      <c r="K175" s="24" t="str">
        <f>IF(MONTH(DataSet!$A175)&gt;9,"Q4",IF(MONTH(DataSet!$A175)&gt;6,"Q3",IF(MONTH(DataSet!$A175)&gt;3,"Q2","Q1")))</f>
        <v>Q3</v>
      </c>
      <c r="L175" s="24" t="str">
        <f>TEXT(WEEKDAY(DataSet!$A175,3),"ddd")</f>
        <v>Thu</v>
      </c>
      <c r="M175" s="30">
        <f>IF(DataSet!$E175=0,0,DataSet!$F175)</f>
        <v>735</v>
      </c>
    </row>
    <row r="176" spans="1:13" hidden="1" x14ac:dyDescent="0.3">
      <c r="A176" s="27">
        <v>45137</v>
      </c>
      <c r="B176" s="22">
        <v>77</v>
      </c>
      <c r="C176" s="22">
        <v>18</v>
      </c>
      <c r="D176" s="22">
        <v>319.41438261683112</v>
      </c>
      <c r="E176" s="22">
        <v>7</v>
      </c>
      <c r="F176" s="23">
        <v>924</v>
      </c>
      <c r="G176" s="22" t="s">
        <v>304</v>
      </c>
      <c r="H176" s="22" t="s">
        <v>11</v>
      </c>
      <c r="I176" s="22" t="str">
        <f>TEXT(DataSet!$A176,"mmm")</f>
        <v>Jul</v>
      </c>
      <c r="J176" s="22">
        <f>YEAR(DataSet!$A176)</f>
        <v>2023</v>
      </c>
      <c r="K176" s="22" t="str">
        <f>IF(MONTH(DataSet!$A176)&gt;9,"Q4",IF(MONTH(DataSet!$A176)&gt;6,"Q3",IF(MONTH(DataSet!$A176)&gt;3,"Q2","Q1")))</f>
        <v>Q3</v>
      </c>
      <c r="L176" s="22" t="str">
        <f>TEXT(WEEKDAY(DataSet!$A176,3),"ddd")</f>
        <v>Fri</v>
      </c>
      <c r="M176" s="29">
        <f>IF(DataSet!$E176=0,0,DataSet!$F176)</f>
        <v>924</v>
      </c>
    </row>
    <row r="177" spans="1:13" hidden="1" x14ac:dyDescent="0.3">
      <c r="A177" s="28">
        <v>44949</v>
      </c>
      <c r="B177" s="24">
        <v>91</v>
      </c>
      <c r="C177" s="24">
        <v>17</v>
      </c>
      <c r="D177" s="24">
        <v>172.7046974989365</v>
      </c>
      <c r="E177" s="24">
        <v>0</v>
      </c>
      <c r="F177" s="25">
        <v>2987</v>
      </c>
      <c r="G177" s="24" t="s">
        <v>267</v>
      </c>
      <c r="H177" s="24" t="s">
        <v>9</v>
      </c>
      <c r="I177" s="24" t="str">
        <f>TEXT(DataSet!$A177,"mmm")</f>
        <v>Jan</v>
      </c>
      <c r="J177" s="24">
        <f>YEAR(DataSet!$A177)</f>
        <v>2023</v>
      </c>
      <c r="K177" s="24" t="str">
        <f>IF(MONTH(DataSet!$A177)&gt;9,"Q4",IF(MONTH(DataSet!$A177)&gt;6,"Q3",IF(MONTH(DataSet!$A177)&gt;3,"Q2","Q1")))</f>
        <v>Q1</v>
      </c>
      <c r="L177" s="24" t="str">
        <f>TEXT(WEEKDAY(DataSet!$A177,3),"ddd")</f>
        <v>Sat</v>
      </c>
      <c r="M177" s="30">
        <f>IF(DataSet!$E177=0,0,DataSet!$F177)</f>
        <v>0</v>
      </c>
    </row>
    <row r="178" spans="1:13" hidden="1" x14ac:dyDescent="0.3">
      <c r="A178" s="27">
        <v>44956</v>
      </c>
      <c r="B178" s="22">
        <v>94</v>
      </c>
      <c r="C178" s="22">
        <v>15</v>
      </c>
      <c r="D178" s="22">
        <v>352.95583358554518</v>
      </c>
      <c r="E178" s="22">
        <v>7</v>
      </c>
      <c r="F178" s="23">
        <v>3773</v>
      </c>
      <c r="G178" s="22" t="s">
        <v>312</v>
      </c>
      <c r="H178" s="22" t="s">
        <v>11</v>
      </c>
      <c r="I178" s="22" t="str">
        <f>TEXT(DataSet!$A178,"mmm")</f>
        <v>Jan</v>
      </c>
      <c r="J178" s="22">
        <f>YEAR(DataSet!$A178)</f>
        <v>2023</v>
      </c>
      <c r="K178" s="22" t="str">
        <f>IF(MONTH(DataSet!$A178)&gt;9,"Q4",IF(MONTH(DataSet!$A178)&gt;6,"Q3",IF(MONTH(DataSet!$A178)&gt;3,"Q2","Q1")))</f>
        <v>Q1</v>
      </c>
      <c r="L178" s="22" t="str">
        <f>TEXT(WEEKDAY(DataSet!$A178,3),"ddd")</f>
        <v>Sat</v>
      </c>
      <c r="M178" s="29">
        <f>IF(DataSet!$E178=0,0,DataSet!$F178)</f>
        <v>3773</v>
      </c>
    </row>
    <row r="179" spans="1:13" hidden="1" x14ac:dyDescent="0.3">
      <c r="A179" s="28">
        <v>45063</v>
      </c>
      <c r="B179" s="24">
        <v>91</v>
      </c>
      <c r="C179" s="24">
        <v>7</v>
      </c>
      <c r="D179" s="24">
        <v>376.43009222143661</v>
      </c>
      <c r="E179" s="24">
        <v>1</v>
      </c>
      <c r="F179" s="25">
        <v>2507</v>
      </c>
      <c r="G179" s="24" t="s">
        <v>238</v>
      </c>
      <c r="H179" s="24" t="s">
        <v>9</v>
      </c>
      <c r="I179" s="24" t="str">
        <f>TEXT(DataSet!$A179,"mmm")</f>
        <v>May</v>
      </c>
      <c r="J179" s="24">
        <f>YEAR(DataSet!$A179)</f>
        <v>2023</v>
      </c>
      <c r="K179" s="24" t="str">
        <f>IF(MONTH(DataSet!$A179)&gt;9,"Q4",IF(MONTH(DataSet!$A179)&gt;6,"Q3",IF(MONTH(DataSet!$A179)&gt;3,"Q2","Q1")))</f>
        <v>Q2</v>
      </c>
      <c r="L179" s="24" t="str">
        <f>TEXT(WEEKDAY(DataSet!$A179,3),"ddd")</f>
        <v>Mon</v>
      </c>
      <c r="M179" s="30">
        <f>IF(DataSet!$E179=0,0,DataSet!$F179)</f>
        <v>2507</v>
      </c>
    </row>
    <row r="180" spans="1:13" hidden="1" x14ac:dyDescent="0.3">
      <c r="A180" s="27">
        <v>45247</v>
      </c>
      <c r="B180" s="22">
        <v>44</v>
      </c>
      <c r="C180" s="22">
        <v>19</v>
      </c>
      <c r="D180" s="22">
        <v>131.2816739326897</v>
      </c>
      <c r="E180" s="22">
        <v>0</v>
      </c>
      <c r="F180" s="23">
        <v>3225</v>
      </c>
      <c r="G180" s="22" t="s">
        <v>298</v>
      </c>
      <c r="H180" s="22" t="s">
        <v>9</v>
      </c>
      <c r="I180" s="22" t="str">
        <f>TEXT(DataSet!$A180,"mmm")</f>
        <v>Nov</v>
      </c>
      <c r="J180" s="22">
        <f>YEAR(DataSet!$A180)</f>
        <v>2023</v>
      </c>
      <c r="K180" s="22" t="str">
        <f>IF(MONTH(DataSet!$A180)&gt;9,"Q4",IF(MONTH(DataSet!$A180)&gt;6,"Q3",IF(MONTH(DataSet!$A180)&gt;3,"Q2","Q1")))</f>
        <v>Q4</v>
      </c>
      <c r="L180" s="22" t="str">
        <f>TEXT(WEEKDAY(DataSet!$A180,3),"ddd")</f>
        <v>Wed</v>
      </c>
      <c r="M180" s="29">
        <f>IF(DataSet!$E180=0,0,DataSet!$F180)</f>
        <v>0</v>
      </c>
    </row>
    <row r="181" spans="1:13" hidden="1" x14ac:dyDescent="0.3">
      <c r="A181" s="28">
        <v>45001</v>
      </c>
      <c r="B181" s="24">
        <v>25</v>
      </c>
      <c r="C181" s="24">
        <v>13</v>
      </c>
      <c r="D181" s="24">
        <v>467.38038052040417</v>
      </c>
      <c r="E181" s="24">
        <v>3</v>
      </c>
      <c r="F181" s="25">
        <v>3769</v>
      </c>
      <c r="G181" s="24" t="s">
        <v>279</v>
      </c>
      <c r="H181" s="24" t="s">
        <v>9</v>
      </c>
      <c r="I181" s="24" t="str">
        <f>TEXT(DataSet!$A181,"mmm")</f>
        <v>Mar</v>
      </c>
      <c r="J181" s="24">
        <f>YEAR(DataSet!$A181)</f>
        <v>2023</v>
      </c>
      <c r="K181" s="24" t="str">
        <f>IF(MONTH(DataSet!$A181)&gt;9,"Q4",IF(MONTH(DataSet!$A181)&gt;6,"Q3",IF(MONTH(DataSet!$A181)&gt;3,"Q2","Q1")))</f>
        <v>Q1</v>
      </c>
      <c r="L181" s="24" t="str">
        <f>TEXT(WEEKDAY(DataSet!$A181,3),"ddd")</f>
        <v>Tue</v>
      </c>
      <c r="M181" s="30">
        <f>IF(DataSet!$E181=0,0,DataSet!$F181)</f>
        <v>3769</v>
      </c>
    </row>
    <row r="182" spans="1:13" hidden="1" x14ac:dyDescent="0.3">
      <c r="A182" s="27">
        <v>45139</v>
      </c>
      <c r="B182" s="22">
        <v>86</v>
      </c>
      <c r="C182" s="22">
        <v>6</v>
      </c>
      <c r="D182" s="22">
        <v>297.12541632254403</v>
      </c>
      <c r="E182" s="22">
        <v>5</v>
      </c>
      <c r="F182" s="23">
        <v>1938</v>
      </c>
      <c r="G182" s="22" t="s">
        <v>309</v>
      </c>
      <c r="H182" s="22" t="s">
        <v>11</v>
      </c>
      <c r="I182" s="22" t="str">
        <f>TEXT(DataSet!$A182,"mmm")</f>
        <v>Aug</v>
      </c>
      <c r="J182" s="22">
        <f>YEAR(DataSet!$A182)</f>
        <v>2023</v>
      </c>
      <c r="K182" s="22" t="str">
        <f>IF(MONTH(DataSet!$A182)&gt;9,"Q4",IF(MONTH(DataSet!$A182)&gt;6,"Q3",IF(MONTH(DataSet!$A182)&gt;3,"Q2","Q1")))</f>
        <v>Q3</v>
      </c>
      <c r="L182" s="22" t="str">
        <f>TEXT(WEEKDAY(DataSet!$A182,3),"ddd")</f>
        <v>Sun</v>
      </c>
      <c r="M182" s="29">
        <f>IF(DataSet!$E182=0,0,DataSet!$F182)</f>
        <v>1938</v>
      </c>
    </row>
    <row r="183" spans="1:13" hidden="1" x14ac:dyDescent="0.3">
      <c r="A183" s="28">
        <v>45134</v>
      </c>
      <c r="B183" s="24">
        <v>82</v>
      </c>
      <c r="C183" s="24">
        <v>12</v>
      </c>
      <c r="D183" s="24">
        <v>571.06677674473826</v>
      </c>
      <c r="E183" s="24">
        <v>4</v>
      </c>
      <c r="F183" s="25">
        <v>896</v>
      </c>
      <c r="G183" s="24" t="s">
        <v>281</v>
      </c>
      <c r="H183" s="24" t="s">
        <v>9</v>
      </c>
      <c r="I183" s="24" t="str">
        <f>TEXT(DataSet!$A183,"mmm")</f>
        <v>Jul</v>
      </c>
      <c r="J183" s="24">
        <f>YEAR(DataSet!$A183)</f>
        <v>2023</v>
      </c>
      <c r="K183" s="24" t="str">
        <f>IF(MONTH(DataSet!$A183)&gt;9,"Q4",IF(MONTH(DataSet!$A183)&gt;6,"Q3",IF(MONTH(DataSet!$A183)&gt;3,"Q2","Q1")))</f>
        <v>Q3</v>
      </c>
      <c r="L183" s="24" t="str">
        <f>TEXT(WEEKDAY(DataSet!$A183,3),"ddd")</f>
        <v>Tue</v>
      </c>
      <c r="M183" s="30">
        <f>IF(DataSet!$E183=0,0,DataSet!$F183)</f>
        <v>896</v>
      </c>
    </row>
    <row r="184" spans="1:13" hidden="1" x14ac:dyDescent="0.3">
      <c r="A184" s="27">
        <v>45072</v>
      </c>
      <c r="B184" s="22">
        <v>71</v>
      </c>
      <c r="C184" s="22">
        <v>20</v>
      </c>
      <c r="D184" s="22">
        <v>206.98891723299451</v>
      </c>
      <c r="E184" s="22">
        <v>1</v>
      </c>
      <c r="F184" s="23">
        <v>851</v>
      </c>
      <c r="G184" s="22" t="s">
        <v>262</v>
      </c>
      <c r="H184" s="22" t="s">
        <v>9</v>
      </c>
      <c r="I184" s="22" t="str">
        <f>TEXT(DataSet!$A184,"mmm")</f>
        <v>May</v>
      </c>
      <c r="J184" s="22">
        <f>YEAR(DataSet!$A184)</f>
        <v>2023</v>
      </c>
      <c r="K184" s="22" t="str">
        <f>IF(MONTH(DataSet!$A184)&gt;9,"Q4",IF(MONTH(DataSet!$A184)&gt;6,"Q3",IF(MONTH(DataSet!$A184)&gt;3,"Q2","Q1")))</f>
        <v>Q2</v>
      </c>
      <c r="L184" s="22" t="str">
        <f>TEXT(WEEKDAY(DataSet!$A184,3),"ddd")</f>
        <v>Wed</v>
      </c>
      <c r="M184" s="29">
        <f>IF(DataSet!$E184=0,0,DataSet!$F184)</f>
        <v>851</v>
      </c>
    </row>
    <row r="185" spans="1:13" hidden="1" x14ac:dyDescent="0.3">
      <c r="A185" s="28">
        <v>45145</v>
      </c>
      <c r="B185" s="24">
        <v>92</v>
      </c>
      <c r="C185" s="24">
        <v>12</v>
      </c>
      <c r="D185" s="24">
        <v>352.93602101844988</v>
      </c>
      <c r="E185" s="24">
        <v>2</v>
      </c>
      <c r="F185" s="25">
        <v>4221</v>
      </c>
      <c r="G185" s="24" t="s">
        <v>256</v>
      </c>
      <c r="H185" s="24" t="s">
        <v>9</v>
      </c>
      <c r="I185" s="24" t="str">
        <f>TEXT(DataSet!$A185,"mmm")</f>
        <v>Aug</v>
      </c>
      <c r="J185" s="24">
        <f>YEAR(DataSet!$A185)</f>
        <v>2023</v>
      </c>
      <c r="K185" s="24" t="str">
        <f>IF(MONTH(DataSet!$A185)&gt;9,"Q4",IF(MONTH(DataSet!$A185)&gt;6,"Q3",IF(MONTH(DataSet!$A185)&gt;3,"Q2","Q1")))</f>
        <v>Q3</v>
      </c>
      <c r="L185" s="24" t="str">
        <f>TEXT(WEEKDAY(DataSet!$A185,3),"ddd")</f>
        <v>Sat</v>
      </c>
      <c r="M185" s="30">
        <f>IF(DataSet!$E185=0,0,DataSet!$F185)</f>
        <v>4221</v>
      </c>
    </row>
    <row r="186" spans="1:13" hidden="1" x14ac:dyDescent="0.3">
      <c r="A186" s="27">
        <v>45024</v>
      </c>
      <c r="B186" s="22">
        <v>69</v>
      </c>
      <c r="C186" s="22">
        <v>8</v>
      </c>
      <c r="D186" s="22">
        <v>298.90860078014009</v>
      </c>
      <c r="E186" s="22">
        <v>2</v>
      </c>
      <c r="F186" s="23">
        <v>2687</v>
      </c>
      <c r="G186" s="22" t="s">
        <v>289</v>
      </c>
      <c r="H186" s="22" t="s">
        <v>11</v>
      </c>
      <c r="I186" s="22" t="str">
        <f>TEXT(DataSet!$A186,"mmm")</f>
        <v>Apr</v>
      </c>
      <c r="J186" s="22">
        <f>YEAR(DataSet!$A186)</f>
        <v>2023</v>
      </c>
      <c r="K186" s="22" t="str">
        <f>IF(MONTH(DataSet!$A186)&gt;9,"Q4",IF(MONTH(DataSet!$A186)&gt;6,"Q3",IF(MONTH(DataSet!$A186)&gt;3,"Q2","Q1")))</f>
        <v>Q2</v>
      </c>
      <c r="L186" s="22" t="str">
        <f>TEXT(WEEKDAY(DataSet!$A186,3),"ddd")</f>
        <v>Thu</v>
      </c>
      <c r="M186" s="29">
        <f>IF(DataSet!$E186=0,0,DataSet!$F186)</f>
        <v>2687</v>
      </c>
    </row>
    <row r="187" spans="1:13" hidden="1" x14ac:dyDescent="0.3">
      <c r="A187" s="28">
        <v>45044</v>
      </c>
      <c r="B187" s="24">
        <v>71</v>
      </c>
      <c r="C187" s="24">
        <v>8</v>
      </c>
      <c r="D187" s="24">
        <v>211.31576965262741</v>
      </c>
      <c r="E187" s="24">
        <v>4</v>
      </c>
      <c r="F187" s="25">
        <v>3117</v>
      </c>
      <c r="G187" s="24" t="s">
        <v>257</v>
      </c>
      <c r="H187" s="24" t="s">
        <v>11</v>
      </c>
      <c r="I187" s="24" t="str">
        <f>TEXT(DataSet!$A187,"mmm")</f>
        <v>Apr</v>
      </c>
      <c r="J187" s="24">
        <f>YEAR(DataSet!$A187)</f>
        <v>2023</v>
      </c>
      <c r="K187" s="24" t="str">
        <f>IF(MONTH(DataSet!$A187)&gt;9,"Q4",IF(MONTH(DataSet!$A187)&gt;6,"Q3",IF(MONTH(DataSet!$A187)&gt;3,"Q2","Q1")))</f>
        <v>Q2</v>
      </c>
      <c r="L187" s="24" t="str">
        <f>TEXT(WEEKDAY(DataSet!$A187,3),"ddd")</f>
        <v>Wed</v>
      </c>
      <c r="M187" s="30">
        <f>IF(DataSet!$E187=0,0,DataSet!$F187)</f>
        <v>3117</v>
      </c>
    </row>
    <row r="188" spans="1:13" hidden="1" x14ac:dyDescent="0.3">
      <c r="A188" s="27">
        <v>45152</v>
      </c>
      <c r="B188" s="22">
        <v>90</v>
      </c>
      <c r="C188" s="22">
        <v>20</v>
      </c>
      <c r="D188" s="22">
        <v>222.74613731679199</v>
      </c>
      <c r="E188" s="22">
        <v>7</v>
      </c>
      <c r="F188" s="23">
        <v>3815</v>
      </c>
      <c r="G188" s="22" t="s">
        <v>261</v>
      </c>
      <c r="H188" s="22" t="s">
        <v>9</v>
      </c>
      <c r="I188" s="22" t="str">
        <f>TEXT(DataSet!$A188,"mmm")</f>
        <v>Aug</v>
      </c>
      <c r="J188" s="22">
        <f>YEAR(DataSet!$A188)</f>
        <v>2023</v>
      </c>
      <c r="K188" s="22" t="str">
        <f>IF(MONTH(DataSet!$A188)&gt;9,"Q4",IF(MONTH(DataSet!$A188)&gt;6,"Q3",IF(MONTH(DataSet!$A188)&gt;3,"Q2","Q1")))</f>
        <v>Q3</v>
      </c>
      <c r="L188" s="22" t="str">
        <f>TEXT(WEEKDAY(DataSet!$A188,3),"ddd")</f>
        <v>Sat</v>
      </c>
      <c r="M188" s="29">
        <f>IF(DataSet!$E188=0,0,DataSet!$F188)</f>
        <v>3815</v>
      </c>
    </row>
    <row r="189" spans="1:13" hidden="1" x14ac:dyDescent="0.3">
      <c r="A189" s="28">
        <v>44944</v>
      </c>
      <c r="B189" s="24">
        <v>41</v>
      </c>
      <c r="C189" s="24">
        <v>5</v>
      </c>
      <c r="D189" s="24">
        <v>105.0541877583001</v>
      </c>
      <c r="E189" s="24">
        <v>10</v>
      </c>
      <c r="F189" s="25">
        <v>2872</v>
      </c>
      <c r="G189" s="24" t="s">
        <v>283</v>
      </c>
      <c r="H189" s="24" t="s">
        <v>11</v>
      </c>
      <c r="I189" s="24" t="str">
        <f>TEXT(DataSet!$A189,"mmm")</f>
        <v>Jan</v>
      </c>
      <c r="J189" s="24">
        <f>YEAR(DataSet!$A189)</f>
        <v>2023</v>
      </c>
      <c r="K189" s="24" t="str">
        <f>IF(MONTH(DataSet!$A189)&gt;9,"Q4",IF(MONTH(DataSet!$A189)&gt;6,"Q3",IF(MONTH(DataSet!$A189)&gt;3,"Q2","Q1")))</f>
        <v>Q1</v>
      </c>
      <c r="L189" s="24" t="str">
        <f>TEXT(WEEKDAY(DataSet!$A189,3),"ddd")</f>
        <v>Mon</v>
      </c>
      <c r="M189" s="30">
        <f>IF(DataSet!$E189=0,0,DataSet!$F189)</f>
        <v>2872</v>
      </c>
    </row>
    <row r="190" spans="1:13" hidden="1" x14ac:dyDescent="0.3">
      <c r="A190" s="27">
        <v>45291</v>
      </c>
      <c r="B190" s="22">
        <v>59</v>
      </c>
      <c r="C190" s="22">
        <v>15</v>
      </c>
      <c r="D190" s="22">
        <v>559.78360628081396</v>
      </c>
      <c r="E190" s="22">
        <v>3</v>
      </c>
      <c r="F190" s="23">
        <v>3556</v>
      </c>
      <c r="G190" s="22" t="s">
        <v>272</v>
      </c>
      <c r="H190" s="22" t="s">
        <v>9</v>
      </c>
      <c r="I190" s="22" t="str">
        <f>TEXT(DataSet!$A190,"mmm")</f>
        <v>Dec</v>
      </c>
      <c r="J190" s="22">
        <f>YEAR(DataSet!$A190)</f>
        <v>2023</v>
      </c>
      <c r="K190" s="22" t="str">
        <f>IF(MONTH(DataSet!$A190)&gt;9,"Q4",IF(MONTH(DataSet!$A190)&gt;6,"Q3",IF(MONTH(DataSet!$A190)&gt;3,"Q2","Q1")))</f>
        <v>Q4</v>
      </c>
      <c r="L190" s="22" t="str">
        <f>TEXT(WEEKDAY(DataSet!$A190,3),"ddd")</f>
        <v>Fri</v>
      </c>
      <c r="M190" s="29">
        <f>IF(DataSet!$E190=0,0,DataSet!$F190)</f>
        <v>3556</v>
      </c>
    </row>
    <row r="191" spans="1:13" hidden="1" x14ac:dyDescent="0.3">
      <c r="A191" s="28">
        <v>45171</v>
      </c>
      <c r="B191" s="24">
        <v>86</v>
      </c>
      <c r="C191" s="24">
        <v>18</v>
      </c>
      <c r="D191" s="24">
        <v>98.553817876192852</v>
      </c>
      <c r="E191" s="24">
        <v>7</v>
      </c>
      <c r="F191" s="25">
        <v>3381</v>
      </c>
      <c r="G191" s="24" t="s">
        <v>280</v>
      </c>
      <c r="H191" s="24" t="s">
        <v>11</v>
      </c>
      <c r="I191" s="24" t="str">
        <f>TEXT(DataSet!$A191,"mmm")</f>
        <v>Sep</v>
      </c>
      <c r="J191" s="24">
        <f>YEAR(DataSet!$A191)</f>
        <v>2023</v>
      </c>
      <c r="K191" s="24" t="str">
        <f>IF(MONTH(DataSet!$A191)&gt;9,"Q4",IF(MONTH(DataSet!$A191)&gt;6,"Q3",IF(MONTH(DataSet!$A191)&gt;3,"Q2","Q1")))</f>
        <v>Q3</v>
      </c>
      <c r="L191" s="24" t="str">
        <f>TEXT(WEEKDAY(DataSet!$A191,3),"ddd")</f>
        <v>Thu</v>
      </c>
      <c r="M191" s="30">
        <f>IF(DataSet!$E191=0,0,DataSet!$F191)</f>
        <v>3381</v>
      </c>
    </row>
    <row r="192" spans="1:13" hidden="1" x14ac:dyDescent="0.3">
      <c r="A192" s="27">
        <v>45199</v>
      </c>
      <c r="B192" s="22">
        <v>32</v>
      </c>
      <c r="C192" s="22">
        <v>14</v>
      </c>
      <c r="D192" s="22">
        <v>241.43185332623659</v>
      </c>
      <c r="E192" s="22">
        <v>4</v>
      </c>
      <c r="F192" s="23">
        <v>566</v>
      </c>
      <c r="G192" s="22" t="s">
        <v>275</v>
      </c>
      <c r="H192" s="22" t="s">
        <v>9</v>
      </c>
      <c r="I192" s="22" t="str">
        <f>TEXT(DataSet!$A192,"mmm")</f>
        <v>Sep</v>
      </c>
      <c r="J192" s="22">
        <f>YEAR(DataSet!$A192)</f>
        <v>2023</v>
      </c>
      <c r="K192" s="22" t="str">
        <f>IF(MONTH(DataSet!$A192)&gt;9,"Q4",IF(MONTH(DataSet!$A192)&gt;6,"Q3",IF(MONTH(DataSet!$A192)&gt;3,"Q2","Q1")))</f>
        <v>Q3</v>
      </c>
      <c r="L192" s="22" t="str">
        <f>TEXT(WEEKDAY(DataSet!$A192,3),"ddd")</f>
        <v>Thu</v>
      </c>
      <c r="M192" s="29">
        <f>IF(DataSet!$E192=0,0,DataSet!$F192)</f>
        <v>566</v>
      </c>
    </row>
    <row r="193" spans="1:13" hidden="1" x14ac:dyDescent="0.3">
      <c r="A193" s="28">
        <v>45280</v>
      </c>
      <c r="B193" s="24">
        <v>48</v>
      </c>
      <c r="C193" s="24">
        <v>8</v>
      </c>
      <c r="D193" s="24">
        <v>547.10844583025573</v>
      </c>
      <c r="E193" s="24">
        <v>2</v>
      </c>
      <c r="F193" s="25">
        <v>4650</v>
      </c>
      <c r="G193" s="24" t="s">
        <v>255</v>
      </c>
      <c r="H193" s="24" t="s">
        <v>9</v>
      </c>
      <c r="I193" s="24" t="str">
        <f>TEXT(DataSet!$A193,"mmm")</f>
        <v>Dec</v>
      </c>
      <c r="J193" s="24">
        <f>YEAR(DataSet!$A193)</f>
        <v>2023</v>
      </c>
      <c r="K193" s="24" t="str">
        <f>IF(MONTH(DataSet!$A193)&gt;9,"Q4",IF(MONTH(DataSet!$A193)&gt;6,"Q3",IF(MONTH(DataSet!$A193)&gt;3,"Q2","Q1")))</f>
        <v>Q4</v>
      </c>
      <c r="L193" s="24" t="str">
        <f>TEXT(WEEKDAY(DataSet!$A193,3),"ddd")</f>
        <v>Mon</v>
      </c>
      <c r="M193" s="30">
        <f>IF(DataSet!$E193=0,0,DataSet!$F193)</f>
        <v>4650</v>
      </c>
    </row>
    <row r="194" spans="1:13" hidden="1" x14ac:dyDescent="0.3">
      <c r="A194" s="27">
        <v>45044</v>
      </c>
      <c r="B194" s="22">
        <v>86</v>
      </c>
      <c r="C194" s="22">
        <v>5</v>
      </c>
      <c r="D194" s="22">
        <v>488.6354877361635</v>
      </c>
      <c r="E194" s="22">
        <v>3</v>
      </c>
      <c r="F194" s="23">
        <v>2772</v>
      </c>
      <c r="G194" s="22" t="s">
        <v>292</v>
      </c>
      <c r="H194" s="22" t="s">
        <v>9</v>
      </c>
      <c r="I194" s="22" t="str">
        <f>TEXT(DataSet!$A194,"mmm")</f>
        <v>Apr</v>
      </c>
      <c r="J194" s="22">
        <f>YEAR(DataSet!$A194)</f>
        <v>2023</v>
      </c>
      <c r="K194" s="22" t="str">
        <f>IF(MONTH(DataSet!$A194)&gt;9,"Q4",IF(MONTH(DataSet!$A194)&gt;6,"Q3",IF(MONTH(DataSet!$A194)&gt;3,"Q2","Q1")))</f>
        <v>Q2</v>
      </c>
      <c r="L194" s="22" t="str">
        <f>TEXT(WEEKDAY(DataSet!$A194,3),"ddd")</f>
        <v>Wed</v>
      </c>
      <c r="M194" s="29">
        <f>IF(DataSet!$E194=0,0,DataSet!$F194)</f>
        <v>2772</v>
      </c>
    </row>
    <row r="195" spans="1:13" hidden="1" x14ac:dyDescent="0.3">
      <c r="A195" s="28">
        <v>44947</v>
      </c>
      <c r="B195" s="24">
        <v>51</v>
      </c>
      <c r="C195" s="24">
        <v>19</v>
      </c>
      <c r="D195" s="24">
        <v>599.45324808796488</v>
      </c>
      <c r="E195" s="24">
        <v>10</v>
      </c>
      <c r="F195" s="25">
        <v>4062</v>
      </c>
      <c r="G195" s="24" t="s">
        <v>270</v>
      </c>
      <c r="H195" s="24" t="s">
        <v>11</v>
      </c>
      <c r="I195" s="24" t="str">
        <f>TEXT(DataSet!$A195,"mmm")</f>
        <v>Jan</v>
      </c>
      <c r="J195" s="24">
        <f>YEAR(DataSet!$A195)</f>
        <v>2023</v>
      </c>
      <c r="K195" s="24" t="str">
        <f>IF(MONTH(DataSet!$A195)&gt;9,"Q4",IF(MONTH(DataSet!$A195)&gt;6,"Q3",IF(MONTH(DataSet!$A195)&gt;3,"Q2","Q1")))</f>
        <v>Q1</v>
      </c>
      <c r="L195" s="24" t="str">
        <f>TEXT(WEEKDAY(DataSet!$A195,3),"ddd")</f>
        <v>Thu</v>
      </c>
      <c r="M195" s="30">
        <f>IF(DataSet!$E195=0,0,DataSet!$F195)</f>
        <v>4062</v>
      </c>
    </row>
    <row r="196" spans="1:13" hidden="1" x14ac:dyDescent="0.3">
      <c r="A196" s="27">
        <v>45105</v>
      </c>
      <c r="B196" s="22">
        <v>62</v>
      </c>
      <c r="C196" s="22">
        <v>8</v>
      </c>
      <c r="D196" s="22">
        <v>465.14818002686718</v>
      </c>
      <c r="E196" s="22">
        <v>3</v>
      </c>
      <c r="F196" s="23">
        <v>3580</v>
      </c>
      <c r="G196" s="22" t="s">
        <v>275</v>
      </c>
      <c r="H196" s="22" t="s">
        <v>9</v>
      </c>
      <c r="I196" s="22" t="str">
        <f>TEXT(DataSet!$A196,"mmm")</f>
        <v>Jun</v>
      </c>
      <c r="J196" s="22">
        <f>YEAR(DataSet!$A196)</f>
        <v>2023</v>
      </c>
      <c r="K196" s="22" t="str">
        <f>IF(MONTH(DataSet!$A196)&gt;9,"Q4",IF(MONTH(DataSet!$A196)&gt;6,"Q3",IF(MONTH(DataSet!$A196)&gt;3,"Q2","Q1")))</f>
        <v>Q2</v>
      </c>
      <c r="L196" s="22" t="str">
        <f>TEXT(WEEKDAY(DataSet!$A196,3),"ddd")</f>
        <v>Mon</v>
      </c>
      <c r="M196" s="29">
        <f>IF(DataSet!$E196=0,0,DataSet!$F196)</f>
        <v>3580</v>
      </c>
    </row>
    <row r="197" spans="1:13" hidden="1" x14ac:dyDescent="0.3">
      <c r="A197" s="28">
        <v>45159</v>
      </c>
      <c r="B197" s="24">
        <v>59</v>
      </c>
      <c r="C197" s="24">
        <v>12</v>
      </c>
      <c r="D197" s="24">
        <v>556.47369605855044</v>
      </c>
      <c r="E197" s="24">
        <v>10</v>
      </c>
      <c r="F197" s="25">
        <v>1910</v>
      </c>
      <c r="G197" s="24" t="s">
        <v>276</v>
      </c>
      <c r="H197" s="24" t="s">
        <v>9</v>
      </c>
      <c r="I197" s="24" t="str">
        <f>TEXT(DataSet!$A197,"mmm")</f>
        <v>Aug</v>
      </c>
      <c r="J197" s="24">
        <f>YEAR(DataSet!$A197)</f>
        <v>2023</v>
      </c>
      <c r="K197" s="24" t="str">
        <f>IF(MONTH(DataSet!$A197)&gt;9,"Q4",IF(MONTH(DataSet!$A197)&gt;6,"Q3",IF(MONTH(DataSet!$A197)&gt;3,"Q2","Q1")))</f>
        <v>Q3</v>
      </c>
      <c r="L197" s="24" t="str">
        <f>TEXT(WEEKDAY(DataSet!$A197,3),"ddd")</f>
        <v>Sat</v>
      </c>
      <c r="M197" s="30">
        <f>IF(DataSet!$E197=0,0,DataSet!$F197)</f>
        <v>1910</v>
      </c>
    </row>
    <row r="198" spans="1:13" hidden="1" x14ac:dyDescent="0.3">
      <c r="A198" s="27">
        <v>44992</v>
      </c>
      <c r="B198" s="22">
        <v>21</v>
      </c>
      <c r="C198" s="22">
        <v>14</v>
      </c>
      <c r="D198" s="22">
        <v>544.43995241243852</v>
      </c>
      <c r="E198" s="22">
        <v>0</v>
      </c>
      <c r="F198" s="23">
        <v>3227</v>
      </c>
      <c r="G198" s="22" t="s">
        <v>241</v>
      </c>
      <c r="H198" s="22" t="s">
        <v>9</v>
      </c>
      <c r="I198" s="22" t="str">
        <f>TEXT(DataSet!$A198,"mmm")</f>
        <v>Mar</v>
      </c>
      <c r="J198" s="22">
        <f>YEAR(DataSet!$A198)</f>
        <v>2023</v>
      </c>
      <c r="K198" s="22" t="str">
        <f>IF(MONTH(DataSet!$A198)&gt;9,"Q4",IF(MONTH(DataSet!$A198)&gt;6,"Q3",IF(MONTH(DataSet!$A198)&gt;3,"Q2","Q1")))</f>
        <v>Q1</v>
      </c>
      <c r="L198" s="22" t="str">
        <f>TEXT(WEEKDAY(DataSet!$A198,3),"ddd")</f>
        <v>Sun</v>
      </c>
      <c r="M198" s="29">
        <f>IF(DataSet!$E198=0,0,DataSet!$F198)</f>
        <v>0</v>
      </c>
    </row>
    <row r="199" spans="1:13" hidden="1" x14ac:dyDescent="0.3">
      <c r="A199" s="28">
        <v>45165</v>
      </c>
      <c r="B199" s="24">
        <v>51</v>
      </c>
      <c r="C199" s="24">
        <v>10</v>
      </c>
      <c r="D199" s="24">
        <v>227.39551235105679</v>
      </c>
      <c r="E199" s="24">
        <v>3</v>
      </c>
      <c r="F199" s="25">
        <v>3717</v>
      </c>
      <c r="G199" s="24" t="s">
        <v>277</v>
      </c>
      <c r="H199" s="24" t="s">
        <v>9</v>
      </c>
      <c r="I199" s="24" t="str">
        <f>TEXT(DataSet!$A199,"mmm")</f>
        <v>Aug</v>
      </c>
      <c r="J199" s="24">
        <f>YEAR(DataSet!$A199)</f>
        <v>2023</v>
      </c>
      <c r="K199" s="24" t="str">
        <f>IF(MONTH(DataSet!$A199)&gt;9,"Q4",IF(MONTH(DataSet!$A199)&gt;6,"Q3",IF(MONTH(DataSet!$A199)&gt;3,"Q2","Q1")))</f>
        <v>Q3</v>
      </c>
      <c r="L199" s="24" t="str">
        <f>TEXT(WEEKDAY(DataSet!$A199,3),"ddd")</f>
        <v>Fri</v>
      </c>
      <c r="M199" s="30">
        <f>IF(DataSet!$E199=0,0,DataSet!$F199)</f>
        <v>3717</v>
      </c>
    </row>
    <row r="200" spans="1:13" hidden="1" x14ac:dyDescent="0.3">
      <c r="A200" s="27">
        <v>44960</v>
      </c>
      <c r="B200" s="22">
        <v>63</v>
      </c>
      <c r="C200" s="22">
        <v>11</v>
      </c>
      <c r="D200" s="22">
        <v>134.13595051165291</v>
      </c>
      <c r="E200" s="22">
        <v>6</v>
      </c>
      <c r="F200" s="23">
        <v>563</v>
      </c>
      <c r="G200" s="22" t="s">
        <v>252</v>
      </c>
      <c r="H200" s="22" t="s">
        <v>11</v>
      </c>
      <c r="I200" s="22" t="str">
        <f>TEXT(DataSet!$A200,"mmm")</f>
        <v>Feb</v>
      </c>
      <c r="J200" s="22">
        <f>YEAR(DataSet!$A200)</f>
        <v>2023</v>
      </c>
      <c r="K200" s="22" t="str">
        <f>IF(MONTH(DataSet!$A200)&gt;9,"Q4",IF(MONTH(DataSet!$A200)&gt;6,"Q3",IF(MONTH(DataSet!$A200)&gt;3,"Q2","Q1")))</f>
        <v>Q1</v>
      </c>
      <c r="L200" s="22" t="str">
        <f>TEXT(WEEKDAY(DataSet!$A200,3),"ddd")</f>
        <v>Wed</v>
      </c>
      <c r="M200" s="29">
        <f>IF(DataSet!$E200=0,0,DataSet!$F200)</f>
        <v>563</v>
      </c>
    </row>
    <row r="201" spans="1:13" hidden="1" x14ac:dyDescent="0.3">
      <c r="A201" s="28">
        <v>44950</v>
      </c>
      <c r="B201" s="24">
        <v>56</v>
      </c>
      <c r="C201" s="24">
        <v>10</v>
      </c>
      <c r="D201" s="24">
        <v>341.81404845548087</v>
      </c>
      <c r="E201" s="24">
        <v>7</v>
      </c>
      <c r="F201" s="25">
        <v>4410</v>
      </c>
      <c r="G201" s="24" t="s">
        <v>304</v>
      </c>
      <c r="H201" s="24" t="s">
        <v>9</v>
      </c>
      <c r="I201" s="24" t="str">
        <f>TEXT(DataSet!$A201,"mmm")</f>
        <v>Jan</v>
      </c>
      <c r="J201" s="24">
        <f>YEAR(DataSet!$A201)</f>
        <v>2023</v>
      </c>
      <c r="K201" s="24" t="str">
        <f>IF(MONTH(DataSet!$A201)&gt;9,"Q4",IF(MONTH(DataSet!$A201)&gt;6,"Q3",IF(MONTH(DataSet!$A201)&gt;3,"Q2","Q1")))</f>
        <v>Q1</v>
      </c>
      <c r="L201" s="24" t="str">
        <f>TEXT(WEEKDAY(DataSet!$A201,3),"ddd")</f>
        <v>Sun</v>
      </c>
      <c r="M201" s="30">
        <f>IF(DataSet!$E201=0,0,DataSet!$F201)</f>
        <v>4410</v>
      </c>
    </row>
    <row r="202" spans="1:13" hidden="1" x14ac:dyDescent="0.3">
      <c r="A202" s="27">
        <v>45231</v>
      </c>
      <c r="B202" s="22">
        <v>52</v>
      </c>
      <c r="C202" s="22">
        <v>12</v>
      </c>
      <c r="D202" s="22">
        <v>125.9228449242858</v>
      </c>
      <c r="E202" s="22">
        <v>2</v>
      </c>
      <c r="F202" s="23">
        <v>3531</v>
      </c>
      <c r="G202" s="22" t="s">
        <v>304</v>
      </c>
      <c r="H202" s="22" t="s">
        <v>9</v>
      </c>
      <c r="I202" s="22" t="str">
        <f>TEXT(DataSet!$A202,"mmm")</f>
        <v>Nov</v>
      </c>
      <c r="J202" s="22">
        <f>YEAR(DataSet!$A202)</f>
        <v>2023</v>
      </c>
      <c r="K202" s="22" t="str">
        <f>IF(MONTH(DataSet!$A202)&gt;9,"Q4",IF(MONTH(DataSet!$A202)&gt;6,"Q3",IF(MONTH(DataSet!$A202)&gt;3,"Q2","Q1")))</f>
        <v>Q4</v>
      </c>
      <c r="L202" s="22" t="str">
        <f>TEXT(WEEKDAY(DataSet!$A202,3),"ddd")</f>
        <v>Mon</v>
      </c>
      <c r="M202" s="29">
        <f>IF(DataSet!$E202=0,0,DataSet!$F202)</f>
        <v>3531</v>
      </c>
    </row>
    <row r="203" spans="1:13" hidden="1" x14ac:dyDescent="0.3">
      <c r="A203" s="28">
        <v>45027</v>
      </c>
      <c r="B203" s="24">
        <v>52</v>
      </c>
      <c r="C203" s="24">
        <v>18</v>
      </c>
      <c r="D203" s="24">
        <v>183.5041877366138</v>
      </c>
      <c r="E203" s="24">
        <v>8</v>
      </c>
      <c r="F203" s="25">
        <v>4170</v>
      </c>
      <c r="G203" s="24" t="s">
        <v>306</v>
      </c>
      <c r="H203" s="24" t="s">
        <v>11</v>
      </c>
      <c r="I203" s="24" t="str">
        <f>TEXT(DataSet!$A203,"mmm")</f>
        <v>Apr</v>
      </c>
      <c r="J203" s="24">
        <f>YEAR(DataSet!$A203)</f>
        <v>2023</v>
      </c>
      <c r="K203" s="24" t="str">
        <f>IF(MONTH(DataSet!$A203)&gt;9,"Q4",IF(MONTH(DataSet!$A203)&gt;6,"Q3",IF(MONTH(DataSet!$A203)&gt;3,"Q2","Q1")))</f>
        <v>Q2</v>
      </c>
      <c r="L203" s="24" t="str">
        <f>TEXT(WEEKDAY(DataSet!$A203,3),"ddd")</f>
        <v>Sun</v>
      </c>
      <c r="M203" s="30">
        <f>IF(DataSet!$E203=0,0,DataSet!$F203)</f>
        <v>4170</v>
      </c>
    </row>
    <row r="204" spans="1:13" hidden="1" x14ac:dyDescent="0.3">
      <c r="A204" s="27">
        <v>45145</v>
      </c>
      <c r="B204" s="22">
        <v>32</v>
      </c>
      <c r="C204" s="22">
        <v>9</v>
      </c>
      <c r="D204" s="22">
        <v>474.69264012869462</v>
      </c>
      <c r="E204" s="22">
        <v>6</v>
      </c>
      <c r="F204" s="23">
        <v>4241</v>
      </c>
      <c r="G204" s="22" t="s">
        <v>245</v>
      </c>
      <c r="H204" s="22" t="s">
        <v>11</v>
      </c>
      <c r="I204" s="22" t="str">
        <f>TEXT(DataSet!$A204,"mmm")</f>
        <v>Aug</v>
      </c>
      <c r="J204" s="22">
        <f>YEAR(DataSet!$A204)</f>
        <v>2023</v>
      </c>
      <c r="K204" s="22" t="str">
        <f>IF(MONTH(DataSet!$A204)&gt;9,"Q4",IF(MONTH(DataSet!$A204)&gt;6,"Q3",IF(MONTH(DataSet!$A204)&gt;3,"Q2","Q1")))</f>
        <v>Q3</v>
      </c>
      <c r="L204" s="22" t="str">
        <f>TEXT(WEEKDAY(DataSet!$A204,3),"ddd")</f>
        <v>Sat</v>
      </c>
      <c r="M204" s="29">
        <f>IF(DataSet!$E204=0,0,DataSet!$F204)</f>
        <v>4241</v>
      </c>
    </row>
    <row r="205" spans="1:13" hidden="1" x14ac:dyDescent="0.3">
      <c r="A205" s="28">
        <v>45151</v>
      </c>
      <c r="B205" s="24">
        <v>53</v>
      </c>
      <c r="C205" s="24">
        <v>9</v>
      </c>
      <c r="D205" s="24">
        <v>201.3782524523231</v>
      </c>
      <c r="E205" s="24">
        <v>9</v>
      </c>
      <c r="F205" s="25">
        <v>4192</v>
      </c>
      <c r="G205" s="24" t="s">
        <v>286</v>
      </c>
      <c r="H205" s="24" t="s">
        <v>9</v>
      </c>
      <c r="I205" s="24" t="str">
        <f>TEXT(DataSet!$A205,"mmm")</f>
        <v>Aug</v>
      </c>
      <c r="J205" s="24">
        <f>YEAR(DataSet!$A205)</f>
        <v>2023</v>
      </c>
      <c r="K205" s="24" t="str">
        <f>IF(MONTH(DataSet!$A205)&gt;9,"Q4",IF(MONTH(DataSet!$A205)&gt;6,"Q3",IF(MONTH(DataSet!$A205)&gt;3,"Q2","Q1")))</f>
        <v>Q3</v>
      </c>
      <c r="L205" s="24" t="str">
        <f>TEXT(WEEKDAY(DataSet!$A205,3),"ddd")</f>
        <v>Fri</v>
      </c>
      <c r="M205" s="30">
        <f>IF(DataSet!$E205=0,0,DataSet!$F205)</f>
        <v>4192</v>
      </c>
    </row>
    <row r="206" spans="1:13" hidden="1" x14ac:dyDescent="0.3">
      <c r="A206" s="27">
        <v>45155</v>
      </c>
      <c r="B206" s="22">
        <v>37</v>
      </c>
      <c r="C206" s="22">
        <v>16</v>
      </c>
      <c r="D206" s="22">
        <v>355.48454716153242</v>
      </c>
      <c r="E206" s="22">
        <v>2</v>
      </c>
      <c r="F206" s="23">
        <v>1694</v>
      </c>
      <c r="G206" s="22" t="s">
        <v>311</v>
      </c>
      <c r="H206" s="22" t="s">
        <v>9</v>
      </c>
      <c r="I206" s="22" t="str">
        <f>TEXT(DataSet!$A206,"mmm")</f>
        <v>Aug</v>
      </c>
      <c r="J206" s="22">
        <f>YEAR(DataSet!$A206)</f>
        <v>2023</v>
      </c>
      <c r="K206" s="22" t="str">
        <f>IF(MONTH(DataSet!$A206)&gt;9,"Q4",IF(MONTH(DataSet!$A206)&gt;6,"Q3",IF(MONTH(DataSet!$A206)&gt;3,"Q2","Q1")))</f>
        <v>Q3</v>
      </c>
      <c r="L206" s="22" t="str">
        <f>TEXT(WEEKDAY(DataSet!$A206,3),"ddd")</f>
        <v>Tue</v>
      </c>
      <c r="M206" s="29">
        <f>IF(DataSet!$E206=0,0,DataSet!$F206)</f>
        <v>1694</v>
      </c>
    </row>
    <row r="207" spans="1:13" hidden="1" x14ac:dyDescent="0.3">
      <c r="A207" s="28">
        <v>45245</v>
      </c>
      <c r="B207" s="24">
        <v>92</v>
      </c>
      <c r="C207" s="24">
        <v>19</v>
      </c>
      <c r="D207" s="24">
        <v>245.91649068663861</v>
      </c>
      <c r="E207" s="24">
        <v>6</v>
      </c>
      <c r="F207" s="25">
        <v>4900</v>
      </c>
      <c r="G207" s="24" t="s">
        <v>298</v>
      </c>
      <c r="H207" s="24" t="s">
        <v>11</v>
      </c>
      <c r="I207" s="24" t="str">
        <f>TEXT(DataSet!$A207,"mmm")</f>
        <v>Nov</v>
      </c>
      <c r="J207" s="24">
        <f>YEAR(DataSet!$A207)</f>
        <v>2023</v>
      </c>
      <c r="K207" s="24" t="str">
        <f>IF(MONTH(DataSet!$A207)&gt;9,"Q4",IF(MONTH(DataSet!$A207)&gt;6,"Q3",IF(MONTH(DataSet!$A207)&gt;3,"Q2","Q1")))</f>
        <v>Q4</v>
      </c>
      <c r="L207" s="24" t="str">
        <f>TEXT(WEEKDAY(DataSet!$A207,3),"ddd")</f>
        <v>Mon</v>
      </c>
      <c r="M207" s="30">
        <f>IF(DataSet!$E207=0,0,DataSet!$F207)</f>
        <v>4900</v>
      </c>
    </row>
    <row r="208" spans="1:13" hidden="1" x14ac:dyDescent="0.3">
      <c r="A208" s="27">
        <v>45243</v>
      </c>
      <c r="B208" s="22">
        <v>41</v>
      </c>
      <c r="C208" s="22">
        <v>11</v>
      </c>
      <c r="D208" s="22">
        <v>320.88259910427058</v>
      </c>
      <c r="E208" s="22">
        <v>7</v>
      </c>
      <c r="F208" s="23">
        <v>3963</v>
      </c>
      <c r="G208" s="22" t="s">
        <v>309</v>
      </c>
      <c r="H208" s="22" t="s">
        <v>9</v>
      </c>
      <c r="I208" s="22" t="str">
        <f>TEXT(DataSet!$A208,"mmm")</f>
        <v>Nov</v>
      </c>
      <c r="J208" s="22">
        <f>YEAR(DataSet!$A208)</f>
        <v>2023</v>
      </c>
      <c r="K208" s="22" t="str">
        <f>IF(MONTH(DataSet!$A208)&gt;9,"Q4",IF(MONTH(DataSet!$A208)&gt;6,"Q3",IF(MONTH(DataSet!$A208)&gt;3,"Q2","Q1")))</f>
        <v>Q4</v>
      </c>
      <c r="L208" s="22" t="str">
        <f>TEXT(WEEKDAY(DataSet!$A208,3),"ddd")</f>
        <v>Sat</v>
      </c>
      <c r="M208" s="29">
        <f>IF(DataSet!$E208=0,0,DataSet!$F208)</f>
        <v>3963</v>
      </c>
    </row>
    <row r="209" spans="1:13" hidden="1" x14ac:dyDescent="0.3">
      <c r="A209" s="28">
        <v>45276</v>
      </c>
      <c r="B209" s="24">
        <v>71</v>
      </c>
      <c r="C209" s="24">
        <v>15</v>
      </c>
      <c r="D209" s="24">
        <v>212.8605351613615</v>
      </c>
      <c r="E209" s="24">
        <v>3</v>
      </c>
      <c r="F209" s="25">
        <v>3693</v>
      </c>
      <c r="G209" s="24" t="s">
        <v>256</v>
      </c>
      <c r="H209" s="24" t="s">
        <v>11</v>
      </c>
      <c r="I209" s="24" t="str">
        <f>TEXT(DataSet!$A209,"mmm")</f>
        <v>Dec</v>
      </c>
      <c r="J209" s="24">
        <f>YEAR(DataSet!$A209)</f>
        <v>2023</v>
      </c>
      <c r="K209" s="24" t="str">
        <f>IF(MONTH(DataSet!$A209)&gt;9,"Q4",IF(MONTH(DataSet!$A209)&gt;6,"Q3",IF(MONTH(DataSet!$A209)&gt;3,"Q2","Q1")))</f>
        <v>Q4</v>
      </c>
      <c r="L209" s="24" t="str">
        <f>TEXT(WEEKDAY(DataSet!$A209,3),"ddd")</f>
        <v>Thu</v>
      </c>
      <c r="M209" s="30">
        <f>IF(DataSet!$E209=0,0,DataSet!$F209)</f>
        <v>3693</v>
      </c>
    </row>
    <row r="210" spans="1:13" hidden="1" x14ac:dyDescent="0.3">
      <c r="A210" s="27">
        <v>44958</v>
      </c>
      <c r="B210" s="22">
        <v>83</v>
      </c>
      <c r="C210" s="22">
        <v>14</v>
      </c>
      <c r="D210" s="22">
        <v>580.23083307735681</v>
      </c>
      <c r="E210" s="22">
        <v>9</v>
      </c>
      <c r="F210" s="23">
        <v>4868</v>
      </c>
      <c r="G210" s="22" t="s">
        <v>276</v>
      </c>
      <c r="H210" s="22" t="s">
        <v>11</v>
      </c>
      <c r="I210" s="22" t="str">
        <f>TEXT(DataSet!$A210,"mmm")</f>
        <v>Feb</v>
      </c>
      <c r="J210" s="22">
        <f>YEAR(DataSet!$A210)</f>
        <v>2023</v>
      </c>
      <c r="K210" s="22" t="str">
        <f>IF(MONTH(DataSet!$A210)&gt;9,"Q4",IF(MONTH(DataSet!$A210)&gt;6,"Q3",IF(MONTH(DataSet!$A210)&gt;3,"Q2","Q1")))</f>
        <v>Q1</v>
      </c>
      <c r="L210" s="22" t="str">
        <f>TEXT(WEEKDAY(DataSet!$A210,3),"ddd")</f>
        <v>Mon</v>
      </c>
      <c r="M210" s="29">
        <f>IF(DataSet!$E210=0,0,DataSet!$F210)</f>
        <v>4868</v>
      </c>
    </row>
    <row r="211" spans="1:13" hidden="1" x14ac:dyDescent="0.3">
      <c r="A211" s="28">
        <v>45164</v>
      </c>
      <c r="B211" s="24">
        <v>73</v>
      </c>
      <c r="C211" s="24">
        <v>9</v>
      </c>
      <c r="D211" s="24">
        <v>238.09919617636231</v>
      </c>
      <c r="E211" s="24">
        <v>3</v>
      </c>
      <c r="F211" s="25">
        <v>1469</v>
      </c>
      <c r="G211" s="24" t="s">
        <v>287</v>
      </c>
      <c r="H211" s="24" t="s">
        <v>11</v>
      </c>
      <c r="I211" s="24" t="str">
        <f>TEXT(DataSet!$A211,"mmm")</f>
        <v>Aug</v>
      </c>
      <c r="J211" s="24">
        <f>YEAR(DataSet!$A211)</f>
        <v>2023</v>
      </c>
      <c r="K211" s="24" t="str">
        <f>IF(MONTH(DataSet!$A211)&gt;9,"Q4",IF(MONTH(DataSet!$A211)&gt;6,"Q3",IF(MONTH(DataSet!$A211)&gt;3,"Q2","Q1")))</f>
        <v>Q3</v>
      </c>
      <c r="L211" s="24" t="str">
        <f>TEXT(WEEKDAY(DataSet!$A211,3),"ddd")</f>
        <v>Thu</v>
      </c>
      <c r="M211" s="30">
        <f>IF(DataSet!$E211=0,0,DataSet!$F211)</f>
        <v>1469</v>
      </c>
    </row>
    <row r="212" spans="1:13" hidden="1" x14ac:dyDescent="0.3">
      <c r="A212" s="27">
        <v>45147</v>
      </c>
      <c r="B212" s="22">
        <v>67</v>
      </c>
      <c r="C212" s="22">
        <v>6</v>
      </c>
      <c r="D212" s="22">
        <v>597.40500306283491</v>
      </c>
      <c r="E212" s="22">
        <v>8</v>
      </c>
      <c r="F212" s="23">
        <v>1162</v>
      </c>
      <c r="G212" s="22" t="s">
        <v>261</v>
      </c>
      <c r="H212" s="22" t="s">
        <v>11</v>
      </c>
      <c r="I212" s="22" t="str">
        <f>TEXT(DataSet!$A212,"mmm")</f>
        <v>Aug</v>
      </c>
      <c r="J212" s="22">
        <f>YEAR(DataSet!$A212)</f>
        <v>2023</v>
      </c>
      <c r="K212" s="22" t="str">
        <f>IF(MONTH(DataSet!$A212)&gt;9,"Q4",IF(MONTH(DataSet!$A212)&gt;6,"Q3",IF(MONTH(DataSet!$A212)&gt;3,"Q2","Q1")))</f>
        <v>Q3</v>
      </c>
      <c r="L212" s="22" t="str">
        <f>TEXT(WEEKDAY(DataSet!$A212,3),"ddd")</f>
        <v>Mon</v>
      </c>
      <c r="M212" s="29">
        <f>IF(DataSet!$E212=0,0,DataSet!$F212)</f>
        <v>1162</v>
      </c>
    </row>
    <row r="213" spans="1:13" hidden="1" x14ac:dyDescent="0.3">
      <c r="A213" s="28">
        <v>45171</v>
      </c>
      <c r="B213" s="24">
        <v>36</v>
      </c>
      <c r="C213" s="24">
        <v>8</v>
      </c>
      <c r="D213" s="24">
        <v>65.023494585846606</v>
      </c>
      <c r="E213" s="24">
        <v>2</v>
      </c>
      <c r="F213" s="25">
        <v>4757</v>
      </c>
      <c r="G213" s="24" t="s">
        <v>268</v>
      </c>
      <c r="H213" s="24" t="s">
        <v>9</v>
      </c>
      <c r="I213" s="24" t="str">
        <f>TEXT(DataSet!$A213,"mmm")</f>
        <v>Sep</v>
      </c>
      <c r="J213" s="24">
        <f>YEAR(DataSet!$A213)</f>
        <v>2023</v>
      </c>
      <c r="K213" s="24" t="str">
        <f>IF(MONTH(DataSet!$A213)&gt;9,"Q4",IF(MONTH(DataSet!$A213)&gt;6,"Q3",IF(MONTH(DataSet!$A213)&gt;3,"Q2","Q1")))</f>
        <v>Q3</v>
      </c>
      <c r="L213" s="24" t="str">
        <f>TEXT(WEEKDAY(DataSet!$A213,3),"ddd")</f>
        <v>Thu</v>
      </c>
      <c r="M213" s="30">
        <f>IF(DataSet!$E213=0,0,DataSet!$F213)</f>
        <v>4757</v>
      </c>
    </row>
    <row r="214" spans="1:13" hidden="1" x14ac:dyDescent="0.3">
      <c r="A214" s="27">
        <v>45139</v>
      </c>
      <c r="B214" s="22">
        <v>35</v>
      </c>
      <c r="C214" s="22">
        <v>7</v>
      </c>
      <c r="D214" s="22">
        <v>545.30214796097926</v>
      </c>
      <c r="E214" s="22">
        <v>9</v>
      </c>
      <c r="F214" s="23">
        <v>1870</v>
      </c>
      <c r="G214" s="22" t="s">
        <v>305</v>
      </c>
      <c r="H214" s="22" t="s">
        <v>11</v>
      </c>
      <c r="I214" s="22" t="str">
        <f>TEXT(DataSet!$A214,"mmm")</f>
        <v>Aug</v>
      </c>
      <c r="J214" s="22">
        <f>YEAR(DataSet!$A214)</f>
        <v>2023</v>
      </c>
      <c r="K214" s="22" t="str">
        <f>IF(MONTH(DataSet!$A214)&gt;9,"Q4",IF(MONTH(DataSet!$A214)&gt;6,"Q3",IF(MONTH(DataSet!$A214)&gt;3,"Q2","Q1")))</f>
        <v>Q3</v>
      </c>
      <c r="L214" s="22" t="str">
        <f>TEXT(WEEKDAY(DataSet!$A214,3),"ddd")</f>
        <v>Sun</v>
      </c>
      <c r="M214" s="29">
        <f>IF(DataSet!$E214=0,0,DataSet!$F214)</f>
        <v>1870</v>
      </c>
    </row>
    <row r="215" spans="1:13" hidden="1" x14ac:dyDescent="0.3">
      <c r="A215" s="28">
        <v>45193</v>
      </c>
      <c r="B215" s="24">
        <v>63</v>
      </c>
      <c r="C215" s="24">
        <v>15</v>
      </c>
      <c r="D215" s="24">
        <v>192.7219984549987</v>
      </c>
      <c r="E215" s="24">
        <v>2</v>
      </c>
      <c r="F215" s="25">
        <v>4367</v>
      </c>
      <c r="G215" s="24" t="s">
        <v>272</v>
      </c>
      <c r="H215" s="24" t="s">
        <v>9</v>
      </c>
      <c r="I215" s="24" t="str">
        <f>TEXT(DataSet!$A215,"mmm")</f>
        <v>Sep</v>
      </c>
      <c r="J215" s="24">
        <f>YEAR(DataSet!$A215)</f>
        <v>2023</v>
      </c>
      <c r="K215" s="24" t="str">
        <f>IF(MONTH(DataSet!$A215)&gt;9,"Q4",IF(MONTH(DataSet!$A215)&gt;6,"Q3",IF(MONTH(DataSet!$A215)&gt;3,"Q2","Q1")))</f>
        <v>Q3</v>
      </c>
      <c r="L215" s="24" t="str">
        <f>TEXT(WEEKDAY(DataSet!$A215,3),"ddd")</f>
        <v>Fri</v>
      </c>
      <c r="M215" s="30">
        <f>IF(DataSet!$E215=0,0,DataSet!$F215)</f>
        <v>4367</v>
      </c>
    </row>
    <row r="216" spans="1:13" hidden="1" x14ac:dyDescent="0.3">
      <c r="A216" s="27">
        <v>45094</v>
      </c>
      <c r="B216" s="22">
        <v>33</v>
      </c>
      <c r="C216" s="22">
        <v>5</v>
      </c>
      <c r="D216" s="22">
        <v>307.87583769497081</v>
      </c>
      <c r="E216" s="22">
        <v>2</v>
      </c>
      <c r="F216" s="23">
        <v>1910</v>
      </c>
      <c r="G216" s="22" t="s">
        <v>275</v>
      </c>
      <c r="H216" s="22" t="s">
        <v>9</v>
      </c>
      <c r="I216" s="22" t="str">
        <f>TEXT(DataSet!$A216,"mmm")</f>
        <v>Jun</v>
      </c>
      <c r="J216" s="22">
        <f>YEAR(DataSet!$A216)</f>
        <v>2023</v>
      </c>
      <c r="K216" s="22" t="str">
        <f>IF(MONTH(DataSet!$A216)&gt;9,"Q4",IF(MONTH(DataSet!$A216)&gt;6,"Q3",IF(MONTH(DataSet!$A216)&gt;3,"Q2","Q1")))</f>
        <v>Q2</v>
      </c>
      <c r="L216" s="22" t="str">
        <f>TEXT(WEEKDAY(DataSet!$A216,3),"ddd")</f>
        <v>Thu</v>
      </c>
      <c r="M216" s="29">
        <f>IF(DataSet!$E216=0,0,DataSet!$F216)</f>
        <v>1910</v>
      </c>
    </row>
    <row r="217" spans="1:13" hidden="1" x14ac:dyDescent="0.3">
      <c r="A217" s="28">
        <v>45206</v>
      </c>
      <c r="B217" s="24">
        <v>29</v>
      </c>
      <c r="C217" s="24">
        <v>18</v>
      </c>
      <c r="D217" s="24">
        <v>135.4384383436946</v>
      </c>
      <c r="E217" s="24">
        <v>10</v>
      </c>
      <c r="F217" s="25">
        <v>4345</v>
      </c>
      <c r="G217" s="24" t="s">
        <v>248</v>
      </c>
      <c r="H217" s="24" t="s">
        <v>9</v>
      </c>
      <c r="I217" s="24" t="str">
        <f>TEXT(DataSet!$A217,"mmm")</f>
        <v>Oct</v>
      </c>
      <c r="J217" s="24">
        <f>YEAR(DataSet!$A217)</f>
        <v>2023</v>
      </c>
      <c r="K217" s="24" t="str">
        <f>IF(MONTH(DataSet!$A217)&gt;9,"Q4",IF(MONTH(DataSet!$A217)&gt;6,"Q3",IF(MONTH(DataSet!$A217)&gt;3,"Q2","Q1")))</f>
        <v>Q4</v>
      </c>
      <c r="L217" s="24" t="str">
        <f>TEXT(WEEKDAY(DataSet!$A217,3),"ddd")</f>
        <v>Thu</v>
      </c>
      <c r="M217" s="30">
        <f>IF(DataSet!$E217=0,0,DataSet!$F217)</f>
        <v>4345</v>
      </c>
    </row>
    <row r="218" spans="1:13" hidden="1" x14ac:dyDescent="0.3">
      <c r="A218" s="27">
        <v>44998</v>
      </c>
      <c r="B218" s="22">
        <v>36</v>
      </c>
      <c r="C218" s="22">
        <v>15</v>
      </c>
      <c r="D218" s="22">
        <v>555.46472099007997</v>
      </c>
      <c r="E218" s="22">
        <v>5</v>
      </c>
      <c r="F218" s="23">
        <v>2336</v>
      </c>
      <c r="G218" s="22" t="s">
        <v>248</v>
      </c>
      <c r="H218" s="22" t="s">
        <v>11</v>
      </c>
      <c r="I218" s="22" t="str">
        <f>TEXT(DataSet!$A218,"mmm")</f>
        <v>Mar</v>
      </c>
      <c r="J218" s="22">
        <f>YEAR(DataSet!$A218)</f>
        <v>2023</v>
      </c>
      <c r="K218" s="22" t="str">
        <f>IF(MONTH(DataSet!$A218)&gt;9,"Q4",IF(MONTH(DataSet!$A218)&gt;6,"Q3",IF(MONTH(DataSet!$A218)&gt;3,"Q2","Q1")))</f>
        <v>Q1</v>
      </c>
      <c r="L218" s="22" t="str">
        <f>TEXT(WEEKDAY(DataSet!$A218,3),"ddd")</f>
        <v>Sat</v>
      </c>
      <c r="M218" s="29">
        <f>IF(DataSet!$E218=0,0,DataSet!$F218)</f>
        <v>2336</v>
      </c>
    </row>
    <row r="219" spans="1:13" hidden="1" x14ac:dyDescent="0.3">
      <c r="A219" s="28">
        <v>45082</v>
      </c>
      <c r="B219" s="24">
        <v>77</v>
      </c>
      <c r="C219" s="24">
        <v>20</v>
      </c>
      <c r="D219" s="24">
        <v>422.43972120759099</v>
      </c>
      <c r="E219" s="24">
        <v>5</v>
      </c>
      <c r="F219" s="25">
        <v>1310</v>
      </c>
      <c r="G219" s="24" t="s">
        <v>293</v>
      </c>
      <c r="H219" s="24" t="s">
        <v>11</v>
      </c>
      <c r="I219" s="24" t="str">
        <f>TEXT(DataSet!$A219,"mmm")</f>
        <v>Jun</v>
      </c>
      <c r="J219" s="24">
        <f>YEAR(DataSet!$A219)</f>
        <v>2023</v>
      </c>
      <c r="K219" s="24" t="str">
        <f>IF(MONTH(DataSet!$A219)&gt;9,"Q4",IF(MONTH(DataSet!$A219)&gt;6,"Q3",IF(MONTH(DataSet!$A219)&gt;3,"Q2","Q1")))</f>
        <v>Q2</v>
      </c>
      <c r="L219" s="24" t="str">
        <f>TEXT(WEEKDAY(DataSet!$A219,3),"ddd")</f>
        <v>Sat</v>
      </c>
      <c r="M219" s="30">
        <f>IF(DataSet!$E219=0,0,DataSet!$F219)</f>
        <v>1310</v>
      </c>
    </row>
    <row r="220" spans="1:13" hidden="1" x14ac:dyDescent="0.3">
      <c r="A220" s="27">
        <v>45232</v>
      </c>
      <c r="B220" s="22">
        <v>23</v>
      </c>
      <c r="C220" s="22">
        <v>14</v>
      </c>
      <c r="D220" s="22">
        <v>436.4801906306497</v>
      </c>
      <c r="E220" s="22">
        <v>0</v>
      </c>
      <c r="F220" s="23">
        <v>1551</v>
      </c>
      <c r="G220" s="22" t="s">
        <v>244</v>
      </c>
      <c r="H220" s="22" t="s">
        <v>9</v>
      </c>
      <c r="I220" s="22" t="str">
        <f>TEXT(DataSet!$A220,"mmm")</f>
        <v>Nov</v>
      </c>
      <c r="J220" s="22">
        <f>YEAR(DataSet!$A220)</f>
        <v>2023</v>
      </c>
      <c r="K220" s="22" t="str">
        <f>IF(MONTH(DataSet!$A220)&gt;9,"Q4",IF(MONTH(DataSet!$A220)&gt;6,"Q3",IF(MONTH(DataSet!$A220)&gt;3,"Q2","Q1")))</f>
        <v>Q4</v>
      </c>
      <c r="L220" s="22" t="str">
        <f>TEXT(WEEKDAY(DataSet!$A220,3),"ddd")</f>
        <v>Tue</v>
      </c>
      <c r="M220" s="29">
        <f>IF(DataSet!$E220=0,0,DataSet!$F220)</f>
        <v>0</v>
      </c>
    </row>
    <row r="221" spans="1:13" hidden="1" x14ac:dyDescent="0.3">
      <c r="A221" s="28">
        <v>45037</v>
      </c>
      <c r="B221" s="24">
        <v>84</v>
      </c>
      <c r="C221" s="24">
        <v>12</v>
      </c>
      <c r="D221" s="24">
        <v>452.29706727672612</v>
      </c>
      <c r="E221" s="24">
        <v>6</v>
      </c>
      <c r="F221" s="25">
        <v>2004</v>
      </c>
      <c r="G221" s="24" t="s">
        <v>243</v>
      </c>
      <c r="H221" s="24" t="s">
        <v>9</v>
      </c>
      <c r="I221" s="24" t="str">
        <f>TEXT(DataSet!$A221,"mmm")</f>
        <v>Apr</v>
      </c>
      <c r="J221" s="24">
        <f>YEAR(DataSet!$A221)</f>
        <v>2023</v>
      </c>
      <c r="K221" s="24" t="str">
        <f>IF(MONTH(DataSet!$A221)&gt;9,"Q4",IF(MONTH(DataSet!$A221)&gt;6,"Q3",IF(MONTH(DataSet!$A221)&gt;3,"Q2","Q1")))</f>
        <v>Q2</v>
      </c>
      <c r="L221" s="24" t="str">
        <f>TEXT(WEEKDAY(DataSet!$A221,3),"ddd")</f>
        <v>Wed</v>
      </c>
      <c r="M221" s="30">
        <f>IF(DataSet!$E221=0,0,DataSet!$F221)</f>
        <v>2004</v>
      </c>
    </row>
    <row r="222" spans="1:13" hidden="1" x14ac:dyDescent="0.3">
      <c r="A222" s="27">
        <v>45061</v>
      </c>
      <c r="B222" s="22">
        <v>21</v>
      </c>
      <c r="C222" s="22">
        <v>14</v>
      </c>
      <c r="D222" s="22">
        <v>405.06926873194772</v>
      </c>
      <c r="E222" s="22">
        <v>9</v>
      </c>
      <c r="F222" s="23">
        <v>1681</v>
      </c>
      <c r="G222" s="22" t="s">
        <v>245</v>
      </c>
      <c r="H222" s="22" t="s">
        <v>11</v>
      </c>
      <c r="I222" s="22" t="str">
        <f>TEXT(DataSet!$A222,"mmm")</f>
        <v>May</v>
      </c>
      <c r="J222" s="22">
        <f>YEAR(DataSet!$A222)</f>
        <v>2023</v>
      </c>
      <c r="K222" s="22" t="str">
        <f>IF(MONTH(DataSet!$A222)&gt;9,"Q4",IF(MONTH(DataSet!$A222)&gt;6,"Q3",IF(MONTH(DataSet!$A222)&gt;3,"Q2","Q1")))</f>
        <v>Q2</v>
      </c>
      <c r="L222" s="22" t="str">
        <f>TEXT(WEEKDAY(DataSet!$A222,3),"ddd")</f>
        <v>Sat</v>
      </c>
      <c r="M222" s="29">
        <f>IF(DataSet!$E222=0,0,DataSet!$F222)</f>
        <v>1681</v>
      </c>
    </row>
    <row r="223" spans="1:13" hidden="1" x14ac:dyDescent="0.3">
      <c r="A223" s="28">
        <v>45167</v>
      </c>
      <c r="B223" s="24">
        <v>25</v>
      </c>
      <c r="C223" s="24">
        <v>16</v>
      </c>
      <c r="D223" s="24">
        <v>437.85848058656842</v>
      </c>
      <c r="E223" s="24">
        <v>1</v>
      </c>
      <c r="F223" s="25">
        <v>2631</v>
      </c>
      <c r="G223" s="24" t="s">
        <v>294</v>
      </c>
      <c r="H223" s="24" t="s">
        <v>9</v>
      </c>
      <c r="I223" s="24" t="str">
        <f>TEXT(DataSet!$A223,"mmm")</f>
        <v>Aug</v>
      </c>
      <c r="J223" s="24">
        <f>YEAR(DataSet!$A223)</f>
        <v>2023</v>
      </c>
      <c r="K223" s="24" t="str">
        <f>IF(MONTH(DataSet!$A223)&gt;9,"Q4",IF(MONTH(DataSet!$A223)&gt;6,"Q3",IF(MONTH(DataSet!$A223)&gt;3,"Q2","Q1")))</f>
        <v>Q3</v>
      </c>
      <c r="L223" s="24" t="str">
        <f>TEXT(WEEKDAY(DataSet!$A223,3),"ddd")</f>
        <v>Sun</v>
      </c>
      <c r="M223" s="30">
        <f>IF(DataSet!$E223=0,0,DataSet!$F223)</f>
        <v>2631</v>
      </c>
    </row>
    <row r="224" spans="1:13" hidden="1" x14ac:dyDescent="0.3">
      <c r="A224" s="27">
        <v>45203</v>
      </c>
      <c r="B224" s="22">
        <v>43</v>
      </c>
      <c r="C224" s="22">
        <v>14</v>
      </c>
      <c r="D224" s="22">
        <v>162.38099027258571</v>
      </c>
      <c r="E224" s="22">
        <v>6</v>
      </c>
      <c r="F224" s="23">
        <v>722</v>
      </c>
      <c r="G224" s="22" t="s">
        <v>243</v>
      </c>
      <c r="H224" s="22" t="s">
        <v>11</v>
      </c>
      <c r="I224" s="22" t="str">
        <f>TEXT(DataSet!$A224,"mmm")</f>
        <v>Oct</v>
      </c>
      <c r="J224" s="22">
        <f>YEAR(DataSet!$A224)</f>
        <v>2023</v>
      </c>
      <c r="K224" s="22" t="str">
        <f>IF(MONTH(DataSet!$A224)&gt;9,"Q4",IF(MONTH(DataSet!$A224)&gt;6,"Q3",IF(MONTH(DataSet!$A224)&gt;3,"Q2","Q1")))</f>
        <v>Q4</v>
      </c>
      <c r="L224" s="22" t="str">
        <f>TEXT(WEEKDAY(DataSet!$A224,3),"ddd")</f>
        <v>Mon</v>
      </c>
      <c r="M224" s="29">
        <f>IF(DataSet!$E224=0,0,DataSet!$F224)</f>
        <v>722</v>
      </c>
    </row>
    <row r="225" spans="1:13" hidden="1" x14ac:dyDescent="0.3">
      <c r="A225" s="28">
        <v>45001</v>
      </c>
      <c r="B225" s="24">
        <v>57</v>
      </c>
      <c r="C225" s="24">
        <v>11</v>
      </c>
      <c r="D225" s="24">
        <v>313.17621310155567</v>
      </c>
      <c r="E225" s="24">
        <v>8</v>
      </c>
      <c r="F225" s="25">
        <v>584</v>
      </c>
      <c r="G225" s="24" t="s">
        <v>250</v>
      </c>
      <c r="H225" s="24" t="s">
        <v>9</v>
      </c>
      <c r="I225" s="24" t="str">
        <f>TEXT(DataSet!$A225,"mmm")</f>
        <v>Mar</v>
      </c>
      <c r="J225" s="24">
        <f>YEAR(DataSet!$A225)</f>
        <v>2023</v>
      </c>
      <c r="K225" s="24" t="str">
        <f>IF(MONTH(DataSet!$A225)&gt;9,"Q4",IF(MONTH(DataSet!$A225)&gt;6,"Q3",IF(MONTH(DataSet!$A225)&gt;3,"Q2","Q1")))</f>
        <v>Q1</v>
      </c>
      <c r="L225" s="24" t="str">
        <f>TEXT(WEEKDAY(DataSet!$A225,3),"ddd")</f>
        <v>Tue</v>
      </c>
      <c r="M225" s="30">
        <f>IF(DataSet!$E225=0,0,DataSet!$F225)</f>
        <v>584</v>
      </c>
    </row>
    <row r="226" spans="1:13" hidden="1" x14ac:dyDescent="0.3">
      <c r="A226" s="27">
        <v>45179</v>
      </c>
      <c r="B226" s="22">
        <v>79</v>
      </c>
      <c r="C226" s="22">
        <v>6</v>
      </c>
      <c r="D226" s="22">
        <v>110.4035504734827</v>
      </c>
      <c r="E226" s="22">
        <v>9</v>
      </c>
      <c r="F226" s="23">
        <v>906</v>
      </c>
      <c r="G226" s="22" t="s">
        <v>238</v>
      </c>
      <c r="H226" s="22" t="s">
        <v>9</v>
      </c>
      <c r="I226" s="22" t="str">
        <f>TEXT(DataSet!$A226,"mmm")</f>
        <v>Sep</v>
      </c>
      <c r="J226" s="22">
        <f>YEAR(DataSet!$A226)</f>
        <v>2023</v>
      </c>
      <c r="K226" s="22" t="str">
        <f>IF(MONTH(DataSet!$A226)&gt;9,"Q4",IF(MONTH(DataSet!$A226)&gt;6,"Q3",IF(MONTH(DataSet!$A226)&gt;3,"Q2","Q1")))</f>
        <v>Q3</v>
      </c>
      <c r="L226" s="22" t="str">
        <f>TEXT(WEEKDAY(DataSet!$A226,3),"ddd")</f>
        <v>Fri</v>
      </c>
      <c r="M226" s="29">
        <f>IF(DataSet!$E226=0,0,DataSet!$F226)</f>
        <v>906</v>
      </c>
    </row>
    <row r="227" spans="1:13" hidden="1" x14ac:dyDescent="0.3">
      <c r="A227" s="28">
        <v>45057</v>
      </c>
      <c r="B227" s="24">
        <v>65</v>
      </c>
      <c r="C227" s="24">
        <v>8</v>
      </c>
      <c r="D227" s="24">
        <v>404.49958850132521</v>
      </c>
      <c r="E227" s="24">
        <v>6</v>
      </c>
      <c r="F227" s="25">
        <v>4244</v>
      </c>
      <c r="G227" s="24" t="s">
        <v>315</v>
      </c>
      <c r="H227" s="24" t="s">
        <v>11</v>
      </c>
      <c r="I227" s="24" t="str">
        <f>TEXT(DataSet!$A227,"mmm")</f>
        <v>May</v>
      </c>
      <c r="J227" s="24">
        <f>YEAR(DataSet!$A227)</f>
        <v>2023</v>
      </c>
      <c r="K227" s="24" t="str">
        <f>IF(MONTH(DataSet!$A227)&gt;9,"Q4",IF(MONTH(DataSet!$A227)&gt;6,"Q3",IF(MONTH(DataSet!$A227)&gt;3,"Q2","Q1")))</f>
        <v>Q2</v>
      </c>
      <c r="L227" s="24" t="str">
        <f>TEXT(WEEKDAY(DataSet!$A227,3),"ddd")</f>
        <v>Tue</v>
      </c>
      <c r="M227" s="30">
        <f>IF(DataSet!$E227=0,0,DataSet!$F227)</f>
        <v>4244</v>
      </c>
    </row>
    <row r="228" spans="1:13" hidden="1" x14ac:dyDescent="0.3">
      <c r="A228" s="27">
        <v>45227</v>
      </c>
      <c r="B228" s="22">
        <v>62</v>
      </c>
      <c r="C228" s="22">
        <v>17</v>
      </c>
      <c r="D228" s="22">
        <v>459.61416898313638</v>
      </c>
      <c r="E228" s="22">
        <v>7</v>
      </c>
      <c r="F228" s="23">
        <v>3223</v>
      </c>
      <c r="G228" s="22" t="s">
        <v>316</v>
      </c>
      <c r="H228" s="22" t="s">
        <v>11</v>
      </c>
      <c r="I228" s="22" t="str">
        <f>TEXT(DataSet!$A228,"mmm")</f>
        <v>Oct</v>
      </c>
      <c r="J228" s="22">
        <f>YEAR(DataSet!$A228)</f>
        <v>2023</v>
      </c>
      <c r="K228" s="22" t="str">
        <f>IF(MONTH(DataSet!$A228)&gt;9,"Q4",IF(MONTH(DataSet!$A228)&gt;6,"Q3",IF(MONTH(DataSet!$A228)&gt;3,"Q2","Q1")))</f>
        <v>Q4</v>
      </c>
      <c r="L228" s="22" t="str">
        <f>TEXT(WEEKDAY(DataSet!$A228,3),"ddd")</f>
        <v>Thu</v>
      </c>
      <c r="M228" s="29">
        <f>IF(DataSet!$E228=0,0,DataSet!$F228)</f>
        <v>3223</v>
      </c>
    </row>
    <row r="229" spans="1:13" hidden="1" x14ac:dyDescent="0.3">
      <c r="A229" s="28">
        <v>45200</v>
      </c>
      <c r="B229" s="24">
        <v>74</v>
      </c>
      <c r="C229" s="24">
        <v>16</v>
      </c>
      <c r="D229" s="24">
        <v>71.362189334142442</v>
      </c>
      <c r="E229" s="24">
        <v>3</v>
      </c>
      <c r="F229" s="25">
        <v>4255</v>
      </c>
      <c r="G229" s="24" t="s">
        <v>291</v>
      </c>
      <c r="H229" s="24" t="s">
        <v>11</v>
      </c>
      <c r="I229" s="24" t="str">
        <f>TEXT(DataSet!$A229,"mmm")</f>
        <v>Oct</v>
      </c>
      <c r="J229" s="24">
        <f>YEAR(DataSet!$A229)</f>
        <v>2023</v>
      </c>
      <c r="K229" s="24" t="str">
        <f>IF(MONTH(DataSet!$A229)&gt;9,"Q4",IF(MONTH(DataSet!$A229)&gt;6,"Q3",IF(MONTH(DataSet!$A229)&gt;3,"Q2","Q1")))</f>
        <v>Q4</v>
      </c>
      <c r="L229" s="24" t="str">
        <f>TEXT(WEEKDAY(DataSet!$A229,3),"ddd")</f>
        <v>Fri</v>
      </c>
      <c r="M229" s="30">
        <f>IF(DataSet!$E229=0,0,DataSet!$F229)</f>
        <v>4255</v>
      </c>
    </row>
    <row r="230" spans="1:13" hidden="1" x14ac:dyDescent="0.3">
      <c r="A230" s="27">
        <v>45030</v>
      </c>
      <c r="B230" s="22">
        <v>44</v>
      </c>
      <c r="C230" s="22">
        <v>11</v>
      </c>
      <c r="D230" s="22">
        <v>189.9574881781738</v>
      </c>
      <c r="E230" s="22">
        <v>9</v>
      </c>
      <c r="F230" s="23">
        <v>3288</v>
      </c>
      <c r="G230" s="22" t="s">
        <v>246</v>
      </c>
      <c r="H230" s="22" t="s">
        <v>9</v>
      </c>
      <c r="I230" s="22" t="str">
        <f>TEXT(DataSet!$A230,"mmm")</f>
        <v>Apr</v>
      </c>
      <c r="J230" s="22">
        <f>YEAR(DataSet!$A230)</f>
        <v>2023</v>
      </c>
      <c r="K230" s="22" t="str">
        <f>IF(MONTH(DataSet!$A230)&gt;9,"Q4",IF(MONTH(DataSet!$A230)&gt;6,"Q3",IF(MONTH(DataSet!$A230)&gt;3,"Q2","Q1")))</f>
        <v>Q2</v>
      </c>
      <c r="L230" s="22" t="str">
        <f>TEXT(WEEKDAY(DataSet!$A230,3),"ddd")</f>
        <v>Wed</v>
      </c>
      <c r="M230" s="29">
        <f>IF(DataSet!$E230=0,0,DataSet!$F230)</f>
        <v>3288</v>
      </c>
    </row>
    <row r="231" spans="1:13" hidden="1" x14ac:dyDescent="0.3">
      <c r="A231" s="28">
        <v>45070</v>
      </c>
      <c r="B231" s="24">
        <v>67</v>
      </c>
      <c r="C231" s="24">
        <v>19</v>
      </c>
      <c r="D231" s="24">
        <v>559.26711739914481</v>
      </c>
      <c r="E231" s="24">
        <v>8</v>
      </c>
      <c r="F231" s="25">
        <v>2019</v>
      </c>
      <c r="G231" s="24" t="s">
        <v>273</v>
      </c>
      <c r="H231" s="24" t="s">
        <v>11</v>
      </c>
      <c r="I231" s="24" t="str">
        <f>TEXT(DataSet!$A231,"mmm")</f>
        <v>May</v>
      </c>
      <c r="J231" s="24">
        <f>YEAR(DataSet!$A231)</f>
        <v>2023</v>
      </c>
      <c r="K231" s="24" t="str">
        <f>IF(MONTH(DataSet!$A231)&gt;9,"Q4",IF(MONTH(DataSet!$A231)&gt;6,"Q3",IF(MONTH(DataSet!$A231)&gt;3,"Q2","Q1")))</f>
        <v>Q2</v>
      </c>
      <c r="L231" s="24" t="str">
        <f>TEXT(WEEKDAY(DataSet!$A231,3),"ddd")</f>
        <v>Mon</v>
      </c>
      <c r="M231" s="30">
        <f>IF(DataSet!$E231=0,0,DataSet!$F231)</f>
        <v>2019</v>
      </c>
    </row>
    <row r="232" spans="1:13" hidden="1" x14ac:dyDescent="0.3">
      <c r="A232" s="27">
        <v>45006</v>
      </c>
      <c r="B232" s="22">
        <v>24</v>
      </c>
      <c r="C232" s="22">
        <v>12</v>
      </c>
      <c r="D232" s="22">
        <v>495.13220076506673</v>
      </c>
      <c r="E232" s="22">
        <v>5</v>
      </c>
      <c r="F232" s="23">
        <v>3295</v>
      </c>
      <c r="G232" s="22" t="s">
        <v>317</v>
      </c>
      <c r="H232" s="22" t="s">
        <v>9</v>
      </c>
      <c r="I232" s="22" t="str">
        <f>TEXT(DataSet!$A232,"mmm")</f>
        <v>Mar</v>
      </c>
      <c r="J232" s="22">
        <f>YEAR(DataSet!$A232)</f>
        <v>2023</v>
      </c>
      <c r="K232" s="22" t="str">
        <f>IF(MONTH(DataSet!$A232)&gt;9,"Q4",IF(MONTH(DataSet!$A232)&gt;6,"Q3",IF(MONTH(DataSet!$A232)&gt;3,"Q2","Q1")))</f>
        <v>Q1</v>
      </c>
      <c r="L232" s="22" t="str">
        <f>TEXT(WEEKDAY(DataSet!$A232,3),"ddd")</f>
        <v>Sun</v>
      </c>
      <c r="M232" s="29">
        <f>IF(DataSet!$E232=0,0,DataSet!$F232)</f>
        <v>3295</v>
      </c>
    </row>
    <row r="233" spans="1:13" hidden="1" x14ac:dyDescent="0.3">
      <c r="A233" s="28">
        <v>44959</v>
      </c>
      <c r="B233" s="24">
        <v>71</v>
      </c>
      <c r="C233" s="24">
        <v>14</v>
      </c>
      <c r="D233" s="24">
        <v>565.42146032408721</v>
      </c>
      <c r="E233" s="24">
        <v>10</v>
      </c>
      <c r="F233" s="25">
        <v>3259</v>
      </c>
      <c r="G233" s="24" t="s">
        <v>235</v>
      </c>
      <c r="H233" s="24" t="s">
        <v>11</v>
      </c>
      <c r="I233" s="24" t="str">
        <f>TEXT(DataSet!$A233,"mmm")</f>
        <v>Feb</v>
      </c>
      <c r="J233" s="24">
        <f>YEAR(DataSet!$A233)</f>
        <v>2023</v>
      </c>
      <c r="K233" s="24" t="str">
        <f>IF(MONTH(DataSet!$A233)&gt;9,"Q4",IF(MONTH(DataSet!$A233)&gt;6,"Q3",IF(MONTH(DataSet!$A233)&gt;3,"Q2","Q1")))</f>
        <v>Q1</v>
      </c>
      <c r="L233" s="24" t="str">
        <f>TEXT(WEEKDAY(DataSet!$A233,3),"ddd")</f>
        <v>Tue</v>
      </c>
      <c r="M233" s="30">
        <f>IF(DataSet!$E233=0,0,DataSet!$F233)</f>
        <v>3259</v>
      </c>
    </row>
    <row r="234" spans="1:13" hidden="1" x14ac:dyDescent="0.3">
      <c r="A234" s="27">
        <v>45209</v>
      </c>
      <c r="B234" s="22">
        <v>82</v>
      </c>
      <c r="C234" s="22">
        <v>11</v>
      </c>
      <c r="D234" s="22">
        <v>257.37277417988543</v>
      </c>
      <c r="E234" s="22">
        <v>4</v>
      </c>
      <c r="F234" s="23">
        <v>4511</v>
      </c>
      <c r="G234" s="22" t="s">
        <v>287</v>
      </c>
      <c r="H234" s="22" t="s">
        <v>9</v>
      </c>
      <c r="I234" s="22" t="str">
        <f>TEXT(DataSet!$A234,"mmm")</f>
        <v>Oct</v>
      </c>
      <c r="J234" s="22">
        <f>YEAR(DataSet!$A234)</f>
        <v>2023</v>
      </c>
      <c r="K234" s="22" t="str">
        <f>IF(MONTH(DataSet!$A234)&gt;9,"Q4",IF(MONTH(DataSet!$A234)&gt;6,"Q3",IF(MONTH(DataSet!$A234)&gt;3,"Q2","Q1")))</f>
        <v>Q4</v>
      </c>
      <c r="L234" s="22" t="str">
        <f>TEXT(WEEKDAY(DataSet!$A234,3),"ddd")</f>
        <v>Sun</v>
      </c>
      <c r="M234" s="29">
        <f>IF(DataSet!$E234=0,0,DataSet!$F234)</f>
        <v>4511</v>
      </c>
    </row>
    <row r="235" spans="1:13" hidden="1" x14ac:dyDescent="0.3">
      <c r="A235" s="28">
        <v>45154</v>
      </c>
      <c r="B235" s="24">
        <v>80</v>
      </c>
      <c r="C235" s="24">
        <v>5</v>
      </c>
      <c r="D235" s="24">
        <v>333.71738964983149</v>
      </c>
      <c r="E235" s="24">
        <v>4</v>
      </c>
      <c r="F235" s="25">
        <v>3774</v>
      </c>
      <c r="G235" s="24" t="s">
        <v>307</v>
      </c>
      <c r="H235" s="24" t="s">
        <v>11</v>
      </c>
      <c r="I235" s="24" t="str">
        <f>TEXT(DataSet!$A235,"mmm")</f>
        <v>Aug</v>
      </c>
      <c r="J235" s="24">
        <f>YEAR(DataSet!$A235)</f>
        <v>2023</v>
      </c>
      <c r="K235" s="24" t="str">
        <f>IF(MONTH(DataSet!$A235)&gt;9,"Q4",IF(MONTH(DataSet!$A235)&gt;6,"Q3",IF(MONTH(DataSet!$A235)&gt;3,"Q2","Q1")))</f>
        <v>Q3</v>
      </c>
      <c r="L235" s="24" t="str">
        <f>TEXT(WEEKDAY(DataSet!$A235,3),"ddd")</f>
        <v>Mon</v>
      </c>
      <c r="M235" s="30">
        <f>IF(DataSet!$E235=0,0,DataSet!$F235)</f>
        <v>3774</v>
      </c>
    </row>
    <row r="236" spans="1:13" hidden="1" x14ac:dyDescent="0.3">
      <c r="A236" s="27">
        <v>45291</v>
      </c>
      <c r="B236" s="22">
        <v>27</v>
      </c>
      <c r="C236" s="22">
        <v>10</v>
      </c>
      <c r="D236" s="22">
        <v>343.17386017559932</v>
      </c>
      <c r="E236" s="22">
        <v>5</v>
      </c>
      <c r="F236" s="23">
        <v>926</v>
      </c>
      <c r="G236" s="22" t="s">
        <v>265</v>
      </c>
      <c r="H236" s="22" t="s">
        <v>9</v>
      </c>
      <c r="I236" s="22" t="str">
        <f>TEXT(DataSet!$A236,"mmm")</f>
        <v>Dec</v>
      </c>
      <c r="J236" s="22">
        <f>YEAR(DataSet!$A236)</f>
        <v>2023</v>
      </c>
      <c r="K236" s="22" t="str">
        <f>IF(MONTH(DataSet!$A236)&gt;9,"Q4",IF(MONTH(DataSet!$A236)&gt;6,"Q3",IF(MONTH(DataSet!$A236)&gt;3,"Q2","Q1")))</f>
        <v>Q4</v>
      </c>
      <c r="L236" s="22" t="str">
        <f>TEXT(WEEKDAY(DataSet!$A236,3),"ddd")</f>
        <v>Fri</v>
      </c>
      <c r="M236" s="29">
        <f>IF(DataSet!$E236=0,0,DataSet!$F236)</f>
        <v>926</v>
      </c>
    </row>
    <row r="237" spans="1:13" hidden="1" x14ac:dyDescent="0.3">
      <c r="A237" s="28">
        <v>45227</v>
      </c>
      <c r="B237" s="24">
        <v>35</v>
      </c>
      <c r="C237" s="24">
        <v>10</v>
      </c>
      <c r="D237" s="24">
        <v>134.54978777509561</v>
      </c>
      <c r="E237" s="24">
        <v>4</v>
      </c>
      <c r="F237" s="25">
        <v>1746</v>
      </c>
      <c r="G237" s="24" t="s">
        <v>264</v>
      </c>
      <c r="H237" s="24" t="s">
        <v>11</v>
      </c>
      <c r="I237" s="24" t="str">
        <f>TEXT(DataSet!$A237,"mmm")</f>
        <v>Oct</v>
      </c>
      <c r="J237" s="24">
        <f>YEAR(DataSet!$A237)</f>
        <v>2023</v>
      </c>
      <c r="K237" s="24" t="str">
        <f>IF(MONTH(DataSet!$A237)&gt;9,"Q4",IF(MONTH(DataSet!$A237)&gt;6,"Q3",IF(MONTH(DataSet!$A237)&gt;3,"Q2","Q1")))</f>
        <v>Q4</v>
      </c>
      <c r="L237" s="24" t="str">
        <f>TEXT(WEEKDAY(DataSet!$A237,3),"ddd")</f>
        <v>Thu</v>
      </c>
      <c r="M237" s="30">
        <f>IF(DataSet!$E237=0,0,DataSet!$F237)</f>
        <v>1746</v>
      </c>
    </row>
    <row r="238" spans="1:13" hidden="1" x14ac:dyDescent="0.3">
      <c r="A238" s="27">
        <v>45030</v>
      </c>
      <c r="B238" s="22">
        <v>47</v>
      </c>
      <c r="C238" s="22">
        <v>12</v>
      </c>
      <c r="D238" s="22">
        <v>286.15609698676627</v>
      </c>
      <c r="E238" s="22">
        <v>2</v>
      </c>
      <c r="F238" s="23">
        <v>3765</v>
      </c>
      <c r="G238" s="22" t="s">
        <v>246</v>
      </c>
      <c r="H238" s="22" t="s">
        <v>11</v>
      </c>
      <c r="I238" s="22" t="str">
        <f>TEXT(DataSet!$A238,"mmm")</f>
        <v>Apr</v>
      </c>
      <c r="J238" s="22">
        <f>YEAR(DataSet!$A238)</f>
        <v>2023</v>
      </c>
      <c r="K238" s="22" t="str">
        <f>IF(MONTH(DataSet!$A238)&gt;9,"Q4",IF(MONTH(DataSet!$A238)&gt;6,"Q3",IF(MONTH(DataSet!$A238)&gt;3,"Q2","Q1")))</f>
        <v>Q2</v>
      </c>
      <c r="L238" s="22" t="str">
        <f>TEXT(WEEKDAY(DataSet!$A238,3),"ddd")</f>
        <v>Wed</v>
      </c>
      <c r="M238" s="29">
        <f>IF(DataSet!$E238=0,0,DataSet!$F238)</f>
        <v>3765</v>
      </c>
    </row>
    <row r="239" spans="1:13" hidden="1" x14ac:dyDescent="0.3">
      <c r="A239" s="28">
        <v>45172</v>
      </c>
      <c r="B239" s="24">
        <v>95</v>
      </c>
      <c r="C239" s="24">
        <v>19</v>
      </c>
      <c r="D239" s="24">
        <v>96.778018499597152</v>
      </c>
      <c r="E239" s="24">
        <v>0</v>
      </c>
      <c r="F239" s="25">
        <v>2742</v>
      </c>
      <c r="G239" s="24" t="s">
        <v>277</v>
      </c>
      <c r="H239" s="24" t="s">
        <v>9</v>
      </c>
      <c r="I239" s="24" t="str">
        <f>TEXT(DataSet!$A239,"mmm")</f>
        <v>Sep</v>
      </c>
      <c r="J239" s="24">
        <f>YEAR(DataSet!$A239)</f>
        <v>2023</v>
      </c>
      <c r="K239" s="24" t="str">
        <f>IF(MONTH(DataSet!$A239)&gt;9,"Q4",IF(MONTH(DataSet!$A239)&gt;6,"Q3",IF(MONTH(DataSet!$A239)&gt;3,"Q2","Q1")))</f>
        <v>Q3</v>
      </c>
      <c r="L239" s="24" t="str">
        <f>TEXT(WEEKDAY(DataSet!$A239,3),"ddd")</f>
        <v>Fri</v>
      </c>
      <c r="M239" s="30">
        <f>IF(DataSet!$E239=0,0,DataSet!$F239)</f>
        <v>0</v>
      </c>
    </row>
    <row r="240" spans="1:13" hidden="1" x14ac:dyDescent="0.3">
      <c r="A240" s="27">
        <v>44975</v>
      </c>
      <c r="B240" s="22">
        <v>57</v>
      </c>
      <c r="C240" s="22">
        <v>20</v>
      </c>
      <c r="D240" s="22">
        <v>562.91089629120415</v>
      </c>
      <c r="E240" s="22">
        <v>2</v>
      </c>
      <c r="F240" s="23">
        <v>3293</v>
      </c>
      <c r="G240" s="22" t="s">
        <v>318</v>
      </c>
      <c r="H240" s="22" t="s">
        <v>11</v>
      </c>
      <c r="I240" s="22" t="str">
        <f>TEXT(DataSet!$A240,"mmm")</f>
        <v>Feb</v>
      </c>
      <c r="J240" s="22">
        <f>YEAR(DataSet!$A240)</f>
        <v>2023</v>
      </c>
      <c r="K240" s="22" t="str">
        <f>IF(MONTH(DataSet!$A240)&gt;9,"Q4",IF(MONTH(DataSet!$A240)&gt;6,"Q3",IF(MONTH(DataSet!$A240)&gt;3,"Q2","Q1")))</f>
        <v>Q1</v>
      </c>
      <c r="L240" s="22" t="str">
        <f>TEXT(WEEKDAY(DataSet!$A240,3),"ddd")</f>
        <v>Thu</v>
      </c>
      <c r="M240" s="29">
        <f>IF(DataSet!$E240=0,0,DataSet!$F240)</f>
        <v>3293</v>
      </c>
    </row>
    <row r="241" spans="1:13" hidden="1" x14ac:dyDescent="0.3">
      <c r="A241" s="28">
        <v>45282</v>
      </c>
      <c r="B241" s="24">
        <v>99</v>
      </c>
      <c r="C241" s="24">
        <v>19</v>
      </c>
      <c r="D241" s="24">
        <v>289.84089456734841</v>
      </c>
      <c r="E241" s="24">
        <v>5</v>
      </c>
      <c r="F241" s="25">
        <v>3623</v>
      </c>
      <c r="G241" s="24" t="s">
        <v>313</v>
      </c>
      <c r="H241" s="24" t="s">
        <v>9</v>
      </c>
      <c r="I241" s="24" t="str">
        <f>TEXT(DataSet!$A241,"mmm")</f>
        <v>Dec</v>
      </c>
      <c r="J241" s="24">
        <f>YEAR(DataSet!$A241)</f>
        <v>2023</v>
      </c>
      <c r="K241" s="24" t="str">
        <f>IF(MONTH(DataSet!$A241)&gt;9,"Q4",IF(MONTH(DataSet!$A241)&gt;6,"Q3",IF(MONTH(DataSet!$A241)&gt;3,"Q2","Q1")))</f>
        <v>Q4</v>
      </c>
      <c r="L241" s="24" t="str">
        <f>TEXT(WEEKDAY(DataSet!$A241,3),"ddd")</f>
        <v>Wed</v>
      </c>
      <c r="M241" s="30">
        <f>IF(DataSet!$E241=0,0,DataSet!$F241)</f>
        <v>3623</v>
      </c>
    </row>
    <row r="242" spans="1:13" hidden="1" x14ac:dyDescent="0.3">
      <c r="A242" s="27">
        <v>44942</v>
      </c>
      <c r="B242" s="22">
        <v>92</v>
      </c>
      <c r="C242" s="22">
        <v>13</v>
      </c>
      <c r="D242" s="22">
        <v>438.16555427034632</v>
      </c>
      <c r="E242" s="22">
        <v>9</v>
      </c>
      <c r="F242" s="23">
        <v>2428</v>
      </c>
      <c r="G242" s="22" t="s">
        <v>255</v>
      </c>
      <c r="H242" s="22" t="s">
        <v>9</v>
      </c>
      <c r="I242" s="22" t="str">
        <f>TEXT(DataSet!$A242,"mmm")</f>
        <v>Jan</v>
      </c>
      <c r="J242" s="22">
        <f>YEAR(DataSet!$A242)</f>
        <v>2023</v>
      </c>
      <c r="K242" s="22" t="str">
        <f>IF(MONTH(DataSet!$A242)&gt;9,"Q4",IF(MONTH(DataSet!$A242)&gt;6,"Q3",IF(MONTH(DataSet!$A242)&gt;3,"Q2","Q1")))</f>
        <v>Q1</v>
      </c>
      <c r="L242" s="22" t="str">
        <f>TEXT(WEEKDAY(DataSet!$A242,3),"ddd")</f>
        <v>Sat</v>
      </c>
      <c r="M242" s="29">
        <f>IF(DataSet!$E242=0,0,DataSet!$F242)</f>
        <v>2428</v>
      </c>
    </row>
    <row r="243" spans="1:13" hidden="1" x14ac:dyDescent="0.3">
      <c r="A243" s="28">
        <v>45265</v>
      </c>
      <c r="B243" s="24">
        <v>98</v>
      </c>
      <c r="C243" s="24">
        <v>15</v>
      </c>
      <c r="D243" s="24">
        <v>551.5992069842282</v>
      </c>
      <c r="E243" s="24">
        <v>0</v>
      </c>
      <c r="F243" s="25">
        <v>4509</v>
      </c>
      <c r="G243" s="24" t="s">
        <v>319</v>
      </c>
      <c r="H243" s="24" t="s">
        <v>9</v>
      </c>
      <c r="I243" s="24" t="str">
        <f>TEXT(DataSet!$A243,"mmm")</f>
        <v>Dec</v>
      </c>
      <c r="J243" s="24">
        <f>YEAR(DataSet!$A243)</f>
        <v>2023</v>
      </c>
      <c r="K243" s="24" t="str">
        <f>IF(MONTH(DataSet!$A243)&gt;9,"Q4",IF(MONTH(DataSet!$A243)&gt;6,"Q3",IF(MONTH(DataSet!$A243)&gt;3,"Q2","Q1")))</f>
        <v>Q4</v>
      </c>
      <c r="L243" s="24" t="str">
        <f>TEXT(WEEKDAY(DataSet!$A243,3),"ddd")</f>
        <v>Sun</v>
      </c>
      <c r="M243" s="30">
        <f>IF(DataSet!$E243=0,0,DataSet!$F243)</f>
        <v>0</v>
      </c>
    </row>
    <row r="244" spans="1:13" hidden="1" x14ac:dyDescent="0.3">
      <c r="A244" s="27">
        <v>45094</v>
      </c>
      <c r="B244" s="22">
        <v>87</v>
      </c>
      <c r="C244" s="22">
        <v>17</v>
      </c>
      <c r="D244" s="22">
        <v>129.24543079376519</v>
      </c>
      <c r="E244" s="22">
        <v>1</v>
      </c>
      <c r="F244" s="23">
        <v>1819</v>
      </c>
      <c r="G244" s="22" t="s">
        <v>265</v>
      </c>
      <c r="H244" s="22" t="s">
        <v>11</v>
      </c>
      <c r="I244" s="22" t="str">
        <f>TEXT(DataSet!$A244,"mmm")</f>
        <v>Jun</v>
      </c>
      <c r="J244" s="22">
        <f>YEAR(DataSet!$A244)</f>
        <v>2023</v>
      </c>
      <c r="K244" s="22" t="str">
        <f>IF(MONTH(DataSet!$A244)&gt;9,"Q4",IF(MONTH(DataSet!$A244)&gt;6,"Q3",IF(MONTH(DataSet!$A244)&gt;3,"Q2","Q1")))</f>
        <v>Q2</v>
      </c>
      <c r="L244" s="22" t="str">
        <f>TEXT(WEEKDAY(DataSet!$A244,3),"ddd")</f>
        <v>Thu</v>
      </c>
      <c r="M244" s="29">
        <f>IF(DataSet!$E244=0,0,DataSet!$F244)</f>
        <v>1819</v>
      </c>
    </row>
    <row r="245" spans="1:13" hidden="1" x14ac:dyDescent="0.3">
      <c r="A245" s="28">
        <v>45285</v>
      </c>
      <c r="B245" s="24">
        <v>98</v>
      </c>
      <c r="C245" s="24">
        <v>8</v>
      </c>
      <c r="D245" s="24">
        <v>73.969975931773462</v>
      </c>
      <c r="E245" s="24">
        <v>7</v>
      </c>
      <c r="F245" s="25">
        <v>2059</v>
      </c>
      <c r="G245" s="24" t="s">
        <v>284</v>
      </c>
      <c r="H245" s="24" t="s">
        <v>9</v>
      </c>
      <c r="I245" s="24" t="str">
        <f>TEXT(DataSet!$A245,"mmm")</f>
        <v>Dec</v>
      </c>
      <c r="J245" s="24">
        <f>YEAR(DataSet!$A245)</f>
        <v>2023</v>
      </c>
      <c r="K245" s="24" t="str">
        <f>IF(MONTH(DataSet!$A245)&gt;9,"Q4",IF(MONTH(DataSet!$A245)&gt;6,"Q3",IF(MONTH(DataSet!$A245)&gt;3,"Q2","Q1")))</f>
        <v>Q4</v>
      </c>
      <c r="L245" s="24" t="str">
        <f>TEXT(WEEKDAY(DataSet!$A245,3),"ddd")</f>
        <v>Sat</v>
      </c>
      <c r="M245" s="30">
        <f>IF(DataSet!$E245=0,0,DataSet!$F245)</f>
        <v>2059</v>
      </c>
    </row>
    <row r="246" spans="1:13" hidden="1" x14ac:dyDescent="0.3">
      <c r="A246" s="27">
        <v>45114</v>
      </c>
      <c r="B246" s="22">
        <v>94</v>
      </c>
      <c r="C246" s="22">
        <v>20</v>
      </c>
      <c r="D246" s="22">
        <v>392.39077637601639</v>
      </c>
      <c r="E246" s="22">
        <v>4</v>
      </c>
      <c r="F246" s="23">
        <v>910</v>
      </c>
      <c r="G246" s="22" t="s">
        <v>301</v>
      </c>
      <c r="H246" s="22" t="s">
        <v>11</v>
      </c>
      <c r="I246" s="22" t="str">
        <f>TEXT(DataSet!$A246,"mmm")</f>
        <v>Jul</v>
      </c>
      <c r="J246" s="22">
        <f>YEAR(DataSet!$A246)</f>
        <v>2023</v>
      </c>
      <c r="K246" s="22" t="str">
        <f>IF(MONTH(DataSet!$A246)&gt;9,"Q4",IF(MONTH(DataSet!$A246)&gt;6,"Q3",IF(MONTH(DataSet!$A246)&gt;3,"Q2","Q1")))</f>
        <v>Q3</v>
      </c>
      <c r="L246" s="22" t="str">
        <f>TEXT(WEEKDAY(DataSet!$A246,3),"ddd")</f>
        <v>Wed</v>
      </c>
      <c r="M246" s="29">
        <f>IF(DataSet!$E246=0,0,DataSet!$F246)</f>
        <v>910</v>
      </c>
    </row>
    <row r="247" spans="1:13" hidden="1" x14ac:dyDescent="0.3">
      <c r="A247" s="28">
        <v>45004</v>
      </c>
      <c r="B247" s="24">
        <v>65</v>
      </c>
      <c r="C247" s="24">
        <v>16</v>
      </c>
      <c r="D247" s="24">
        <v>120.4895864582621</v>
      </c>
      <c r="E247" s="24">
        <v>10</v>
      </c>
      <c r="F247" s="25">
        <v>632</v>
      </c>
      <c r="G247" s="24" t="s">
        <v>263</v>
      </c>
      <c r="H247" s="24" t="s">
        <v>9</v>
      </c>
      <c r="I247" s="24" t="str">
        <f>TEXT(DataSet!$A247,"mmm")</f>
        <v>Mar</v>
      </c>
      <c r="J247" s="24">
        <f>YEAR(DataSet!$A247)</f>
        <v>2023</v>
      </c>
      <c r="K247" s="24" t="str">
        <f>IF(MONTH(DataSet!$A247)&gt;9,"Q4",IF(MONTH(DataSet!$A247)&gt;6,"Q3",IF(MONTH(DataSet!$A247)&gt;3,"Q2","Q1")))</f>
        <v>Q1</v>
      </c>
      <c r="L247" s="24" t="str">
        <f>TEXT(WEEKDAY(DataSet!$A247,3),"ddd")</f>
        <v>Fri</v>
      </c>
      <c r="M247" s="30">
        <f>IF(DataSet!$E247=0,0,DataSet!$F247)</f>
        <v>632</v>
      </c>
    </row>
    <row r="248" spans="1:13" hidden="1" x14ac:dyDescent="0.3">
      <c r="A248" s="27">
        <v>45102</v>
      </c>
      <c r="B248" s="22">
        <v>95</v>
      </c>
      <c r="C248" s="22">
        <v>7</v>
      </c>
      <c r="D248" s="22">
        <v>169.70093361718079</v>
      </c>
      <c r="E248" s="22">
        <v>10</v>
      </c>
      <c r="F248" s="23">
        <v>2327</v>
      </c>
      <c r="G248" s="22" t="s">
        <v>320</v>
      </c>
      <c r="H248" s="22" t="s">
        <v>11</v>
      </c>
      <c r="I248" s="22" t="str">
        <f>TEXT(DataSet!$A248,"mmm")</f>
        <v>Jun</v>
      </c>
      <c r="J248" s="22">
        <f>YEAR(DataSet!$A248)</f>
        <v>2023</v>
      </c>
      <c r="K248" s="22" t="str">
        <f>IF(MONTH(DataSet!$A248)&gt;9,"Q4",IF(MONTH(DataSet!$A248)&gt;6,"Q3",IF(MONTH(DataSet!$A248)&gt;3,"Q2","Q1")))</f>
        <v>Q2</v>
      </c>
      <c r="L248" s="22" t="str">
        <f>TEXT(WEEKDAY(DataSet!$A248,3),"ddd")</f>
        <v>Fri</v>
      </c>
      <c r="M248" s="29">
        <f>IF(DataSet!$E248=0,0,DataSet!$F248)</f>
        <v>2327</v>
      </c>
    </row>
    <row r="249" spans="1:13" hidden="1" x14ac:dyDescent="0.3">
      <c r="A249" s="28">
        <v>45262</v>
      </c>
      <c r="B249" s="24">
        <v>54</v>
      </c>
      <c r="C249" s="24">
        <v>18</v>
      </c>
      <c r="D249" s="24">
        <v>80.097806704921254</v>
      </c>
      <c r="E249" s="24">
        <v>10</v>
      </c>
      <c r="F249" s="25">
        <v>3200</v>
      </c>
      <c r="G249" s="24" t="s">
        <v>298</v>
      </c>
      <c r="H249" s="24" t="s">
        <v>9</v>
      </c>
      <c r="I249" s="24" t="str">
        <f>TEXT(DataSet!$A249,"mmm")</f>
        <v>Dec</v>
      </c>
      <c r="J249" s="24">
        <f>YEAR(DataSet!$A249)</f>
        <v>2023</v>
      </c>
      <c r="K249" s="24" t="str">
        <f>IF(MONTH(DataSet!$A249)&gt;9,"Q4",IF(MONTH(DataSet!$A249)&gt;6,"Q3",IF(MONTH(DataSet!$A249)&gt;3,"Q2","Q1")))</f>
        <v>Q4</v>
      </c>
      <c r="L249" s="24" t="str">
        <f>TEXT(WEEKDAY(DataSet!$A249,3),"ddd")</f>
        <v>Thu</v>
      </c>
      <c r="M249" s="30">
        <f>IF(DataSet!$E249=0,0,DataSet!$F249)</f>
        <v>3200</v>
      </c>
    </row>
    <row r="250" spans="1:13" hidden="1" x14ac:dyDescent="0.3">
      <c r="A250" s="27">
        <v>45004</v>
      </c>
      <c r="B250" s="22">
        <v>68</v>
      </c>
      <c r="C250" s="22">
        <v>7</v>
      </c>
      <c r="D250" s="22">
        <v>135.09062358115619</v>
      </c>
      <c r="E250" s="22">
        <v>0</v>
      </c>
      <c r="F250" s="23">
        <v>4039</v>
      </c>
      <c r="G250" s="22" t="s">
        <v>242</v>
      </c>
      <c r="H250" s="22" t="s">
        <v>11</v>
      </c>
      <c r="I250" s="22" t="str">
        <f>TEXT(DataSet!$A250,"mmm")</f>
        <v>Mar</v>
      </c>
      <c r="J250" s="22">
        <f>YEAR(DataSet!$A250)</f>
        <v>2023</v>
      </c>
      <c r="K250" s="22" t="str">
        <f>IF(MONTH(DataSet!$A250)&gt;9,"Q4",IF(MONTH(DataSet!$A250)&gt;6,"Q3",IF(MONTH(DataSet!$A250)&gt;3,"Q2","Q1")))</f>
        <v>Q1</v>
      </c>
      <c r="L250" s="22" t="str">
        <f>TEXT(WEEKDAY(DataSet!$A250,3),"ddd")</f>
        <v>Fri</v>
      </c>
      <c r="M250" s="29">
        <f>IF(DataSet!$E250=0,0,DataSet!$F250)</f>
        <v>0</v>
      </c>
    </row>
    <row r="251" spans="1:13" hidden="1" x14ac:dyDescent="0.3">
      <c r="A251" s="28">
        <v>45227</v>
      </c>
      <c r="B251" s="24">
        <v>100</v>
      </c>
      <c r="C251" s="24">
        <v>50</v>
      </c>
      <c r="D251" s="24">
        <v>503.47782420493809</v>
      </c>
      <c r="E251" s="24">
        <v>0</v>
      </c>
      <c r="F251" s="25">
        <v>4614</v>
      </c>
      <c r="G251" s="24" t="s">
        <v>251</v>
      </c>
      <c r="H251" s="24" t="s">
        <v>11</v>
      </c>
      <c r="I251" s="24" t="str">
        <f>TEXT(DataSet!$A251,"mmm")</f>
        <v>Oct</v>
      </c>
      <c r="J251" s="24">
        <f>YEAR(DataSet!$A251)</f>
        <v>2023</v>
      </c>
      <c r="K251" s="24" t="str">
        <f>IF(MONTH(DataSet!$A251)&gt;9,"Q4",IF(MONTH(DataSet!$A251)&gt;6,"Q3",IF(MONTH(DataSet!$A251)&gt;3,"Q2","Q1")))</f>
        <v>Q4</v>
      </c>
      <c r="L251" s="24" t="str">
        <f>TEXT(WEEKDAY(DataSet!$A251,3),"ddd")</f>
        <v>Thu</v>
      </c>
      <c r="M251" s="30">
        <f>IF(DataSet!$E251=0,0,DataSet!$F251)</f>
        <v>0</v>
      </c>
    </row>
    <row r="252" spans="1:13" hidden="1" x14ac:dyDescent="0.3">
      <c r="A252" s="27">
        <v>44994</v>
      </c>
      <c r="B252" s="22">
        <v>36</v>
      </c>
      <c r="C252" s="22">
        <v>8</v>
      </c>
      <c r="D252" s="22">
        <v>362.48169462278878</v>
      </c>
      <c r="E252" s="22">
        <v>8</v>
      </c>
      <c r="F252" s="23">
        <v>1548</v>
      </c>
      <c r="G252" s="22" t="s">
        <v>249</v>
      </c>
      <c r="H252" s="22" t="s">
        <v>9</v>
      </c>
      <c r="I252" s="22" t="str">
        <f>TEXT(DataSet!$A252,"mmm")</f>
        <v>Mar</v>
      </c>
      <c r="J252" s="22">
        <f>YEAR(DataSet!$A252)</f>
        <v>2023</v>
      </c>
      <c r="K252" s="22" t="str">
        <f>IF(MONTH(DataSet!$A252)&gt;9,"Q4",IF(MONTH(DataSet!$A252)&gt;6,"Q3",IF(MONTH(DataSet!$A252)&gt;3,"Q2","Q1")))</f>
        <v>Q1</v>
      </c>
      <c r="L252" s="22" t="str">
        <f>TEXT(WEEKDAY(DataSet!$A252,3),"ddd")</f>
        <v>Tue</v>
      </c>
      <c r="M252" s="29">
        <f>IF(DataSet!$E252=0,0,DataSet!$F252)</f>
        <v>1548</v>
      </c>
    </row>
    <row r="253" spans="1:13" hidden="1" x14ac:dyDescent="0.3">
      <c r="A253" s="28">
        <v>44969</v>
      </c>
      <c r="B253" s="24">
        <v>39</v>
      </c>
      <c r="C253" s="24">
        <v>13</v>
      </c>
      <c r="D253" s="24">
        <v>279.95811333185873</v>
      </c>
      <c r="E253" s="24">
        <v>4</v>
      </c>
      <c r="F253" s="25">
        <v>692</v>
      </c>
      <c r="G253" s="24" t="s">
        <v>321</v>
      </c>
      <c r="H253" s="24" t="s">
        <v>11</v>
      </c>
      <c r="I253" s="24" t="str">
        <f>TEXT(DataSet!$A253,"mmm")</f>
        <v>Feb</v>
      </c>
      <c r="J253" s="24">
        <f>YEAR(DataSet!$A253)</f>
        <v>2023</v>
      </c>
      <c r="K253" s="24" t="str">
        <f>IF(MONTH(DataSet!$A253)&gt;9,"Q4",IF(MONTH(DataSet!$A253)&gt;6,"Q3",IF(MONTH(DataSet!$A253)&gt;3,"Q2","Q1")))</f>
        <v>Q1</v>
      </c>
      <c r="L253" s="24" t="str">
        <f>TEXT(WEEKDAY(DataSet!$A253,3),"ddd")</f>
        <v>Fri</v>
      </c>
      <c r="M253" s="30">
        <f>IF(DataSet!$E253=0,0,DataSet!$F253)</f>
        <v>692</v>
      </c>
    </row>
    <row r="254" spans="1:13" hidden="1" x14ac:dyDescent="0.3">
      <c r="A254" s="27">
        <v>44998</v>
      </c>
      <c r="B254" s="22">
        <v>97</v>
      </c>
      <c r="C254" s="22">
        <v>13</v>
      </c>
      <c r="D254" s="22">
        <v>197.77184886069281</v>
      </c>
      <c r="E254" s="22">
        <v>1</v>
      </c>
      <c r="F254" s="23">
        <v>2270</v>
      </c>
      <c r="G254" s="22" t="s">
        <v>269</v>
      </c>
      <c r="H254" s="22" t="s">
        <v>11</v>
      </c>
      <c r="I254" s="22" t="str">
        <f>TEXT(DataSet!$A254,"mmm")</f>
        <v>Mar</v>
      </c>
      <c r="J254" s="22">
        <f>YEAR(DataSet!$A254)</f>
        <v>2023</v>
      </c>
      <c r="K254" s="22" t="str">
        <f>IF(MONTH(DataSet!$A254)&gt;9,"Q4",IF(MONTH(DataSet!$A254)&gt;6,"Q3",IF(MONTH(DataSet!$A254)&gt;3,"Q2","Q1")))</f>
        <v>Q1</v>
      </c>
      <c r="L254" s="22" t="str">
        <f>TEXT(WEEKDAY(DataSet!$A254,3),"ddd")</f>
        <v>Sat</v>
      </c>
      <c r="M254" s="29">
        <f>IF(DataSet!$E254=0,0,DataSet!$F254)</f>
        <v>2270</v>
      </c>
    </row>
    <row r="255" spans="1:13" hidden="1" x14ac:dyDescent="0.3">
      <c r="A255" s="28">
        <v>44933</v>
      </c>
      <c r="B255" s="24">
        <v>22</v>
      </c>
      <c r="C255" s="24">
        <v>6</v>
      </c>
      <c r="D255" s="24">
        <v>405.60567156047728</v>
      </c>
      <c r="E255" s="24">
        <v>1</v>
      </c>
      <c r="F255" s="25">
        <v>1435</v>
      </c>
      <c r="G255" s="24" t="s">
        <v>246</v>
      </c>
      <c r="H255" s="24" t="s">
        <v>9</v>
      </c>
      <c r="I255" s="24" t="str">
        <f>TEXT(DataSet!$A255,"mmm")</f>
        <v>Jan</v>
      </c>
      <c r="J255" s="24">
        <f>YEAR(DataSet!$A255)</f>
        <v>2023</v>
      </c>
      <c r="K255" s="24" t="str">
        <f>IF(MONTH(DataSet!$A255)&gt;9,"Q4",IF(MONTH(DataSet!$A255)&gt;6,"Q3",IF(MONTH(DataSet!$A255)&gt;3,"Q2","Q1")))</f>
        <v>Q1</v>
      </c>
      <c r="L255" s="24" t="str">
        <f>TEXT(WEEKDAY(DataSet!$A255,3),"ddd")</f>
        <v>Thu</v>
      </c>
      <c r="M255" s="30">
        <f>IF(DataSet!$E255=0,0,DataSet!$F255)</f>
        <v>1435</v>
      </c>
    </row>
    <row r="256" spans="1:13" hidden="1" x14ac:dyDescent="0.3">
      <c r="A256" s="27">
        <v>45156</v>
      </c>
      <c r="B256" s="22">
        <v>96</v>
      </c>
      <c r="C256" s="22">
        <v>16</v>
      </c>
      <c r="D256" s="22">
        <v>593.14951939200648</v>
      </c>
      <c r="E256" s="22">
        <v>5</v>
      </c>
      <c r="F256" s="23">
        <v>2509</v>
      </c>
      <c r="G256" s="22" t="s">
        <v>313</v>
      </c>
      <c r="H256" s="22" t="s">
        <v>11</v>
      </c>
      <c r="I256" s="22" t="str">
        <f>TEXT(DataSet!$A256,"mmm")</f>
        <v>Aug</v>
      </c>
      <c r="J256" s="22">
        <f>YEAR(DataSet!$A256)</f>
        <v>2023</v>
      </c>
      <c r="K256" s="22" t="str">
        <f>IF(MONTH(DataSet!$A256)&gt;9,"Q4",IF(MONTH(DataSet!$A256)&gt;6,"Q3",IF(MONTH(DataSet!$A256)&gt;3,"Q2","Q1")))</f>
        <v>Q3</v>
      </c>
      <c r="L256" s="22" t="str">
        <f>TEXT(WEEKDAY(DataSet!$A256,3),"ddd")</f>
        <v>Wed</v>
      </c>
      <c r="M256" s="29">
        <f>IF(DataSet!$E256=0,0,DataSet!$F256)</f>
        <v>2509</v>
      </c>
    </row>
    <row r="257" spans="1:13" hidden="1" x14ac:dyDescent="0.3">
      <c r="A257" s="28">
        <v>45136</v>
      </c>
      <c r="B257" s="24">
        <v>53</v>
      </c>
      <c r="C257" s="24">
        <v>13</v>
      </c>
      <c r="D257" s="24">
        <v>545.32439058897955</v>
      </c>
      <c r="E257" s="24">
        <v>9</v>
      </c>
      <c r="F257" s="25">
        <v>3684</v>
      </c>
      <c r="G257" s="24" t="s">
        <v>302</v>
      </c>
      <c r="H257" s="24" t="s">
        <v>11</v>
      </c>
      <c r="I257" s="24" t="str">
        <f>TEXT(DataSet!$A257,"mmm")</f>
        <v>Jul</v>
      </c>
      <c r="J257" s="24">
        <f>YEAR(DataSet!$A257)</f>
        <v>2023</v>
      </c>
      <c r="K257" s="24" t="str">
        <f>IF(MONTH(DataSet!$A257)&gt;9,"Q4",IF(MONTH(DataSet!$A257)&gt;6,"Q3",IF(MONTH(DataSet!$A257)&gt;3,"Q2","Q1")))</f>
        <v>Q3</v>
      </c>
      <c r="L257" s="24" t="str">
        <f>TEXT(WEEKDAY(DataSet!$A257,3),"ddd")</f>
        <v>Thu</v>
      </c>
      <c r="M257" s="30">
        <f>IF(DataSet!$E257=0,0,DataSet!$F257)</f>
        <v>3684</v>
      </c>
    </row>
    <row r="258" spans="1:13" hidden="1" x14ac:dyDescent="0.3">
      <c r="A258" s="27">
        <v>45229</v>
      </c>
      <c r="B258" s="22">
        <v>86</v>
      </c>
      <c r="C258" s="22">
        <v>18</v>
      </c>
      <c r="D258" s="22">
        <v>294.68379185245942</v>
      </c>
      <c r="E258" s="22">
        <v>5</v>
      </c>
      <c r="F258" s="23">
        <v>3897</v>
      </c>
      <c r="G258" s="22" t="s">
        <v>322</v>
      </c>
      <c r="H258" s="22" t="s">
        <v>11</v>
      </c>
      <c r="I258" s="22" t="str">
        <f>TEXT(DataSet!$A258,"mmm")</f>
        <v>Oct</v>
      </c>
      <c r="J258" s="22">
        <f>YEAR(DataSet!$A258)</f>
        <v>2023</v>
      </c>
      <c r="K258" s="22" t="str">
        <f>IF(MONTH(DataSet!$A258)&gt;9,"Q4",IF(MONTH(DataSet!$A258)&gt;6,"Q3",IF(MONTH(DataSet!$A258)&gt;3,"Q2","Q1")))</f>
        <v>Q4</v>
      </c>
      <c r="L258" s="22" t="str">
        <f>TEXT(WEEKDAY(DataSet!$A258,3),"ddd")</f>
        <v>Sat</v>
      </c>
      <c r="M258" s="29">
        <f>IF(DataSet!$E258=0,0,DataSet!$F258)</f>
        <v>3897</v>
      </c>
    </row>
    <row r="259" spans="1:13" hidden="1" x14ac:dyDescent="0.3">
      <c r="A259" s="28">
        <v>45240</v>
      </c>
      <c r="B259" s="24">
        <v>37</v>
      </c>
      <c r="C259" s="24">
        <v>13</v>
      </c>
      <c r="D259" s="24">
        <v>140.30505009062489</v>
      </c>
      <c r="E259" s="24">
        <v>7</v>
      </c>
      <c r="F259" s="25">
        <v>2596</v>
      </c>
      <c r="G259" s="24" t="s">
        <v>283</v>
      </c>
      <c r="H259" s="24" t="s">
        <v>9</v>
      </c>
      <c r="I259" s="24" t="str">
        <f>TEXT(DataSet!$A259,"mmm")</f>
        <v>Nov</v>
      </c>
      <c r="J259" s="24">
        <f>YEAR(DataSet!$A259)</f>
        <v>2023</v>
      </c>
      <c r="K259" s="24" t="str">
        <f>IF(MONTH(DataSet!$A259)&gt;9,"Q4",IF(MONTH(DataSet!$A259)&gt;6,"Q3",IF(MONTH(DataSet!$A259)&gt;3,"Q2","Q1")))</f>
        <v>Q4</v>
      </c>
      <c r="L259" s="24" t="str">
        <f>TEXT(WEEKDAY(DataSet!$A259,3),"ddd")</f>
        <v>Wed</v>
      </c>
      <c r="M259" s="30">
        <f>IF(DataSet!$E259=0,0,DataSet!$F259)</f>
        <v>2596</v>
      </c>
    </row>
    <row r="260" spans="1:13" hidden="1" x14ac:dyDescent="0.3">
      <c r="A260" s="27">
        <v>45209</v>
      </c>
      <c r="B260" s="22">
        <v>87</v>
      </c>
      <c r="C260" s="22">
        <v>9</v>
      </c>
      <c r="D260" s="22">
        <v>268.52642802149228</v>
      </c>
      <c r="E260" s="22">
        <v>9</v>
      </c>
      <c r="F260" s="23">
        <v>2090</v>
      </c>
      <c r="G260" s="22" t="s">
        <v>288</v>
      </c>
      <c r="H260" s="22" t="s">
        <v>11</v>
      </c>
      <c r="I260" s="22" t="str">
        <f>TEXT(DataSet!$A260,"mmm")</f>
        <v>Oct</v>
      </c>
      <c r="J260" s="22">
        <f>YEAR(DataSet!$A260)</f>
        <v>2023</v>
      </c>
      <c r="K260" s="22" t="str">
        <f>IF(MONTH(DataSet!$A260)&gt;9,"Q4",IF(MONTH(DataSet!$A260)&gt;6,"Q3",IF(MONTH(DataSet!$A260)&gt;3,"Q2","Q1")))</f>
        <v>Q4</v>
      </c>
      <c r="L260" s="22" t="str">
        <f>TEXT(WEEKDAY(DataSet!$A260,3),"ddd")</f>
        <v>Sun</v>
      </c>
      <c r="M260" s="29">
        <f>IF(DataSet!$E260=0,0,DataSet!$F260)</f>
        <v>2090</v>
      </c>
    </row>
    <row r="261" spans="1:13" hidden="1" x14ac:dyDescent="0.3">
      <c r="A261" s="28">
        <v>45046</v>
      </c>
      <c r="B261" s="24">
        <v>55</v>
      </c>
      <c r="C261" s="24">
        <v>18</v>
      </c>
      <c r="D261" s="24">
        <v>125.069552596899</v>
      </c>
      <c r="E261" s="24">
        <v>5</v>
      </c>
      <c r="F261" s="25">
        <v>2747</v>
      </c>
      <c r="G261" s="24" t="s">
        <v>299</v>
      </c>
      <c r="H261" s="24" t="s">
        <v>9</v>
      </c>
      <c r="I261" s="24" t="str">
        <f>TEXT(DataSet!$A261,"mmm")</f>
        <v>Apr</v>
      </c>
      <c r="J261" s="24">
        <f>YEAR(DataSet!$A261)</f>
        <v>2023</v>
      </c>
      <c r="K261" s="24" t="str">
        <f>IF(MONTH(DataSet!$A261)&gt;9,"Q4",IF(MONTH(DataSet!$A261)&gt;6,"Q3",IF(MONTH(DataSet!$A261)&gt;3,"Q2","Q1")))</f>
        <v>Q2</v>
      </c>
      <c r="L261" s="24" t="str">
        <f>TEXT(WEEKDAY(DataSet!$A261,3),"ddd")</f>
        <v>Fri</v>
      </c>
      <c r="M261" s="30">
        <f>IF(DataSet!$E261=0,0,DataSet!$F261)</f>
        <v>2747</v>
      </c>
    </row>
    <row r="262" spans="1:13" hidden="1" x14ac:dyDescent="0.3">
      <c r="A262" s="27">
        <v>45272</v>
      </c>
      <c r="B262" s="22">
        <v>65</v>
      </c>
      <c r="C262" s="22">
        <v>12</v>
      </c>
      <c r="D262" s="22">
        <v>522.84472514643483</v>
      </c>
      <c r="E262" s="22">
        <v>5</v>
      </c>
      <c r="F262" s="23">
        <v>2979</v>
      </c>
      <c r="G262" s="22" t="s">
        <v>312</v>
      </c>
      <c r="H262" s="22" t="s">
        <v>9</v>
      </c>
      <c r="I262" s="22" t="str">
        <f>TEXT(DataSet!$A262,"mmm")</f>
        <v>Dec</v>
      </c>
      <c r="J262" s="22">
        <f>YEAR(DataSet!$A262)</f>
        <v>2023</v>
      </c>
      <c r="K262" s="22" t="str">
        <f>IF(MONTH(DataSet!$A262)&gt;9,"Q4",IF(MONTH(DataSet!$A262)&gt;6,"Q3",IF(MONTH(DataSet!$A262)&gt;3,"Q2","Q1")))</f>
        <v>Q4</v>
      </c>
      <c r="L262" s="22" t="str">
        <f>TEXT(WEEKDAY(DataSet!$A262,3),"ddd")</f>
        <v>Sun</v>
      </c>
      <c r="M262" s="29">
        <f>IF(DataSet!$E262=0,0,DataSet!$F262)</f>
        <v>2979</v>
      </c>
    </row>
    <row r="263" spans="1:13" hidden="1" x14ac:dyDescent="0.3">
      <c r="A263" s="28">
        <v>45003</v>
      </c>
      <c r="B263" s="24">
        <v>34</v>
      </c>
      <c r="C263" s="24">
        <v>14</v>
      </c>
      <c r="D263" s="24">
        <v>115.3569297252358</v>
      </c>
      <c r="E263" s="24">
        <v>6</v>
      </c>
      <c r="F263" s="25">
        <v>3233</v>
      </c>
      <c r="G263" s="24" t="s">
        <v>254</v>
      </c>
      <c r="H263" s="24" t="s">
        <v>11</v>
      </c>
      <c r="I263" s="24" t="str">
        <f>TEXT(DataSet!$A263,"mmm")</f>
        <v>Mar</v>
      </c>
      <c r="J263" s="24">
        <f>YEAR(DataSet!$A263)</f>
        <v>2023</v>
      </c>
      <c r="K263" s="24" t="str">
        <f>IF(MONTH(DataSet!$A263)&gt;9,"Q4",IF(MONTH(DataSet!$A263)&gt;6,"Q3",IF(MONTH(DataSet!$A263)&gt;3,"Q2","Q1")))</f>
        <v>Q1</v>
      </c>
      <c r="L263" s="24" t="str">
        <f>TEXT(WEEKDAY(DataSet!$A263,3),"ddd")</f>
        <v>Thu</v>
      </c>
      <c r="M263" s="30">
        <f>IF(DataSet!$E263=0,0,DataSet!$F263)</f>
        <v>3233</v>
      </c>
    </row>
    <row r="264" spans="1:13" hidden="1" x14ac:dyDescent="0.3">
      <c r="A264" s="27">
        <v>45048</v>
      </c>
      <c r="B264" s="22">
        <v>55</v>
      </c>
      <c r="C264" s="22">
        <v>6</v>
      </c>
      <c r="D264" s="22">
        <v>292.839963493852</v>
      </c>
      <c r="E264" s="22">
        <v>1</v>
      </c>
      <c r="F264" s="23">
        <v>2193</v>
      </c>
      <c r="G264" s="22" t="s">
        <v>316</v>
      </c>
      <c r="H264" s="22" t="s">
        <v>11</v>
      </c>
      <c r="I264" s="22" t="str">
        <f>TEXT(DataSet!$A264,"mmm")</f>
        <v>May</v>
      </c>
      <c r="J264" s="22">
        <f>YEAR(DataSet!$A264)</f>
        <v>2023</v>
      </c>
      <c r="K264" s="22" t="str">
        <f>IF(MONTH(DataSet!$A264)&gt;9,"Q4",IF(MONTH(DataSet!$A264)&gt;6,"Q3",IF(MONTH(DataSet!$A264)&gt;3,"Q2","Q1")))</f>
        <v>Q2</v>
      </c>
      <c r="L264" s="22" t="str">
        <f>TEXT(WEEKDAY(DataSet!$A264,3),"ddd")</f>
        <v>Sun</v>
      </c>
      <c r="M264" s="29">
        <f>IF(DataSet!$E264=0,0,DataSet!$F264)</f>
        <v>2193</v>
      </c>
    </row>
    <row r="265" spans="1:13" hidden="1" x14ac:dyDescent="0.3">
      <c r="A265" s="28">
        <v>45152</v>
      </c>
      <c r="B265" s="24">
        <v>79</v>
      </c>
      <c r="C265" s="24">
        <v>14</v>
      </c>
      <c r="D265" s="24">
        <v>496.26221822992892</v>
      </c>
      <c r="E265" s="24">
        <v>5</v>
      </c>
      <c r="F265" s="25">
        <v>1759</v>
      </c>
      <c r="G265" s="24" t="s">
        <v>292</v>
      </c>
      <c r="H265" s="24" t="s">
        <v>9</v>
      </c>
      <c r="I265" s="24" t="str">
        <f>TEXT(DataSet!$A265,"mmm")</f>
        <v>Aug</v>
      </c>
      <c r="J265" s="24">
        <f>YEAR(DataSet!$A265)</f>
        <v>2023</v>
      </c>
      <c r="K265" s="24" t="str">
        <f>IF(MONTH(DataSet!$A265)&gt;9,"Q4",IF(MONTH(DataSet!$A265)&gt;6,"Q3",IF(MONTH(DataSet!$A265)&gt;3,"Q2","Q1")))</f>
        <v>Q3</v>
      </c>
      <c r="L265" s="24" t="str">
        <f>TEXT(WEEKDAY(DataSet!$A265,3),"ddd")</f>
        <v>Sat</v>
      </c>
      <c r="M265" s="30">
        <f>IF(DataSet!$E265=0,0,DataSet!$F265)</f>
        <v>1759</v>
      </c>
    </row>
    <row r="266" spans="1:13" hidden="1" x14ac:dyDescent="0.3">
      <c r="A266" s="27">
        <v>44974</v>
      </c>
      <c r="B266" s="22">
        <v>69</v>
      </c>
      <c r="C266" s="22">
        <v>10</v>
      </c>
      <c r="D266" s="22">
        <v>313.82875964423351</v>
      </c>
      <c r="E266" s="22">
        <v>5</v>
      </c>
      <c r="F266" s="23">
        <v>2650</v>
      </c>
      <c r="G266" s="22" t="s">
        <v>311</v>
      </c>
      <c r="H266" s="22" t="s">
        <v>11</v>
      </c>
      <c r="I266" s="22" t="str">
        <f>TEXT(DataSet!$A266,"mmm")</f>
        <v>Feb</v>
      </c>
      <c r="J266" s="22">
        <f>YEAR(DataSet!$A266)</f>
        <v>2023</v>
      </c>
      <c r="K266" s="22" t="str">
        <f>IF(MONTH(DataSet!$A266)&gt;9,"Q4",IF(MONTH(DataSet!$A266)&gt;6,"Q3",IF(MONTH(DataSet!$A266)&gt;3,"Q2","Q1")))</f>
        <v>Q1</v>
      </c>
      <c r="L266" s="22" t="str">
        <f>TEXT(WEEKDAY(DataSet!$A266,3),"ddd")</f>
        <v>Wed</v>
      </c>
      <c r="M266" s="29">
        <f>IF(DataSet!$E266=0,0,DataSet!$F266)</f>
        <v>2650</v>
      </c>
    </row>
    <row r="267" spans="1:13" hidden="1" x14ac:dyDescent="0.3">
      <c r="A267" s="28">
        <v>45105</v>
      </c>
      <c r="B267" s="24">
        <v>37</v>
      </c>
      <c r="C267" s="24">
        <v>15</v>
      </c>
      <c r="D267" s="24">
        <v>133.21638960277281</v>
      </c>
      <c r="E267" s="24">
        <v>7</v>
      </c>
      <c r="F267" s="25">
        <v>2388</v>
      </c>
      <c r="G267" s="24" t="s">
        <v>322</v>
      </c>
      <c r="H267" s="24" t="s">
        <v>11</v>
      </c>
      <c r="I267" s="24" t="str">
        <f>TEXT(DataSet!$A267,"mmm")</f>
        <v>Jun</v>
      </c>
      <c r="J267" s="24">
        <f>YEAR(DataSet!$A267)</f>
        <v>2023</v>
      </c>
      <c r="K267" s="24" t="str">
        <f>IF(MONTH(DataSet!$A267)&gt;9,"Q4",IF(MONTH(DataSet!$A267)&gt;6,"Q3",IF(MONTH(DataSet!$A267)&gt;3,"Q2","Q1")))</f>
        <v>Q2</v>
      </c>
      <c r="L267" s="24" t="str">
        <f>TEXT(WEEKDAY(DataSet!$A267,3),"ddd")</f>
        <v>Mon</v>
      </c>
      <c r="M267" s="30">
        <f>IF(DataSet!$E267=0,0,DataSet!$F267)</f>
        <v>2388</v>
      </c>
    </row>
    <row r="268" spans="1:13" hidden="1" x14ac:dyDescent="0.3">
      <c r="A268" s="27">
        <v>45284</v>
      </c>
      <c r="B268" s="22">
        <v>38</v>
      </c>
      <c r="C268" s="22">
        <v>13</v>
      </c>
      <c r="D268" s="22">
        <v>567.74528341772964</v>
      </c>
      <c r="E268" s="22">
        <v>7</v>
      </c>
      <c r="F268" s="23">
        <v>815</v>
      </c>
      <c r="G268" s="22" t="s">
        <v>247</v>
      </c>
      <c r="H268" s="22" t="s">
        <v>9</v>
      </c>
      <c r="I268" s="22" t="str">
        <f>TEXT(DataSet!$A268,"mmm")</f>
        <v>Dec</v>
      </c>
      <c r="J268" s="22">
        <f>YEAR(DataSet!$A268)</f>
        <v>2023</v>
      </c>
      <c r="K268" s="22" t="str">
        <f>IF(MONTH(DataSet!$A268)&gt;9,"Q4",IF(MONTH(DataSet!$A268)&gt;6,"Q3",IF(MONTH(DataSet!$A268)&gt;3,"Q2","Q1")))</f>
        <v>Q4</v>
      </c>
      <c r="L268" s="22" t="str">
        <f>TEXT(WEEKDAY(DataSet!$A268,3),"ddd")</f>
        <v>Fri</v>
      </c>
      <c r="M268" s="29">
        <f>IF(DataSet!$E268=0,0,DataSet!$F268)</f>
        <v>815</v>
      </c>
    </row>
    <row r="269" spans="1:13" hidden="1" x14ac:dyDescent="0.3">
      <c r="A269" s="28">
        <v>45224</v>
      </c>
      <c r="B269" s="24">
        <v>58</v>
      </c>
      <c r="C269" s="24">
        <v>8</v>
      </c>
      <c r="D269" s="24">
        <v>161.01797565330509</v>
      </c>
      <c r="E269" s="24">
        <v>7</v>
      </c>
      <c r="F269" s="25">
        <v>2571</v>
      </c>
      <c r="G269" s="24" t="s">
        <v>276</v>
      </c>
      <c r="H269" s="24" t="s">
        <v>11</v>
      </c>
      <c r="I269" s="24" t="str">
        <f>TEXT(DataSet!$A269,"mmm")</f>
        <v>Oct</v>
      </c>
      <c r="J269" s="24">
        <f>YEAR(DataSet!$A269)</f>
        <v>2023</v>
      </c>
      <c r="K269" s="24" t="str">
        <f>IF(MONTH(DataSet!$A269)&gt;9,"Q4",IF(MONTH(DataSet!$A269)&gt;6,"Q3",IF(MONTH(DataSet!$A269)&gt;3,"Q2","Q1")))</f>
        <v>Q4</v>
      </c>
      <c r="L269" s="24" t="str">
        <f>TEXT(WEEKDAY(DataSet!$A269,3),"ddd")</f>
        <v>Mon</v>
      </c>
      <c r="M269" s="30">
        <f>IF(DataSet!$E269=0,0,DataSet!$F269)</f>
        <v>2571</v>
      </c>
    </row>
    <row r="270" spans="1:13" hidden="1" x14ac:dyDescent="0.3">
      <c r="A270" s="27">
        <v>45072</v>
      </c>
      <c r="B270" s="22">
        <v>22</v>
      </c>
      <c r="C270" s="22">
        <v>13</v>
      </c>
      <c r="D270" s="22">
        <v>161.7033413740308</v>
      </c>
      <c r="E270" s="22">
        <v>0</v>
      </c>
      <c r="F270" s="23">
        <v>3432</v>
      </c>
      <c r="G270" s="22" t="s">
        <v>282</v>
      </c>
      <c r="H270" s="22" t="s">
        <v>11</v>
      </c>
      <c r="I270" s="22" t="str">
        <f>TEXT(DataSet!$A270,"mmm")</f>
        <v>May</v>
      </c>
      <c r="J270" s="22">
        <f>YEAR(DataSet!$A270)</f>
        <v>2023</v>
      </c>
      <c r="K270" s="22" t="str">
        <f>IF(MONTH(DataSet!$A270)&gt;9,"Q4",IF(MONTH(DataSet!$A270)&gt;6,"Q3",IF(MONTH(DataSet!$A270)&gt;3,"Q2","Q1")))</f>
        <v>Q2</v>
      </c>
      <c r="L270" s="22" t="str">
        <f>TEXT(WEEKDAY(DataSet!$A270,3),"ddd")</f>
        <v>Wed</v>
      </c>
      <c r="M270" s="29">
        <f>IF(DataSet!$E270=0,0,DataSet!$F270)</f>
        <v>0</v>
      </c>
    </row>
    <row r="271" spans="1:13" hidden="1" x14ac:dyDescent="0.3">
      <c r="A271" s="28">
        <v>45037</v>
      </c>
      <c r="B271" s="24">
        <v>35</v>
      </c>
      <c r="C271" s="24">
        <v>20</v>
      </c>
      <c r="D271" s="24">
        <v>510.92264393439399</v>
      </c>
      <c r="E271" s="24">
        <v>10</v>
      </c>
      <c r="F271" s="25">
        <v>2904</v>
      </c>
      <c r="G271" s="24" t="s">
        <v>258</v>
      </c>
      <c r="H271" s="24" t="s">
        <v>9</v>
      </c>
      <c r="I271" s="24" t="str">
        <f>TEXT(DataSet!$A271,"mmm")</f>
        <v>Apr</v>
      </c>
      <c r="J271" s="24">
        <f>YEAR(DataSet!$A271)</f>
        <v>2023</v>
      </c>
      <c r="K271" s="24" t="str">
        <f>IF(MONTH(DataSet!$A271)&gt;9,"Q4",IF(MONTH(DataSet!$A271)&gt;6,"Q3",IF(MONTH(DataSet!$A271)&gt;3,"Q2","Q1")))</f>
        <v>Q2</v>
      </c>
      <c r="L271" s="24" t="str">
        <f>TEXT(WEEKDAY(DataSet!$A271,3),"ddd")</f>
        <v>Wed</v>
      </c>
      <c r="M271" s="30">
        <f>IF(DataSet!$E271=0,0,DataSet!$F271)</f>
        <v>2904</v>
      </c>
    </row>
    <row r="272" spans="1:13" hidden="1" x14ac:dyDescent="0.3">
      <c r="A272" s="27">
        <v>45063</v>
      </c>
      <c r="B272" s="22">
        <v>85</v>
      </c>
      <c r="C272" s="22">
        <v>10</v>
      </c>
      <c r="D272" s="22">
        <v>406.71510043155399</v>
      </c>
      <c r="E272" s="22">
        <v>1</v>
      </c>
      <c r="F272" s="23">
        <v>4675</v>
      </c>
      <c r="G272" s="22" t="s">
        <v>235</v>
      </c>
      <c r="H272" s="22" t="s">
        <v>11</v>
      </c>
      <c r="I272" s="22" t="str">
        <f>TEXT(DataSet!$A272,"mmm")</f>
        <v>May</v>
      </c>
      <c r="J272" s="22">
        <f>YEAR(DataSet!$A272)</f>
        <v>2023</v>
      </c>
      <c r="K272" s="22" t="str">
        <f>IF(MONTH(DataSet!$A272)&gt;9,"Q4",IF(MONTH(DataSet!$A272)&gt;6,"Q3",IF(MONTH(DataSet!$A272)&gt;3,"Q2","Q1")))</f>
        <v>Q2</v>
      </c>
      <c r="L272" s="22" t="str">
        <f>TEXT(WEEKDAY(DataSet!$A272,3),"ddd")</f>
        <v>Mon</v>
      </c>
      <c r="M272" s="29">
        <f>IF(DataSet!$E272=0,0,DataSet!$F272)</f>
        <v>4675</v>
      </c>
    </row>
    <row r="273" spans="1:13" hidden="1" x14ac:dyDescent="0.3">
      <c r="A273" s="28">
        <v>45201</v>
      </c>
      <c r="B273" s="24">
        <v>92</v>
      </c>
      <c r="C273" s="24">
        <v>13</v>
      </c>
      <c r="D273" s="24">
        <v>546.44293149060218</v>
      </c>
      <c r="E273" s="24">
        <v>5</v>
      </c>
      <c r="F273" s="25">
        <v>2137</v>
      </c>
      <c r="G273" s="24" t="s">
        <v>294</v>
      </c>
      <c r="H273" s="24" t="s">
        <v>11</v>
      </c>
      <c r="I273" s="24" t="str">
        <f>TEXT(DataSet!$A273,"mmm")</f>
        <v>Oct</v>
      </c>
      <c r="J273" s="24">
        <f>YEAR(DataSet!$A273)</f>
        <v>2023</v>
      </c>
      <c r="K273" s="24" t="str">
        <f>IF(MONTH(DataSet!$A273)&gt;9,"Q4",IF(MONTH(DataSet!$A273)&gt;6,"Q3",IF(MONTH(DataSet!$A273)&gt;3,"Q2","Q1")))</f>
        <v>Q4</v>
      </c>
      <c r="L273" s="24" t="str">
        <f>TEXT(WEEKDAY(DataSet!$A273,3),"ddd")</f>
        <v>Sat</v>
      </c>
      <c r="M273" s="30">
        <f>IF(DataSet!$E273=0,0,DataSet!$F273)</f>
        <v>2137</v>
      </c>
    </row>
    <row r="274" spans="1:13" hidden="1" x14ac:dyDescent="0.3">
      <c r="A274" s="27">
        <v>44936</v>
      </c>
      <c r="B274" s="22">
        <v>34</v>
      </c>
      <c r="C274" s="22">
        <v>0</v>
      </c>
      <c r="D274" s="22">
        <v>214.7099207686</v>
      </c>
      <c r="E274" s="22">
        <v>1</v>
      </c>
      <c r="F274" s="23">
        <v>2704</v>
      </c>
      <c r="G274" s="22" t="s">
        <v>311</v>
      </c>
      <c r="H274" s="22" t="s">
        <v>11</v>
      </c>
      <c r="I274" s="22" t="str">
        <f>TEXT(DataSet!$A274,"mmm")</f>
        <v>Jan</v>
      </c>
      <c r="J274" s="22">
        <f>YEAR(DataSet!$A274)</f>
        <v>2023</v>
      </c>
      <c r="K274" s="22" t="str">
        <f>IF(MONTH(DataSet!$A274)&gt;9,"Q4",IF(MONTH(DataSet!$A274)&gt;6,"Q3",IF(MONTH(DataSet!$A274)&gt;3,"Q2","Q1")))</f>
        <v>Q1</v>
      </c>
      <c r="L274" s="22" t="str">
        <f>TEXT(WEEKDAY(DataSet!$A274,3),"ddd")</f>
        <v>Sun</v>
      </c>
      <c r="M274" s="29">
        <f>IF(DataSet!$E274=0,0,DataSet!$F274)</f>
        <v>2704</v>
      </c>
    </row>
    <row r="275" spans="1:13" hidden="1" x14ac:dyDescent="0.3">
      <c r="A275" s="28">
        <v>45253</v>
      </c>
      <c r="B275" s="24">
        <v>71</v>
      </c>
      <c r="C275" s="24">
        <v>19</v>
      </c>
      <c r="D275" s="24">
        <v>198.15896864855949</v>
      </c>
      <c r="E275" s="24">
        <v>10</v>
      </c>
      <c r="F275" s="25">
        <v>4925</v>
      </c>
      <c r="G275" s="24" t="s">
        <v>286</v>
      </c>
      <c r="H275" s="24" t="s">
        <v>11</v>
      </c>
      <c r="I275" s="24" t="str">
        <f>TEXT(DataSet!$A275,"mmm")</f>
        <v>Nov</v>
      </c>
      <c r="J275" s="24">
        <f>YEAR(DataSet!$A275)</f>
        <v>2023</v>
      </c>
      <c r="K275" s="24" t="str">
        <f>IF(MONTH(DataSet!$A275)&gt;9,"Q4",IF(MONTH(DataSet!$A275)&gt;6,"Q3",IF(MONTH(DataSet!$A275)&gt;3,"Q2","Q1")))</f>
        <v>Q4</v>
      </c>
      <c r="L275" s="24" t="str">
        <f>TEXT(WEEKDAY(DataSet!$A275,3),"ddd")</f>
        <v>Tue</v>
      </c>
      <c r="M275" s="30">
        <f>IF(DataSet!$E275=0,0,DataSet!$F275)</f>
        <v>4925</v>
      </c>
    </row>
    <row r="276" spans="1:13" hidden="1" x14ac:dyDescent="0.3">
      <c r="A276" s="27">
        <v>45136</v>
      </c>
      <c r="B276" s="22">
        <v>57</v>
      </c>
      <c r="C276" s="22">
        <v>10</v>
      </c>
      <c r="D276" s="22">
        <v>87.84197818961519</v>
      </c>
      <c r="E276" s="22">
        <v>0</v>
      </c>
      <c r="F276" s="23">
        <v>3333</v>
      </c>
      <c r="G276" s="22" t="s">
        <v>257</v>
      </c>
      <c r="H276" s="22" t="s">
        <v>11</v>
      </c>
      <c r="I276" s="22" t="str">
        <f>TEXT(DataSet!$A276,"mmm")</f>
        <v>Jul</v>
      </c>
      <c r="J276" s="22">
        <f>YEAR(DataSet!$A276)</f>
        <v>2023</v>
      </c>
      <c r="K276" s="22" t="str">
        <f>IF(MONTH(DataSet!$A276)&gt;9,"Q4",IF(MONTH(DataSet!$A276)&gt;6,"Q3",IF(MONTH(DataSet!$A276)&gt;3,"Q2","Q1")))</f>
        <v>Q3</v>
      </c>
      <c r="L276" s="22" t="str">
        <f>TEXT(WEEKDAY(DataSet!$A276,3),"ddd")</f>
        <v>Thu</v>
      </c>
      <c r="M276" s="29">
        <f>IF(DataSet!$E276=0,0,DataSet!$F276)</f>
        <v>0</v>
      </c>
    </row>
    <row r="277" spans="1:13" hidden="1" x14ac:dyDescent="0.3">
      <c r="A277" s="28">
        <v>45239</v>
      </c>
      <c r="B277" s="24">
        <v>97</v>
      </c>
      <c r="C277" s="24">
        <v>18</v>
      </c>
      <c r="D277" s="24">
        <v>586.81633426020653</v>
      </c>
      <c r="E277" s="24">
        <v>10</v>
      </c>
      <c r="F277" s="25">
        <v>501</v>
      </c>
      <c r="G277" s="24" t="s">
        <v>242</v>
      </c>
      <c r="H277" s="24" t="s">
        <v>11</v>
      </c>
      <c r="I277" s="24" t="str">
        <f>TEXT(DataSet!$A277,"mmm")</f>
        <v>Nov</v>
      </c>
      <c r="J277" s="24">
        <f>YEAR(DataSet!$A277)</f>
        <v>2023</v>
      </c>
      <c r="K277" s="24" t="str">
        <f>IF(MONTH(DataSet!$A277)&gt;9,"Q4",IF(MONTH(DataSet!$A277)&gt;6,"Q3",IF(MONTH(DataSet!$A277)&gt;3,"Q2","Q1")))</f>
        <v>Q4</v>
      </c>
      <c r="L277" s="24" t="str">
        <f>TEXT(WEEKDAY(DataSet!$A277,3),"ddd")</f>
        <v>Tue</v>
      </c>
      <c r="M277" s="30">
        <f>IF(DataSet!$E277=0,0,DataSet!$F277)</f>
        <v>501</v>
      </c>
    </row>
    <row r="278" spans="1:13" hidden="1" x14ac:dyDescent="0.3">
      <c r="A278" s="27">
        <v>45097</v>
      </c>
      <c r="B278" s="22">
        <v>74</v>
      </c>
      <c r="C278" s="22">
        <v>16</v>
      </c>
      <c r="D278" s="22">
        <v>105.5785789867887</v>
      </c>
      <c r="E278" s="22">
        <v>10</v>
      </c>
      <c r="F278" s="23">
        <v>4809</v>
      </c>
      <c r="G278" s="22" t="s">
        <v>307</v>
      </c>
      <c r="H278" s="22" t="s">
        <v>11</v>
      </c>
      <c r="I278" s="22" t="str">
        <f>TEXT(DataSet!$A278,"mmm")</f>
        <v>Jun</v>
      </c>
      <c r="J278" s="22">
        <f>YEAR(DataSet!$A278)</f>
        <v>2023</v>
      </c>
      <c r="K278" s="22" t="str">
        <f>IF(MONTH(DataSet!$A278)&gt;9,"Q4",IF(MONTH(DataSet!$A278)&gt;6,"Q3",IF(MONTH(DataSet!$A278)&gt;3,"Q2","Q1")))</f>
        <v>Q2</v>
      </c>
      <c r="L278" s="22" t="str">
        <f>TEXT(WEEKDAY(DataSet!$A278,3),"ddd")</f>
        <v>Sun</v>
      </c>
      <c r="M278" s="29">
        <f>IF(DataSet!$E278=0,0,DataSet!$F278)</f>
        <v>4809</v>
      </c>
    </row>
    <row r="279" spans="1:13" hidden="1" x14ac:dyDescent="0.3">
      <c r="A279" s="28">
        <v>45287</v>
      </c>
      <c r="B279" s="24">
        <v>52</v>
      </c>
      <c r="C279" s="24">
        <v>17</v>
      </c>
      <c r="D279" s="24">
        <v>522.41145282294701</v>
      </c>
      <c r="E279" s="24">
        <v>4</v>
      </c>
      <c r="F279" s="25">
        <v>1367</v>
      </c>
      <c r="G279" s="24" t="s">
        <v>273</v>
      </c>
      <c r="H279" s="24" t="s">
        <v>11</v>
      </c>
      <c r="I279" s="24" t="str">
        <f>TEXT(DataSet!$A279,"mmm")</f>
        <v>Dec</v>
      </c>
      <c r="J279" s="24">
        <f>YEAR(DataSet!$A279)</f>
        <v>2023</v>
      </c>
      <c r="K279" s="24" t="str">
        <f>IF(MONTH(DataSet!$A279)&gt;9,"Q4",IF(MONTH(DataSet!$A279)&gt;6,"Q3",IF(MONTH(DataSet!$A279)&gt;3,"Q2","Q1")))</f>
        <v>Q4</v>
      </c>
      <c r="L279" s="24" t="str">
        <f>TEXT(WEEKDAY(DataSet!$A279,3),"ddd")</f>
        <v>Mon</v>
      </c>
      <c r="M279" s="30">
        <f>IF(DataSet!$E279=0,0,DataSet!$F279)</f>
        <v>1367</v>
      </c>
    </row>
    <row r="280" spans="1:13" hidden="1" x14ac:dyDescent="0.3">
      <c r="A280" s="27">
        <v>45048</v>
      </c>
      <c r="B280" s="22">
        <v>68</v>
      </c>
      <c r="C280" s="22">
        <v>18</v>
      </c>
      <c r="D280" s="22">
        <v>226.7636155341807</v>
      </c>
      <c r="E280" s="22">
        <v>10</v>
      </c>
      <c r="F280" s="23">
        <v>4101</v>
      </c>
      <c r="G280" s="22" t="s">
        <v>319</v>
      </c>
      <c r="H280" s="22" t="s">
        <v>9</v>
      </c>
      <c r="I280" s="22" t="str">
        <f>TEXT(DataSet!$A280,"mmm")</f>
        <v>May</v>
      </c>
      <c r="J280" s="22">
        <f>YEAR(DataSet!$A280)</f>
        <v>2023</v>
      </c>
      <c r="K280" s="22" t="str">
        <f>IF(MONTH(DataSet!$A280)&gt;9,"Q4",IF(MONTH(DataSet!$A280)&gt;6,"Q3",IF(MONTH(DataSet!$A280)&gt;3,"Q2","Q1")))</f>
        <v>Q2</v>
      </c>
      <c r="L280" s="22" t="str">
        <f>TEXT(WEEKDAY(DataSet!$A280,3),"ddd")</f>
        <v>Sun</v>
      </c>
      <c r="M280" s="29">
        <f>IF(DataSet!$E280=0,0,DataSet!$F280)</f>
        <v>4101</v>
      </c>
    </row>
    <row r="281" spans="1:13" hidden="1" x14ac:dyDescent="0.3">
      <c r="A281" s="28">
        <v>45211</v>
      </c>
      <c r="B281" s="24">
        <v>65</v>
      </c>
      <c r="C281" s="24">
        <v>11</v>
      </c>
      <c r="D281" s="24">
        <v>331.72786190621349</v>
      </c>
      <c r="E281" s="24">
        <v>9</v>
      </c>
      <c r="F281" s="25">
        <v>2923</v>
      </c>
      <c r="G281" s="24" t="s">
        <v>295</v>
      </c>
      <c r="H281" s="24" t="s">
        <v>9</v>
      </c>
      <c r="I281" s="24" t="str">
        <f>TEXT(DataSet!$A281,"mmm")</f>
        <v>Oct</v>
      </c>
      <c r="J281" s="24">
        <f>YEAR(DataSet!$A281)</f>
        <v>2023</v>
      </c>
      <c r="K281" s="24" t="str">
        <f>IF(MONTH(DataSet!$A281)&gt;9,"Q4",IF(MONTH(DataSet!$A281)&gt;6,"Q3",IF(MONTH(DataSet!$A281)&gt;3,"Q2","Q1")))</f>
        <v>Q4</v>
      </c>
      <c r="L281" s="24" t="str">
        <f>TEXT(WEEKDAY(DataSet!$A281,3),"ddd")</f>
        <v>Tue</v>
      </c>
      <c r="M281" s="30">
        <f>IF(DataSet!$E281=0,0,DataSet!$F281)</f>
        <v>2923</v>
      </c>
    </row>
    <row r="282" spans="1:13" hidden="1" x14ac:dyDescent="0.3">
      <c r="A282" s="27">
        <v>45118</v>
      </c>
      <c r="B282" s="22">
        <v>72</v>
      </c>
      <c r="C282" s="22">
        <v>20</v>
      </c>
      <c r="D282" s="22">
        <v>97.354470813125687</v>
      </c>
      <c r="E282" s="22">
        <v>2</v>
      </c>
      <c r="F282" s="23">
        <v>779</v>
      </c>
      <c r="G282" s="22" t="s">
        <v>277</v>
      </c>
      <c r="H282" s="22" t="s">
        <v>9</v>
      </c>
      <c r="I282" s="22" t="str">
        <f>TEXT(DataSet!$A282,"mmm")</f>
        <v>Jul</v>
      </c>
      <c r="J282" s="22">
        <f>YEAR(DataSet!$A282)</f>
        <v>2023</v>
      </c>
      <c r="K282" s="22" t="str">
        <f>IF(MONTH(DataSet!$A282)&gt;9,"Q4",IF(MONTH(DataSet!$A282)&gt;6,"Q3",IF(MONTH(DataSet!$A282)&gt;3,"Q2","Q1")))</f>
        <v>Q3</v>
      </c>
      <c r="L282" s="22" t="str">
        <f>TEXT(WEEKDAY(DataSet!$A282,3),"ddd")</f>
        <v>Sun</v>
      </c>
      <c r="M282" s="29">
        <f>IF(DataSet!$E282=0,0,DataSet!$F282)</f>
        <v>779</v>
      </c>
    </row>
    <row r="283" spans="1:13" hidden="1" x14ac:dyDescent="0.3">
      <c r="A283" s="28">
        <v>45127</v>
      </c>
      <c r="B283" s="24">
        <v>69</v>
      </c>
      <c r="C283" s="24">
        <v>10</v>
      </c>
      <c r="D283" s="24">
        <v>438.84255166194299</v>
      </c>
      <c r="E283" s="24">
        <v>7</v>
      </c>
      <c r="F283" s="25">
        <v>3788</v>
      </c>
      <c r="G283" s="24" t="s">
        <v>291</v>
      </c>
      <c r="H283" s="24" t="s">
        <v>11</v>
      </c>
      <c r="I283" s="24" t="str">
        <f>TEXT(DataSet!$A283,"mmm")</f>
        <v>Jul</v>
      </c>
      <c r="J283" s="24">
        <f>YEAR(DataSet!$A283)</f>
        <v>2023</v>
      </c>
      <c r="K283" s="24" t="str">
        <f>IF(MONTH(DataSet!$A283)&gt;9,"Q4",IF(MONTH(DataSet!$A283)&gt;6,"Q3",IF(MONTH(DataSet!$A283)&gt;3,"Q2","Q1")))</f>
        <v>Q3</v>
      </c>
      <c r="L283" s="24" t="str">
        <f>TEXT(WEEKDAY(DataSet!$A283,3),"ddd")</f>
        <v>Tue</v>
      </c>
      <c r="M283" s="30">
        <f>IF(DataSet!$E283=0,0,DataSet!$F283)</f>
        <v>3788</v>
      </c>
    </row>
    <row r="284" spans="1:13" hidden="1" x14ac:dyDescent="0.3">
      <c r="A284" s="27">
        <v>45078</v>
      </c>
      <c r="B284" s="22">
        <v>64</v>
      </c>
      <c r="C284" s="22">
        <v>10</v>
      </c>
      <c r="D284" s="22">
        <v>242.8254738739256</v>
      </c>
      <c r="E284" s="22">
        <v>8</v>
      </c>
      <c r="F284" s="23">
        <v>2212</v>
      </c>
      <c r="G284" s="22" t="s">
        <v>312</v>
      </c>
      <c r="H284" s="22" t="s">
        <v>9</v>
      </c>
      <c r="I284" s="22" t="str">
        <f>TEXT(DataSet!$A284,"mmm")</f>
        <v>Jun</v>
      </c>
      <c r="J284" s="22">
        <f>YEAR(DataSet!$A284)</f>
        <v>2023</v>
      </c>
      <c r="K284" s="22" t="str">
        <f>IF(MONTH(DataSet!$A284)&gt;9,"Q4",IF(MONTH(DataSet!$A284)&gt;6,"Q3",IF(MONTH(DataSet!$A284)&gt;3,"Q2","Q1")))</f>
        <v>Q2</v>
      </c>
      <c r="L284" s="22" t="str">
        <f>TEXT(WEEKDAY(DataSet!$A284,3),"ddd")</f>
        <v>Tue</v>
      </c>
      <c r="M284" s="29">
        <f>IF(DataSet!$E284=0,0,DataSet!$F284)</f>
        <v>2212</v>
      </c>
    </row>
    <row r="285" spans="1:13" hidden="1" x14ac:dyDescent="0.3">
      <c r="A285" s="28">
        <v>44991</v>
      </c>
      <c r="B285" s="24">
        <v>35</v>
      </c>
      <c r="C285" s="24">
        <v>5</v>
      </c>
      <c r="D285" s="24">
        <v>308.4004012184829</v>
      </c>
      <c r="E285" s="24">
        <v>3</v>
      </c>
      <c r="F285" s="25">
        <v>2999</v>
      </c>
      <c r="G285" s="24" t="s">
        <v>292</v>
      </c>
      <c r="H285" s="24" t="s">
        <v>9</v>
      </c>
      <c r="I285" s="24" t="str">
        <f>TEXT(DataSet!$A285,"mmm")</f>
        <v>Mar</v>
      </c>
      <c r="J285" s="24">
        <f>YEAR(DataSet!$A285)</f>
        <v>2023</v>
      </c>
      <c r="K285" s="24" t="str">
        <f>IF(MONTH(DataSet!$A285)&gt;9,"Q4",IF(MONTH(DataSet!$A285)&gt;6,"Q3",IF(MONTH(DataSet!$A285)&gt;3,"Q2","Q1")))</f>
        <v>Q1</v>
      </c>
      <c r="L285" s="24" t="str">
        <f>TEXT(WEEKDAY(DataSet!$A285,3),"ddd")</f>
        <v>Sat</v>
      </c>
      <c r="M285" s="30">
        <f>IF(DataSet!$E285=0,0,DataSet!$F285)</f>
        <v>2999</v>
      </c>
    </row>
    <row r="286" spans="1:13" hidden="1" x14ac:dyDescent="0.3">
      <c r="A286" s="27">
        <v>45241</v>
      </c>
      <c r="B286" s="22">
        <v>97</v>
      </c>
      <c r="C286" s="22">
        <v>0</v>
      </c>
      <c r="D286" s="22">
        <v>96.501364596886987</v>
      </c>
      <c r="E286" s="22">
        <v>6</v>
      </c>
      <c r="F286" s="23">
        <v>3474</v>
      </c>
      <c r="G286" s="22" t="s">
        <v>275</v>
      </c>
      <c r="H286" s="22" t="s">
        <v>9</v>
      </c>
      <c r="I286" s="22" t="str">
        <f>TEXT(DataSet!$A286,"mmm")</f>
        <v>Nov</v>
      </c>
      <c r="J286" s="22">
        <f>YEAR(DataSet!$A286)</f>
        <v>2023</v>
      </c>
      <c r="K286" s="22" t="str">
        <f>IF(MONTH(DataSet!$A286)&gt;9,"Q4",IF(MONTH(DataSet!$A286)&gt;6,"Q3",IF(MONTH(DataSet!$A286)&gt;3,"Q2","Q1")))</f>
        <v>Q4</v>
      </c>
      <c r="L286" s="22" t="str">
        <f>TEXT(WEEKDAY(DataSet!$A286,3),"ddd")</f>
        <v>Thu</v>
      </c>
      <c r="M286" s="29">
        <f>IF(DataSet!$E286=0,0,DataSet!$F286)</f>
        <v>3474</v>
      </c>
    </row>
    <row r="287" spans="1:13" hidden="1" x14ac:dyDescent="0.3">
      <c r="A287" s="28">
        <v>44996</v>
      </c>
      <c r="B287" s="24">
        <v>97</v>
      </c>
      <c r="C287" s="24">
        <v>15</v>
      </c>
      <c r="D287" s="24">
        <v>428.77138152094562</v>
      </c>
      <c r="E287" s="24">
        <v>3</v>
      </c>
      <c r="F287" s="25">
        <v>1992</v>
      </c>
      <c r="G287" s="24" t="s">
        <v>269</v>
      </c>
      <c r="H287" s="24" t="s">
        <v>11</v>
      </c>
      <c r="I287" s="24" t="str">
        <f>TEXT(DataSet!$A287,"mmm")</f>
        <v>Mar</v>
      </c>
      <c r="J287" s="24">
        <f>YEAR(DataSet!$A287)</f>
        <v>2023</v>
      </c>
      <c r="K287" s="24" t="str">
        <f>IF(MONTH(DataSet!$A287)&gt;9,"Q4",IF(MONTH(DataSet!$A287)&gt;6,"Q3",IF(MONTH(DataSet!$A287)&gt;3,"Q2","Q1")))</f>
        <v>Q1</v>
      </c>
      <c r="L287" s="24" t="str">
        <f>TEXT(WEEKDAY(DataSet!$A287,3),"ddd")</f>
        <v>Thu</v>
      </c>
      <c r="M287" s="30">
        <f>IF(DataSet!$E287=0,0,DataSet!$F287)</f>
        <v>1992</v>
      </c>
    </row>
    <row r="288" spans="1:13" hidden="1" x14ac:dyDescent="0.3">
      <c r="A288" s="27">
        <v>45001</v>
      </c>
      <c r="B288" s="22">
        <v>88</v>
      </c>
      <c r="C288" s="22">
        <v>10</v>
      </c>
      <c r="D288" s="22">
        <v>337.22393366844977</v>
      </c>
      <c r="E288" s="22">
        <v>0</v>
      </c>
      <c r="F288" s="23">
        <v>3659</v>
      </c>
      <c r="G288" s="22" t="s">
        <v>298</v>
      </c>
      <c r="H288" s="22" t="s">
        <v>11</v>
      </c>
      <c r="I288" s="22" t="str">
        <f>TEXT(DataSet!$A288,"mmm")</f>
        <v>Mar</v>
      </c>
      <c r="J288" s="22">
        <f>YEAR(DataSet!$A288)</f>
        <v>2023</v>
      </c>
      <c r="K288" s="22" t="str">
        <f>IF(MONTH(DataSet!$A288)&gt;9,"Q4",IF(MONTH(DataSet!$A288)&gt;6,"Q3",IF(MONTH(DataSet!$A288)&gt;3,"Q2","Q1")))</f>
        <v>Q1</v>
      </c>
      <c r="L288" s="22" t="str">
        <f>TEXT(WEEKDAY(DataSet!$A288,3),"ddd")</f>
        <v>Tue</v>
      </c>
      <c r="M288" s="29">
        <f>IF(DataSet!$E288=0,0,DataSet!$F288)</f>
        <v>0</v>
      </c>
    </row>
    <row r="289" spans="1:13" hidden="1" x14ac:dyDescent="0.3">
      <c r="A289" s="28">
        <v>45130</v>
      </c>
      <c r="B289" s="24">
        <v>32</v>
      </c>
      <c r="C289" s="24">
        <v>8</v>
      </c>
      <c r="D289" s="24">
        <v>292.3226977781909</v>
      </c>
      <c r="E289" s="24">
        <v>3</v>
      </c>
      <c r="F289" s="25">
        <v>4001</v>
      </c>
      <c r="G289" s="24" t="s">
        <v>306</v>
      </c>
      <c r="H289" s="24" t="s">
        <v>9</v>
      </c>
      <c r="I289" s="24" t="str">
        <f>TEXT(DataSet!$A289,"mmm")</f>
        <v>Jul</v>
      </c>
      <c r="J289" s="24">
        <f>YEAR(DataSet!$A289)</f>
        <v>2023</v>
      </c>
      <c r="K289" s="24" t="str">
        <f>IF(MONTH(DataSet!$A289)&gt;9,"Q4",IF(MONTH(DataSet!$A289)&gt;6,"Q3",IF(MONTH(DataSet!$A289)&gt;3,"Q2","Q1")))</f>
        <v>Q3</v>
      </c>
      <c r="L289" s="24" t="str">
        <f>TEXT(WEEKDAY(DataSet!$A289,3),"ddd")</f>
        <v>Fri</v>
      </c>
      <c r="M289" s="30">
        <f>IF(DataSet!$E289=0,0,DataSet!$F289)</f>
        <v>4001</v>
      </c>
    </row>
    <row r="290" spans="1:13" hidden="1" x14ac:dyDescent="0.3">
      <c r="A290" s="27">
        <v>45224</v>
      </c>
      <c r="B290" s="22">
        <v>40</v>
      </c>
      <c r="C290" s="22">
        <v>9</v>
      </c>
      <c r="D290" s="22">
        <v>323.54708589510898</v>
      </c>
      <c r="E290" s="22">
        <v>4</v>
      </c>
      <c r="F290" s="23">
        <v>3638</v>
      </c>
      <c r="G290" s="22" t="s">
        <v>319</v>
      </c>
      <c r="H290" s="22" t="s">
        <v>9</v>
      </c>
      <c r="I290" s="22" t="str">
        <f>TEXT(DataSet!$A290,"mmm")</f>
        <v>Oct</v>
      </c>
      <c r="J290" s="22">
        <f>YEAR(DataSet!$A290)</f>
        <v>2023</v>
      </c>
      <c r="K290" s="22" t="str">
        <f>IF(MONTH(DataSet!$A290)&gt;9,"Q4",IF(MONTH(DataSet!$A290)&gt;6,"Q3",IF(MONTH(DataSet!$A290)&gt;3,"Q2","Q1")))</f>
        <v>Q4</v>
      </c>
      <c r="L290" s="22" t="str">
        <f>TEXT(WEEKDAY(DataSet!$A290,3),"ddd")</f>
        <v>Mon</v>
      </c>
      <c r="M290" s="29">
        <f>IF(DataSet!$E290=0,0,DataSet!$F290)</f>
        <v>3638</v>
      </c>
    </row>
    <row r="291" spans="1:13" hidden="1" x14ac:dyDescent="0.3">
      <c r="A291" s="28">
        <v>45126</v>
      </c>
      <c r="B291" s="24">
        <v>170</v>
      </c>
      <c r="C291" s="24">
        <v>100</v>
      </c>
      <c r="D291" s="24">
        <v>463.87078498335472</v>
      </c>
      <c r="E291" s="24">
        <v>100</v>
      </c>
      <c r="F291" s="25">
        <v>1875</v>
      </c>
      <c r="G291" s="24" t="s">
        <v>257</v>
      </c>
      <c r="H291" s="24" t="s">
        <v>11</v>
      </c>
      <c r="I291" s="24" t="str">
        <f>TEXT(DataSet!$A291,"mmm")</f>
        <v>Jul</v>
      </c>
      <c r="J291" s="24">
        <f>YEAR(DataSet!$A291)</f>
        <v>2023</v>
      </c>
      <c r="K291" s="24" t="str">
        <f>IF(MONTH(DataSet!$A291)&gt;9,"Q4",IF(MONTH(DataSet!$A291)&gt;6,"Q3",IF(MONTH(DataSet!$A291)&gt;3,"Q2","Q1")))</f>
        <v>Q3</v>
      </c>
      <c r="L291" s="24" t="str">
        <f>TEXT(WEEKDAY(DataSet!$A291,3),"ddd")</f>
        <v>Mon</v>
      </c>
      <c r="M291" s="30">
        <f>IF(DataSet!$E291=0,0,DataSet!$F291)</f>
        <v>1875</v>
      </c>
    </row>
    <row r="292" spans="1:13" hidden="1" x14ac:dyDescent="0.3">
      <c r="A292" s="27">
        <v>45097</v>
      </c>
      <c r="B292" s="22">
        <v>23</v>
      </c>
      <c r="C292" s="22">
        <v>16</v>
      </c>
      <c r="D292" s="22">
        <v>97.57694550180743</v>
      </c>
      <c r="E292" s="22">
        <v>6</v>
      </c>
      <c r="F292" s="23">
        <v>1566</v>
      </c>
      <c r="G292" s="22" t="s">
        <v>254</v>
      </c>
      <c r="H292" s="22" t="s">
        <v>9</v>
      </c>
      <c r="I292" s="22" t="str">
        <f>TEXT(DataSet!$A292,"mmm")</f>
        <v>Jun</v>
      </c>
      <c r="J292" s="22">
        <f>YEAR(DataSet!$A292)</f>
        <v>2023</v>
      </c>
      <c r="K292" s="22" t="str">
        <f>IF(MONTH(DataSet!$A292)&gt;9,"Q4",IF(MONTH(DataSet!$A292)&gt;6,"Q3",IF(MONTH(DataSet!$A292)&gt;3,"Q2","Q1")))</f>
        <v>Q2</v>
      </c>
      <c r="L292" s="22" t="str">
        <f>TEXT(WEEKDAY(DataSet!$A292,3),"ddd")</f>
        <v>Sun</v>
      </c>
      <c r="M292" s="29">
        <f>IF(DataSet!$E292=0,0,DataSet!$F292)</f>
        <v>1566</v>
      </c>
    </row>
    <row r="293" spans="1:13" hidden="1" x14ac:dyDescent="0.3">
      <c r="A293" s="28">
        <v>44970</v>
      </c>
      <c r="B293" s="24">
        <v>85</v>
      </c>
      <c r="C293" s="24">
        <v>19</v>
      </c>
      <c r="D293" s="24">
        <v>145.05088018348459</v>
      </c>
      <c r="E293" s="24">
        <v>3</v>
      </c>
      <c r="F293" s="25">
        <v>4379</v>
      </c>
      <c r="G293" s="24" t="s">
        <v>309</v>
      </c>
      <c r="H293" s="24" t="s">
        <v>11</v>
      </c>
      <c r="I293" s="24" t="str">
        <f>TEXT(DataSet!$A293,"mmm")</f>
        <v>Feb</v>
      </c>
      <c r="J293" s="24">
        <f>YEAR(DataSet!$A293)</f>
        <v>2023</v>
      </c>
      <c r="K293" s="24" t="str">
        <f>IF(MONTH(DataSet!$A293)&gt;9,"Q4",IF(MONTH(DataSet!$A293)&gt;6,"Q3",IF(MONTH(DataSet!$A293)&gt;3,"Q2","Q1")))</f>
        <v>Q1</v>
      </c>
      <c r="L293" s="24" t="str">
        <f>TEXT(WEEKDAY(DataSet!$A293,3),"ddd")</f>
        <v>Sat</v>
      </c>
      <c r="M293" s="30">
        <f>IF(DataSet!$E293=0,0,DataSet!$F293)</f>
        <v>4379</v>
      </c>
    </row>
    <row r="294" spans="1:13" hidden="1" x14ac:dyDescent="0.3">
      <c r="A294" s="27">
        <v>44934</v>
      </c>
      <c r="B294" s="22">
        <v>66</v>
      </c>
      <c r="C294" s="22">
        <v>19</v>
      </c>
      <c r="D294" s="22">
        <v>420.95011287418839</v>
      </c>
      <c r="E294" s="22">
        <v>10</v>
      </c>
      <c r="F294" s="23">
        <v>2669</v>
      </c>
      <c r="G294" s="22" t="s">
        <v>258</v>
      </c>
      <c r="H294" s="22" t="s">
        <v>11</v>
      </c>
      <c r="I294" s="22" t="str">
        <f>TEXT(DataSet!$A294,"mmm")</f>
        <v>Jan</v>
      </c>
      <c r="J294" s="22">
        <f>YEAR(DataSet!$A294)</f>
        <v>2023</v>
      </c>
      <c r="K294" s="22" t="str">
        <f>IF(MONTH(DataSet!$A294)&gt;9,"Q4",IF(MONTH(DataSet!$A294)&gt;6,"Q3",IF(MONTH(DataSet!$A294)&gt;3,"Q2","Q1")))</f>
        <v>Q1</v>
      </c>
      <c r="L294" s="22" t="str">
        <f>TEXT(WEEKDAY(DataSet!$A294,3),"ddd")</f>
        <v>Fri</v>
      </c>
      <c r="M294" s="29">
        <f>IF(DataSet!$E294=0,0,DataSet!$F294)</f>
        <v>2669</v>
      </c>
    </row>
    <row r="295" spans="1:13" hidden="1" x14ac:dyDescent="0.3">
      <c r="A295" s="28">
        <v>45056</v>
      </c>
      <c r="B295" s="24">
        <v>50</v>
      </c>
      <c r="C295" s="24">
        <v>19</v>
      </c>
      <c r="D295" s="24">
        <v>289.16009149019521</v>
      </c>
      <c r="E295" s="24">
        <v>5</v>
      </c>
      <c r="F295" s="25">
        <v>1952</v>
      </c>
      <c r="G295" s="24" t="s">
        <v>299</v>
      </c>
      <c r="H295" s="24" t="s">
        <v>11</v>
      </c>
      <c r="I295" s="24" t="str">
        <f>TEXT(DataSet!$A295,"mmm")</f>
        <v>May</v>
      </c>
      <c r="J295" s="24">
        <f>YEAR(DataSet!$A295)</f>
        <v>2023</v>
      </c>
      <c r="K295" s="24" t="str">
        <f>IF(MONTH(DataSet!$A295)&gt;9,"Q4",IF(MONTH(DataSet!$A295)&gt;6,"Q3",IF(MONTH(DataSet!$A295)&gt;3,"Q2","Q1")))</f>
        <v>Q2</v>
      </c>
      <c r="L295" s="24" t="str">
        <f>TEXT(WEEKDAY(DataSet!$A295,3),"ddd")</f>
        <v>Mon</v>
      </c>
      <c r="M295" s="30">
        <f>IF(DataSet!$E295=0,0,DataSet!$F295)</f>
        <v>1952</v>
      </c>
    </row>
    <row r="296" spans="1:13" hidden="1" x14ac:dyDescent="0.3">
      <c r="A296" s="27">
        <v>45160</v>
      </c>
      <c r="B296" s="22">
        <v>83</v>
      </c>
      <c r="C296" s="22">
        <v>9</v>
      </c>
      <c r="D296" s="22">
        <v>67.607173908458108</v>
      </c>
      <c r="E296" s="22">
        <v>4</v>
      </c>
      <c r="F296" s="23">
        <v>3087</v>
      </c>
      <c r="G296" s="22" t="s">
        <v>323</v>
      </c>
      <c r="H296" s="22" t="s">
        <v>11</v>
      </c>
      <c r="I296" s="22" t="str">
        <f>TEXT(DataSet!$A296,"mmm")</f>
        <v>Aug</v>
      </c>
      <c r="J296" s="22">
        <f>YEAR(DataSet!$A296)</f>
        <v>2023</v>
      </c>
      <c r="K296" s="22" t="str">
        <f>IF(MONTH(DataSet!$A296)&gt;9,"Q4",IF(MONTH(DataSet!$A296)&gt;6,"Q3",IF(MONTH(DataSet!$A296)&gt;3,"Q2","Q1")))</f>
        <v>Q3</v>
      </c>
      <c r="L296" s="22" t="str">
        <f>TEXT(WEEKDAY(DataSet!$A296,3),"ddd")</f>
        <v>Sun</v>
      </c>
      <c r="M296" s="29">
        <f>IF(DataSet!$E296=0,0,DataSet!$F296)</f>
        <v>3087</v>
      </c>
    </row>
    <row r="297" spans="1:13" hidden="1" x14ac:dyDescent="0.3">
      <c r="A297" s="28">
        <v>44982</v>
      </c>
      <c r="B297" s="24">
        <v>35</v>
      </c>
      <c r="C297" s="24">
        <v>19</v>
      </c>
      <c r="D297" s="24">
        <v>153.41386117096641</v>
      </c>
      <c r="E297" s="24">
        <v>6</v>
      </c>
      <c r="F297" s="25">
        <v>4540</v>
      </c>
      <c r="G297" s="24" t="s">
        <v>243</v>
      </c>
      <c r="H297" s="24" t="s">
        <v>9</v>
      </c>
      <c r="I297" s="24" t="str">
        <f>TEXT(DataSet!$A297,"mmm")</f>
        <v>Feb</v>
      </c>
      <c r="J297" s="24">
        <f>YEAR(DataSet!$A297)</f>
        <v>2023</v>
      </c>
      <c r="K297" s="24" t="str">
        <f>IF(MONTH(DataSet!$A297)&gt;9,"Q4",IF(MONTH(DataSet!$A297)&gt;6,"Q3",IF(MONTH(DataSet!$A297)&gt;3,"Q2","Q1")))</f>
        <v>Q1</v>
      </c>
      <c r="L297" s="24" t="str">
        <f>TEXT(WEEKDAY(DataSet!$A297,3),"ddd")</f>
        <v>Thu</v>
      </c>
      <c r="M297" s="30">
        <f>IF(DataSet!$E297=0,0,DataSet!$F297)</f>
        <v>4540</v>
      </c>
    </row>
    <row r="298" spans="1:13" hidden="1" x14ac:dyDescent="0.3">
      <c r="A298" s="27">
        <v>45104</v>
      </c>
      <c r="B298" s="22">
        <v>100</v>
      </c>
      <c r="C298" s="22">
        <v>17</v>
      </c>
      <c r="D298" s="22">
        <v>427.37264087540598</v>
      </c>
      <c r="E298" s="22">
        <v>7</v>
      </c>
      <c r="F298" s="23">
        <v>4901</v>
      </c>
      <c r="G298" s="22" t="s">
        <v>274</v>
      </c>
      <c r="H298" s="22" t="s">
        <v>9</v>
      </c>
      <c r="I298" s="22" t="str">
        <f>TEXT(DataSet!$A298,"mmm")</f>
        <v>Jun</v>
      </c>
      <c r="J298" s="22">
        <f>YEAR(DataSet!$A298)</f>
        <v>2023</v>
      </c>
      <c r="K298" s="22" t="str">
        <f>IF(MONTH(DataSet!$A298)&gt;9,"Q4",IF(MONTH(DataSet!$A298)&gt;6,"Q3",IF(MONTH(DataSet!$A298)&gt;3,"Q2","Q1")))</f>
        <v>Q2</v>
      </c>
      <c r="L298" s="22" t="str">
        <f>TEXT(WEEKDAY(DataSet!$A298,3),"ddd")</f>
        <v>Sun</v>
      </c>
      <c r="M298" s="29">
        <f>IF(DataSet!$E298=0,0,DataSet!$F298)</f>
        <v>4901</v>
      </c>
    </row>
    <row r="299" spans="1:13" hidden="1" x14ac:dyDescent="0.3">
      <c r="A299" s="28">
        <v>45251</v>
      </c>
      <c r="B299" s="24">
        <v>98</v>
      </c>
      <c r="C299" s="24">
        <v>17</v>
      </c>
      <c r="D299" s="24">
        <v>518.48125642044124</v>
      </c>
      <c r="E299" s="24">
        <v>5</v>
      </c>
      <c r="F299" s="25">
        <v>3948</v>
      </c>
      <c r="G299" s="24" t="s">
        <v>312</v>
      </c>
      <c r="H299" s="24" t="s">
        <v>9</v>
      </c>
      <c r="I299" s="24" t="str">
        <f>TEXT(DataSet!$A299,"mmm")</f>
        <v>Nov</v>
      </c>
      <c r="J299" s="24">
        <f>YEAR(DataSet!$A299)</f>
        <v>2023</v>
      </c>
      <c r="K299" s="24" t="str">
        <f>IF(MONTH(DataSet!$A299)&gt;9,"Q4",IF(MONTH(DataSet!$A299)&gt;6,"Q3",IF(MONTH(DataSet!$A299)&gt;3,"Q2","Q1")))</f>
        <v>Q4</v>
      </c>
      <c r="L299" s="24" t="str">
        <f>TEXT(WEEKDAY(DataSet!$A299,3),"ddd")</f>
        <v>Sun</v>
      </c>
      <c r="M299" s="30">
        <f>IF(DataSet!$E299=0,0,DataSet!$F299)</f>
        <v>3948</v>
      </c>
    </row>
    <row r="300" spans="1:13" hidden="1" x14ac:dyDescent="0.3">
      <c r="A300" s="27">
        <v>45144</v>
      </c>
      <c r="B300" s="22">
        <v>60</v>
      </c>
      <c r="C300" s="22">
        <v>20</v>
      </c>
      <c r="D300" s="22">
        <v>147.40380144012511</v>
      </c>
      <c r="E300" s="22">
        <v>0</v>
      </c>
      <c r="F300" s="23">
        <v>4335</v>
      </c>
      <c r="G300" s="22" t="s">
        <v>310</v>
      </c>
      <c r="H300" s="22" t="s">
        <v>9</v>
      </c>
      <c r="I300" s="22" t="str">
        <f>TEXT(DataSet!$A300,"mmm")</f>
        <v>Aug</v>
      </c>
      <c r="J300" s="22">
        <f>YEAR(DataSet!$A300)</f>
        <v>2023</v>
      </c>
      <c r="K300" s="22" t="str">
        <f>IF(MONTH(DataSet!$A300)&gt;9,"Q4",IF(MONTH(DataSet!$A300)&gt;6,"Q3",IF(MONTH(DataSet!$A300)&gt;3,"Q2","Q1")))</f>
        <v>Q3</v>
      </c>
      <c r="L300" s="22" t="str">
        <f>TEXT(WEEKDAY(DataSet!$A300,3),"ddd")</f>
        <v>Fri</v>
      </c>
      <c r="M300" s="29">
        <f>IF(DataSet!$E300=0,0,DataSet!$F300)</f>
        <v>0</v>
      </c>
    </row>
    <row r="301" spans="1:13" hidden="1" x14ac:dyDescent="0.3">
      <c r="A301" s="28">
        <v>45079</v>
      </c>
      <c r="B301" s="24">
        <v>28</v>
      </c>
      <c r="C301" s="24">
        <v>8</v>
      </c>
      <c r="D301" s="24">
        <v>222.65559412099049</v>
      </c>
      <c r="E301" s="24">
        <v>10</v>
      </c>
      <c r="F301" s="25">
        <v>855</v>
      </c>
      <c r="G301" s="24" t="s">
        <v>237</v>
      </c>
      <c r="H301" s="24" t="s">
        <v>11</v>
      </c>
      <c r="I301" s="24" t="str">
        <f>TEXT(DataSet!$A301,"mmm")</f>
        <v>Jun</v>
      </c>
      <c r="J301" s="24">
        <f>YEAR(DataSet!$A301)</f>
        <v>2023</v>
      </c>
      <c r="K301" s="24" t="str">
        <f>IF(MONTH(DataSet!$A301)&gt;9,"Q4",IF(MONTH(DataSet!$A301)&gt;6,"Q3",IF(MONTH(DataSet!$A301)&gt;3,"Q2","Q1")))</f>
        <v>Q2</v>
      </c>
      <c r="L301" s="24" t="str">
        <f>TEXT(WEEKDAY(DataSet!$A301,3),"ddd")</f>
        <v>Wed</v>
      </c>
      <c r="M301" s="30">
        <f>IF(DataSet!$E301=0,0,DataSet!$F301)</f>
        <v>855</v>
      </c>
    </row>
    <row r="302" spans="1:13" hidden="1" x14ac:dyDescent="0.3">
      <c r="A302" s="27">
        <v>45291</v>
      </c>
      <c r="B302" s="22">
        <v>92</v>
      </c>
      <c r="C302" s="22">
        <v>18</v>
      </c>
      <c r="D302" s="22">
        <v>237.57838994829419</v>
      </c>
      <c r="E302" s="22">
        <v>6</v>
      </c>
      <c r="F302" s="23">
        <v>3834</v>
      </c>
      <c r="G302" s="22" t="s">
        <v>324</v>
      </c>
      <c r="H302" s="22" t="s">
        <v>11</v>
      </c>
      <c r="I302" s="22" t="str">
        <f>TEXT(DataSet!$A302,"mmm")</f>
        <v>Dec</v>
      </c>
      <c r="J302" s="22">
        <f>YEAR(DataSet!$A302)</f>
        <v>2023</v>
      </c>
      <c r="K302" s="22" t="str">
        <f>IF(MONTH(DataSet!$A302)&gt;9,"Q4",IF(MONTH(DataSet!$A302)&gt;6,"Q3",IF(MONTH(DataSet!$A302)&gt;3,"Q2","Q1")))</f>
        <v>Q4</v>
      </c>
      <c r="L302" s="22" t="str">
        <f>TEXT(WEEKDAY(DataSet!$A302,3),"ddd")</f>
        <v>Fri</v>
      </c>
      <c r="M302" s="29">
        <f>IF(DataSet!$E302=0,0,DataSet!$F302)</f>
        <v>3834</v>
      </c>
    </row>
    <row r="303" spans="1:13" hidden="1" x14ac:dyDescent="0.3">
      <c r="A303" s="28">
        <v>45223</v>
      </c>
      <c r="B303" s="24">
        <v>47</v>
      </c>
      <c r="C303" s="24">
        <v>10</v>
      </c>
      <c r="D303" s="24">
        <v>377.93989908180743</v>
      </c>
      <c r="E303" s="24">
        <v>2</v>
      </c>
      <c r="F303" s="25">
        <v>2778</v>
      </c>
      <c r="G303" s="24" t="s">
        <v>259</v>
      </c>
      <c r="H303" s="24" t="s">
        <v>9</v>
      </c>
      <c r="I303" s="24" t="str">
        <f>TEXT(DataSet!$A303,"mmm")</f>
        <v>Oct</v>
      </c>
      <c r="J303" s="24">
        <f>YEAR(DataSet!$A303)</f>
        <v>2023</v>
      </c>
      <c r="K303" s="24" t="str">
        <f>IF(MONTH(DataSet!$A303)&gt;9,"Q4",IF(MONTH(DataSet!$A303)&gt;6,"Q3",IF(MONTH(DataSet!$A303)&gt;3,"Q2","Q1")))</f>
        <v>Q4</v>
      </c>
      <c r="L303" s="24" t="str">
        <f>TEXT(WEEKDAY(DataSet!$A303,3),"ddd")</f>
        <v>Sun</v>
      </c>
      <c r="M303" s="30">
        <f>IF(DataSet!$E303=0,0,DataSet!$F303)</f>
        <v>2778</v>
      </c>
    </row>
    <row r="304" spans="1:13" hidden="1" x14ac:dyDescent="0.3">
      <c r="A304" s="27">
        <v>45170</v>
      </c>
      <c r="B304" s="22">
        <v>42</v>
      </c>
      <c r="C304" s="22">
        <v>19</v>
      </c>
      <c r="D304" s="22">
        <v>70.245304381881397</v>
      </c>
      <c r="E304" s="22">
        <v>2</v>
      </c>
      <c r="F304" s="23">
        <v>1205</v>
      </c>
      <c r="G304" s="22" t="s">
        <v>280</v>
      </c>
      <c r="H304" s="22" t="s">
        <v>9</v>
      </c>
      <c r="I304" s="22" t="str">
        <f>TEXT(DataSet!$A304,"mmm")</f>
        <v>Sep</v>
      </c>
      <c r="J304" s="22">
        <f>YEAR(DataSet!$A304)</f>
        <v>2023</v>
      </c>
      <c r="K304" s="22" t="str">
        <f>IF(MONTH(DataSet!$A304)&gt;9,"Q4",IF(MONTH(DataSet!$A304)&gt;6,"Q3",IF(MONTH(DataSet!$A304)&gt;3,"Q2","Q1")))</f>
        <v>Q3</v>
      </c>
      <c r="L304" s="22" t="str">
        <f>TEXT(WEEKDAY(DataSet!$A304,3),"ddd")</f>
        <v>Wed</v>
      </c>
      <c r="M304" s="29">
        <f>IF(DataSet!$E304=0,0,DataSet!$F304)</f>
        <v>1205</v>
      </c>
    </row>
    <row r="305" spans="1:13" hidden="1" x14ac:dyDescent="0.3">
      <c r="A305" s="28">
        <v>45092</v>
      </c>
      <c r="B305" s="24">
        <v>82</v>
      </c>
      <c r="C305" s="24">
        <v>18</v>
      </c>
      <c r="D305" s="24">
        <v>330.76726363664739</v>
      </c>
      <c r="E305" s="24">
        <v>0</v>
      </c>
      <c r="F305" s="25">
        <v>2599</v>
      </c>
      <c r="G305" s="24" t="s">
        <v>259</v>
      </c>
      <c r="H305" s="24" t="s">
        <v>11</v>
      </c>
      <c r="I305" s="24" t="str">
        <f>TEXT(DataSet!$A305,"mmm")</f>
        <v>Jun</v>
      </c>
      <c r="J305" s="24">
        <f>YEAR(DataSet!$A305)</f>
        <v>2023</v>
      </c>
      <c r="K305" s="24" t="str">
        <f>IF(MONTH(DataSet!$A305)&gt;9,"Q4",IF(MONTH(DataSet!$A305)&gt;6,"Q3",IF(MONTH(DataSet!$A305)&gt;3,"Q2","Q1")))</f>
        <v>Q2</v>
      </c>
      <c r="L305" s="24" t="str">
        <f>TEXT(WEEKDAY(DataSet!$A305,3),"ddd")</f>
        <v>Tue</v>
      </c>
      <c r="M305" s="30">
        <f>IF(DataSet!$E305=0,0,DataSet!$F305)</f>
        <v>0</v>
      </c>
    </row>
    <row r="306" spans="1:13" hidden="1" x14ac:dyDescent="0.3">
      <c r="A306" s="27">
        <v>45257</v>
      </c>
      <c r="B306" s="22">
        <v>100</v>
      </c>
      <c r="C306" s="22">
        <v>14</v>
      </c>
      <c r="D306" s="22">
        <v>260.47084959610709</v>
      </c>
      <c r="E306" s="22">
        <v>3</v>
      </c>
      <c r="F306" s="23">
        <v>1705</v>
      </c>
      <c r="G306" s="22" t="s">
        <v>302</v>
      </c>
      <c r="H306" s="22" t="s">
        <v>11</v>
      </c>
      <c r="I306" s="22" t="str">
        <f>TEXT(DataSet!$A306,"mmm")</f>
        <v>Nov</v>
      </c>
      <c r="J306" s="22">
        <f>YEAR(DataSet!$A306)</f>
        <v>2023</v>
      </c>
      <c r="K306" s="22" t="str">
        <f>IF(MONTH(DataSet!$A306)&gt;9,"Q4",IF(MONTH(DataSet!$A306)&gt;6,"Q3",IF(MONTH(DataSet!$A306)&gt;3,"Q2","Q1")))</f>
        <v>Q4</v>
      </c>
      <c r="L306" s="22" t="str">
        <f>TEXT(WEEKDAY(DataSet!$A306,3),"ddd")</f>
        <v>Sat</v>
      </c>
      <c r="M306" s="29">
        <f>IF(DataSet!$E306=0,0,DataSet!$F306)</f>
        <v>1705</v>
      </c>
    </row>
    <row r="307" spans="1:13" hidden="1" x14ac:dyDescent="0.3">
      <c r="A307" s="28">
        <v>44997</v>
      </c>
      <c r="B307" s="24">
        <v>84</v>
      </c>
      <c r="C307" s="24">
        <v>16</v>
      </c>
      <c r="D307" s="24">
        <v>278.53350551630569</v>
      </c>
      <c r="E307" s="24">
        <v>0</v>
      </c>
      <c r="F307" s="25">
        <v>989</v>
      </c>
      <c r="G307" s="24" t="s">
        <v>261</v>
      </c>
      <c r="H307" s="24" t="s">
        <v>9</v>
      </c>
      <c r="I307" s="24" t="str">
        <f>TEXT(DataSet!$A307,"mmm")</f>
        <v>Mar</v>
      </c>
      <c r="J307" s="24">
        <f>YEAR(DataSet!$A307)</f>
        <v>2023</v>
      </c>
      <c r="K307" s="24" t="str">
        <f>IF(MONTH(DataSet!$A307)&gt;9,"Q4",IF(MONTH(DataSet!$A307)&gt;6,"Q3",IF(MONTH(DataSet!$A307)&gt;3,"Q2","Q1")))</f>
        <v>Q1</v>
      </c>
      <c r="L307" s="24" t="str">
        <f>TEXT(WEEKDAY(DataSet!$A307,3),"ddd")</f>
        <v>Fri</v>
      </c>
      <c r="M307" s="30">
        <f>IF(DataSet!$E307=0,0,DataSet!$F307)</f>
        <v>0</v>
      </c>
    </row>
    <row r="308" spans="1:13" hidden="1" x14ac:dyDescent="0.3">
      <c r="A308" s="27">
        <v>45006</v>
      </c>
      <c r="B308" s="22">
        <v>98</v>
      </c>
      <c r="C308" s="22">
        <v>7</v>
      </c>
      <c r="D308" s="22">
        <v>162.2115311967178</v>
      </c>
      <c r="E308" s="22">
        <v>6</v>
      </c>
      <c r="F308" s="23">
        <v>4840</v>
      </c>
      <c r="G308" s="22" t="s">
        <v>294</v>
      </c>
      <c r="H308" s="22" t="s">
        <v>11</v>
      </c>
      <c r="I308" s="22" t="str">
        <f>TEXT(DataSet!$A308,"mmm")</f>
        <v>Mar</v>
      </c>
      <c r="J308" s="22">
        <f>YEAR(DataSet!$A308)</f>
        <v>2023</v>
      </c>
      <c r="K308" s="22" t="str">
        <f>IF(MONTH(DataSet!$A308)&gt;9,"Q4",IF(MONTH(DataSet!$A308)&gt;6,"Q3",IF(MONTH(DataSet!$A308)&gt;3,"Q2","Q1")))</f>
        <v>Q1</v>
      </c>
      <c r="L308" s="22" t="str">
        <f>TEXT(WEEKDAY(DataSet!$A308,3),"ddd")</f>
        <v>Sun</v>
      </c>
      <c r="M308" s="29">
        <f>IF(DataSet!$E308=0,0,DataSet!$F308)</f>
        <v>4840</v>
      </c>
    </row>
    <row r="309" spans="1:13" hidden="1" x14ac:dyDescent="0.3">
      <c r="A309" s="28">
        <v>45239</v>
      </c>
      <c r="B309" s="24">
        <v>64</v>
      </c>
      <c r="C309" s="24">
        <v>12</v>
      </c>
      <c r="D309" s="24">
        <v>107.44963193865389</v>
      </c>
      <c r="E309" s="24">
        <v>1</v>
      </c>
      <c r="F309" s="25">
        <v>2565</v>
      </c>
      <c r="G309" s="24" t="s">
        <v>283</v>
      </c>
      <c r="H309" s="24" t="s">
        <v>9</v>
      </c>
      <c r="I309" s="24" t="str">
        <f>TEXT(DataSet!$A309,"mmm")</f>
        <v>Nov</v>
      </c>
      <c r="J309" s="24">
        <f>YEAR(DataSet!$A309)</f>
        <v>2023</v>
      </c>
      <c r="K309" s="24" t="str">
        <f>IF(MONTH(DataSet!$A309)&gt;9,"Q4",IF(MONTH(DataSet!$A309)&gt;6,"Q3",IF(MONTH(DataSet!$A309)&gt;3,"Q2","Q1")))</f>
        <v>Q4</v>
      </c>
      <c r="L309" s="24" t="str">
        <f>TEXT(WEEKDAY(DataSet!$A309,3),"ddd")</f>
        <v>Tue</v>
      </c>
      <c r="M309" s="30">
        <f>IF(DataSet!$E309=0,0,DataSet!$F309)</f>
        <v>2565</v>
      </c>
    </row>
    <row r="310" spans="1:13" hidden="1" x14ac:dyDescent="0.3">
      <c r="A310" s="27">
        <v>45184</v>
      </c>
      <c r="B310" s="22">
        <v>60</v>
      </c>
      <c r="C310" s="22">
        <v>6</v>
      </c>
      <c r="D310" s="22">
        <v>348.75616274536043</v>
      </c>
      <c r="E310" s="22">
        <v>10</v>
      </c>
      <c r="F310" s="23">
        <v>3619</v>
      </c>
      <c r="G310" s="22" t="s">
        <v>287</v>
      </c>
      <c r="H310" s="22" t="s">
        <v>9</v>
      </c>
      <c r="I310" s="22" t="str">
        <f>TEXT(DataSet!$A310,"mmm")</f>
        <v>Sep</v>
      </c>
      <c r="J310" s="22">
        <f>YEAR(DataSet!$A310)</f>
        <v>2023</v>
      </c>
      <c r="K310" s="22" t="str">
        <f>IF(MONTH(DataSet!$A310)&gt;9,"Q4",IF(MONTH(DataSet!$A310)&gt;6,"Q3",IF(MONTH(DataSet!$A310)&gt;3,"Q2","Q1")))</f>
        <v>Q3</v>
      </c>
      <c r="L310" s="22" t="str">
        <f>TEXT(WEEKDAY(DataSet!$A310,3),"ddd")</f>
        <v>Wed</v>
      </c>
      <c r="M310" s="29">
        <f>IF(DataSet!$E310=0,0,DataSet!$F310)</f>
        <v>3619</v>
      </c>
    </row>
    <row r="311" spans="1:13" hidden="1" x14ac:dyDescent="0.3">
      <c r="A311" s="28">
        <v>45102</v>
      </c>
      <c r="B311" s="24">
        <v>50</v>
      </c>
      <c r="C311" s="24">
        <v>18</v>
      </c>
      <c r="D311" s="24">
        <v>187.46250521297611</v>
      </c>
      <c r="E311" s="24">
        <v>2</v>
      </c>
      <c r="F311" s="25">
        <v>4614</v>
      </c>
      <c r="G311" s="24" t="s">
        <v>233</v>
      </c>
      <c r="H311" s="24" t="s">
        <v>9</v>
      </c>
      <c r="I311" s="24" t="str">
        <f>TEXT(DataSet!$A311,"mmm")</f>
        <v>Jun</v>
      </c>
      <c r="J311" s="24">
        <f>YEAR(DataSet!$A311)</f>
        <v>2023</v>
      </c>
      <c r="K311" s="24" t="str">
        <f>IF(MONTH(DataSet!$A311)&gt;9,"Q4",IF(MONTH(DataSet!$A311)&gt;6,"Q3",IF(MONTH(DataSet!$A311)&gt;3,"Q2","Q1")))</f>
        <v>Q2</v>
      </c>
      <c r="L311" s="24" t="str">
        <f>TEXT(WEEKDAY(DataSet!$A311,3),"ddd")</f>
        <v>Fri</v>
      </c>
      <c r="M311" s="30">
        <f>IF(DataSet!$E311=0,0,DataSet!$F311)</f>
        <v>4614</v>
      </c>
    </row>
    <row r="312" spans="1:13" hidden="1" x14ac:dyDescent="0.3">
      <c r="A312" s="27">
        <v>45097</v>
      </c>
      <c r="B312" s="22">
        <v>58</v>
      </c>
      <c r="C312" s="22">
        <v>20</v>
      </c>
      <c r="D312" s="22">
        <v>505.60567784101988</v>
      </c>
      <c r="E312" s="22">
        <v>1</v>
      </c>
      <c r="F312" s="23">
        <v>3781</v>
      </c>
      <c r="G312" s="22" t="s">
        <v>264</v>
      </c>
      <c r="H312" s="22" t="s">
        <v>9</v>
      </c>
      <c r="I312" s="22" t="str">
        <f>TEXT(DataSet!$A312,"mmm")</f>
        <v>Jun</v>
      </c>
      <c r="J312" s="22">
        <f>YEAR(DataSet!$A312)</f>
        <v>2023</v>
      </c>
      <c r="K312" s="22" t="str">
        <f>IF(MONTH(DataSet!$A312)&gt;9,"Q4",IF(MONTH(DataSet!$A312)&gt;6,"Q3",IF(MONTH(DataSet!$A312)&gt;3,"Q2","Q1")))</f>
        <v>Q2</v>
      </c>
      <c r="L312" s="22" t="str">
        <f>TEXT(WEEKDAY(DataSet!$A312,3),"ddd")</f>
        <v>Sun</v>
      </c>
      <c r="M312" s="29">
        <f>IF(DataSet!$E312=0,0,DataSet!$F312)</f>
        <v>3781</v>
      </c>
    </row>
    <row r="313" spans="1:13" hidden="1" x14ac:dyDescent="0.3">
      <c r="A313" s="28">
        <v>44965</v>
      </c>
      <c r="B313" s="24">
        <v>87</v>
      </c>
      <c r="C313" s="24">
        <v>8</v>
      </c>
      <c r="D313" s="24">
        <v>169.83967143728231</v>
      </c>
      <c r="E313" s="24">
        <v>2</v>
      </c>
      <c r="F313" s="25">
        <v>1213</v>
      </c>
      <c r="G313" s="24" t="s">
        <v>318</v>
      </c>
      <c r="H313" s="24" t="s">
        <v>9</v>
      </c>
      <c r="I313" s="24" t="str">
        <f>TEXT(DataSet!$A313,"mmm")</f>
        <v>Feb</v>
      </c>
      <c r="J313" s="24">
        <f>YEAR(DataSet!$A313)</f>
        <v>2023</v>
      </c>
      <c r="K313" s="24" t="str">
        <f>IF(MONTH(DataSet!$A313)&gt;9,"Q4",IF(MONTH(DataSet!$A313)&gt;6,"Q3",IF(MONTH(DataSet!$A313)&gt;3,"Q2","Q1")))</f>
        <v>Q1</v>
      </c>
      <c r="L313" s="24" t="str">
        <f>TEXT(WEEKDAY(DataSet!$A313,3),"ddd")</f>
        <v>Mon</v>
      </c>
      <c r="M313" s="30">
        <f>IF(DataSet!$E313=0,0,DataSet!$F313)</f>
        <v>1213</v>
      </c>
    </row>
    <row r="314" spans="1:13" hidden="1" x14ac:dyDescent="0.3">
      <c r="A314" s="27">
        <v>45279</v>
      </c>
      <c r="B314" s="22">
        <v>93</v>
      </c>
      <c r="C314" s="22">
        <v>6</v>
      </c>
      <c r="D314" s="22">
        <v>277.42708881537283</v>
      </c>
      <c r="E314" s="22">
        <v>6</v>
      </c>
      <c r="F314" s="23">
        <v>1684</v>
      </c>
      <c r="G314" s="22" t="s">
        <v>325</v>
      </c>
      <c r="H314" s="22" t="s">
        <v>9</v>
      </c>
      <c r="I314" s="22" t="str">
        <f>TEXT(DataSet!$A314,"mmm")</f>
        <v>Dec</v>
      </c>
      <c r="J314" s="22">
        <f>YEAR(DataSet!$A314)</f>
        <v>2023</v>
      </c>
      <c r="K314" s="22" t="str">
        <f>IF(MONTH(DataSet!$A314)&gt;9,"Q4",IF(MONTH(DataSet!$A314)&gt;6,"Q3",IF(MONTH(DataSet!$A314)&gt;3,"Q2","Q1")))</f>
        <v>Q4</v>
      </c>
      <c r="L314" s="22" t="str">
        <f>TEXT(WEEKDAY(DataSet!$A314,3),"ddd")</f>
        <v>Sun</v>
      </c>
      <c r="M314" s="29">
        <f>IF(DataSet!$E314=0,0,DataSet!$F314)</f>
        <v>1684</v>
      </c>
    </row>
    <row r="315" spans="1:13" hidden="1" x14ac:dyDescent="0.3">
      <c r="A315" s="28">
        <v>45205</v>
      </c>
      <c r="B315" s="24">
        <v>47</v>
      </c>
      <c r="C315" s="24">
        <v>18</v>
      </c>
      <c r="D315" s="24">
        <v>539.73982222185714</v>
      </c>
      <c r="E315" s="24">
        <v>8</v>
      </c>
      <c r="F315" s="25">
        <v>1761</v>
      </c>
      <c r="G315" s="24" t="s">
        <v>308</v>
      </c>
      <c r="H315" s="24" t="s">
        <v>11</v>
      </c>
      <c r="I315" s="24" t="str">
        <f>TEXT(DataSet!$A315,"mmm")</f>
        <v>Oct</v>
      </c>
      <c r="J315" s="24">
        <f>YEAR(DataSet!$A315)</f>
        <v>2023</v>
      </c>
      <c r="K315" s="24" t="str">
        <f>IF(MONTH(DataSet!$A315)&gt;9,"Q4",IF(MONTH(DataSet!$A315)&gt;6,"Q3",IF(MONTH(DataSet!$A315)&gt;3,"Q2","Q1")))</f>
        <v>Q4</v>
      </c>
      <c r="L315" s="24" t="str">
        <f>TEXT(WEEKDAY(DataSet!$A315,3),"ddd")</f>
        <v>Wed</v>
      </c>
      <c r="M315" s="30">
        <f>IF(DataSet!$E315=0,0,DataSet!$F315)</f>
        <v>1761</v>
      </c>
    </row>
    <row r="316" spans="1:13" hidden="1" x14ac:dyDescent="0.3">
      <c r="A316" s="27">
        <v>45256</v>
      </c>
      <c r="B316" s="22">
        <v>87</v>
      </c>
      <c r="C316" s="22">
        <v>12</v>
      </c>
      <c r="D316" s="22">
        <v>110.7131925111651</v>
      </c>
      <c r="E316" s="22">
        <v>5</v>
      </c>
      <c r="F316" s="23">
        <v>2893</v>
      </c>
      <c r="G316" s="22" t="s">
        <v>326</v>
      </c>
      <c r="H316" s="22" t="s">
        <v>9</v>
      </c>
      <c r="I316" s="22" t="str">
        <f>TEXT(DataSet!$A316,"mmm")</f>
        <v>Nov</v>
      </c>
      <c r="J316" s="22">
        <f>YEAR(DataSet!$A316)</f>
        <v>2023</v>
      </c>
      <c r="K316" s="22" t="str">
        <f>IF(MONTH(DataSet!$A316)&gt;9,"Q4",IF(MONTH(DataSet!$A316)&gt;6,"Q3",IF(MONTH(DataSet!$A316)&gt;3,"Q2","Q1")))</f>
        <v>Q4</v>
      </c>
      <c r="L316" s="22" t="str">
        <f>TEXT(WEEKDAY(DataSet!$A316,3),"ddd")</f>
        <v>Fri</v>
      </c>
      <c r="M316" s="29">
        <f>IF(DataSet!$E316=0,0,DataSet!$F316)</f>
        <v>2893</v>
      </c>
    </row>
    <row r="317" spans="1:13" hidden="1" x14ac:dyDescent="0.3">
      <c r="A317" s="28">
        <v>45083</v>
      </c>
      <c r="B317" s="24">
        <v>50</v>
      </c>
      <c r="C317" s="24">
        <v>7</v>
      </c>
      <c r="D317" s="24">
        <v>404.08157954536392</v>
      </c>
      <c r="E317" s="24">
        <v>9</v>
      </c>
      <c r="F317" s="25">
        <v>2678</v>
      </c>
      <c r="G317" s="24" t="s">
        <v>327</v>
      </c>
      <c r="H317" s="24" t="s">
        <v>11</v>
      </c>
      <c r="I317" s="24" t="str">
        <f>TEXT(DataSet!$A317,"mmm")</f>
        <v>Jun</v>
      </c>
      <c r="J317" s="24">
        <f>YEAR(DataSet!$A317)</f>
        <v>2023</v>
      </c>
      <c r="K317" s="24" t="str">
        <f>IF(MONTH(DataSet!$A317)&gt;9,"Q4",IF(MONTH(DataSet!$A317)&gt;6,"Q3",IF(MONTH(DataSet!$A317)&gt;3,"Q2","Q1")))</f>
        <v>Q2</v>
      </c>
      <c r="L317" s="24" t="str">
        <f>TEXT(WEEKDAY(DataSet!$A317,3),"ddd")</f>
        <v>Sun</v>
      </c>
      <c r="M317" s="30">
        <f>IF(DataSet!$E317=0,0,DataSet!$F317)</f>
        <v>2678</v>
      </c>
    </row>
    <row r="318" spans="1:13" hidden="1" x14ac:dyDescent="0.3">
      <c r="A318" s="27">
        <v>45214</v>
      </c>
      <c r="B318" s="22">
        <v>76</v>
      </c>
      <c r="C318" s="22">
        <v>5</v>
      </c>
      <c r="D318" s="22">
        <v>529.93294985332386</v>
      </c>
      <c r="E318" s="22">
        <v>2</v>
      </c>
      <c r="F318" s="23">
        <v>1505</v>
      </c>
      <c r="G318" s="22" t="s">
        <v>277</v>
      </c>
      <c r="H318" s="22" t="s">
        <v>9</v>
      </c>
      <c r="I318" s="22" t="str">
        <f>TEXT(DataSet!$A318,"mmm")</f>
        <v>Oct</v>
      </c>
      <c r="J318" s="22">
        <f>YEAR(DataSet!$A318)</f>
        <v>2023</v>
      </c>
      <c r="K318" s="22" t="str">
        <f>IF(MONTH(DataSet!$A318)&gt;9,"Q4",IF(MONTH(DataSet!$A318)&gt;6,"Q3",IF(MONTH(DataSet!$A318)&gt;3,"Q2","Q1")))</f>
        <v>Q4</v>
      </c>
      <c r="L318" s="22" t="str">
        <f>TEXT(WEEKDAY(DataSet!$A318,3),"ddd")</f>
        <v>Fri</v>
      </c>
      <c r="M318" s="29">
        <f>IF(DataSet!$E318=0,0,DataSet!$F318)</f>
        <v>1505</v>
      </c>
    </row>
    <row r="319" spans="1:13" hidden="1" x14ac:dyDescent="0.3">
      <c r="A319" s="28">
        <v>44973</v>
      </c>
      <c r="B319" s="24">
        <v>28</v>
      </c>
      <c r="C319" s="24">
        <v>10</v>
      </c>
      <c r="D319" s="24">
        <v>440.1618171222554</v>
      </c>
      <c r="E319" s="24">
        <v>10</v>
      </c>
      <c r="F319" s="25">
        <v>4982</v>
      </c>
      <c r="G319" s="24" t="s">
        <v>261</v>
      </c>
      <c r="H319" s="24" t="s">
        <v>9</v>
      </c>
      <c r="I319" s="24" t="str">
        <f>TEXT(DataSet!$A319,"mmm")</f>
        <v>Feb</v>
      </c>
      <c r="J319" s="24">
        <f>YEAR(DataSet!$A319)</f>
        <v>2023</v>
      </c>
      <c r="K319" s="24" t="str">
        <f>IF(MONTH(DataSet!$A319)&gt;9,"Q4",IF(MONTH(DataSet!$A319)&gt;6,"Q3",IF(MONTH(DataSet!$A319)&gt;3,"Q2","Q1")))</f>
        <v>Q1</v>
      </c>
      <c r="L319" s="24" t="str">
        <f>TEXT(WEEKDAY(DataSet!$A319,3),"ddd")</f>
        <v>Tue</v>
      </c>
      <c r="M319" s="30">
        <f>IF(DataSet!$E319=0,0,DataSet!$F319)</f>
        <v>4982</v>
      </c>
    </row>
    <row r="320" spans="1:13" hidden="1" x14ac:dyDescent="0.3">
      <c r="A320" s="27">
        <v>45040</v>
      </c>
      <c r="B320" s="22">
        <v>98</v>
      </c>
      <c r="C320" s="22">
        <v>20</v>
      </c>
      <c r="D320" s="22">
        <v>382.65487004953837</v>
      </c>
      <c r="E320" s="22">
        <v>8</v>
      </c>
      <c r="F320" s="23">
        <v>656</v>
      </c>
      <c r="G320" s="22" t="s">
        <v>279</v>
      </c>
      <c r="H320" s="22" t="s">
        <v>11</v>
      </c>
      <c r="I320" s="22" t="str">
        <f>TEXT(DataSet!$A320,"mmm")</f>
        <v>Apr</v>
      </c>
      <c r="J320" s="22">
        <f>YEAR(DataSet!$A320)</f>
        <v>2023</v>
      </c>
      <c r="K320" s="22" t="str">
        <f>IF(MONTH(DataSet!$A320)&gt;9,"Q4",IF(MONTH(DataSet!$A320)&gt;6,"Q3",IF(MONTH(DataSet!$A320)&gt;3,"Q2","Q1")))</f>
        <v>Q2</v>
      </c>
      <c r="L320" s="22" t="str">
        <f>TEXT(WEEKDAY(DataSet!$A320,3),"ddd")</f>
        <v>Sat</v>
      </c>
      <c r="M320" s="29">
        <f>IF(DataSet!$E320=0,0,DataSet!$F320)</f>
        <v>656</v>
      </c>
    </row>
    <row r="321" spans="1:13" hidden="1" x14ac:dyDescent="0.3">
      <c r="A321" s="28">
        <v>45111</v>
      </c>
      <c r="B321" s="24">
        <v>92</v>
      </c>
      <c r="C321" s="24">
        <v>9</v>
      </c>
      <c r="D321" s="24">
        <v>269.95586567080409</v>
      </c>
      <c r="E321" s="24">
        <v>8</v>
      </c>
      <c r="F321" s="25">
        <v>4747</v>
      </c>
      <c r="G321" s="24" t="s">
        <v>312</v>
      </c>
      <c r="H321" s="24" t="s">
        <v>11</v>
      </c>
      <c r="I321" s="24" t="str">
        <f>TEXT(DataSet!$A321,"mmm")</f>
        <v>Jul</v>
      </c>
      <c r="J321" s="24">
        <f>YEAR(DataSet!$A321)</f>
        <v>2023</v>
      </c>
      <c r="K321" s="24" t="str">
        <f>IF(MONTH(DataSet!$A321)&gt;9,"Q4",IF(MONTH(DataSet!$A321)&gt;6,"Q3",IF(MONTH(DataSet!$A321)&gt;3,"Q2","Q1")))</f>
        <v>Q3</v>
      </c>
      <c r="L321" s="24" t="str">
        <f>TEXT(WEEKDAY(DataSet!$A321,3),"ddd")</f>
        <v>Sun</v>
      </c>
      <c r="M321" s="30">
        <f>IF(DataSet!$E321=0,0,DataSet!$F321)</f>
        <v>4747</v>
      </c>
    </row>
    <row r="322" spans="1:13" hidden="1" x14ac:dyDescent="0.3">
      <c r="A322" s="27">
        <v>45053</v>
      </c>
      <c r="B322" s="22">
        <v>71</v>
      </c>
      <c r="C322" s="22">
        <v>7</v>
      </c>
      <c r="D322" s="22">
        <v>437.81443428019361</v>
      </c>
      <c r="E322" s="22">
        <v>2</v>
      </c>
      <c r="F322" s="23">
        <v>2186</v>
      </c>
      <c r="G322" s="22" t="s">
        <v>280</v>
      </c>
      <c r="H322" s="22" t="s">
        <v>9</v>
      </c>
      <c r="I322" s="22" t="str">
        <f>TEXT(DataSet!$A322,"mmm")</f>
        <v>May</v>
      </c>
      <c r="J322" s="22">
        <f>YEAR(DataSet!$A322)</f>
        <v>2023</v>
      </c>
      <c r="K322" s="22" t="str">
        <f>IF(MONTH(DataSet!$A322)&gt;9,"Q4",IF(MONTH(DataSet!$A322)&gt;6,"Q3",IF(MONTH(DataSet!$A322)&gt;3,"Q2","Q1")))</f>
        <v>Q2</v>
      </c>
      <c r="L322" s="22" t="str">
        <f>TEXT(WEEKDAY(DataSet!$A322,3),"ddd")</f>
        <v>Fri</v>
      </c>
      <c r="M322" s="29">
        <f>IF(DataSet!$E322=0,0,DataSet!$F322)</f>
        <v>2186</v>
      </c>
    </row>
    <row r="323" spans="1:13" hidden="1" x14ac:dyDescent="0.3">
      <c r="A323" s="28">
        <v>45227</v>
      </c>
      <c r="B323" s="24">
        <v>77</v>
      </c>
      <c r="C323" s="24">
        <v>18</v>
      </c>
      <c r="D323" s="24">
        <v>256.70749057395028</v>
      </c>
      <c r="E323" s="24">
        <v>2</v>
      </c>
      <c r="F323" s="25">
        <v>4298</v>
      </c>
      <c r="G323" s="24" t="s">
        <v>305</v>
      </c>
      <c r="H323" s="24" t="s">
        <v>9</v>
      </c>
      <c r="I323" s="24" t="str">
        <f>TEXT(DataSet!$A323,"mmm")</f>
        <v>Oct</v>
      </c>
      <c r="J323" s="24">
        <f>YEAR(DataSet!$A323)</f>
        <v>2023</v>
      </c>
      <c r="K323" s="24" t="str">
        <f>IF(MONTH(DataSet!$A323)&gt;9,"Q4",IF(MONTH(DataSet!$A323)&gt;6,"Q3",IF(MONTH(DataSet!$A323)&gt;3,"Q2","Q1")))</f>
        <v>Q4</v>
      </c>
      <c r="L323" s="24" t="str">
        <f>TEXT(WEEKDAY(DataSet!$A323,3),"ddd")</f>
        <v>Thu</v>
      </c>
      <c r="M323" s="30">
        <f>IF(DataSet!$E323=0,0,DataSet!$F323)</f>
        <v>4298</v>
      </c>
    </row>
    <row r="324" spans="1:13" hidden="1" x14ac:dyDescent="0.3">
      <c r="A324" s="27">
        <v>44961</v>
      </c>
      <c r="B324" s="22">
        <v>30</v>
      </c>
      <c r="C324" s="22">
        <v>8</v>
      </c>
      <c r="D324" s="22">
        <v>219.64346373477099</v>
      </c>
      <c r="E324" s="22">
        <v>5</v>
      </c>
      <c r="F324" s="23">
        <v>3370</v>
      </c>
      <c r="G324" s="22" t="s">
        <v>246</v>
      </c>
      <c r="H324" s="22" t="s">
        <v>11</v>
      </c>
      <c r="I324" s="22" t="str">
        <f>TEXT(DataSet!$A324,"mmm")</f>
        <v>Feb</v>
      </c>
      <c r="J324" s="22">
        <f>YEAR(DataSet!$A324)</f>
        <v>2023</v>
      </c>
      <c r="K324" s="22" t="str">
        <f>IF(MONTH(DataSet!$A324)&gt;9,"Q4",IF(MONTH(DataSet!$A324)&gt;6,"Q3",IF(MONTH(DataSet!$A324)&gt;3,"Q2","Q1")))</f>
        <v>Q1</v>
      </c>
      <c r="L324" s="22" t="str">
        <f>TEXT(WEEKDAY(DataSet!$A324,3),"ddd")</f>
        <v>Thu</v>
      </c>
      <c r="M324" s="29">
        <f>IF(DataSet!$E324=0,0,DataSet!$F324)</f>
        <v>3370</v>
      </c>
    </row>
    <row r="325" spans="1:13" hidden="1" x14ac:dyDescent="0.3">
      <c r="A325" s="28">
        <v>44956</v>
      </c>
      <c r="B325" s="24">
        <v>39</v>
      </c>
      <c r="C325" s="24">
        <v>20</v>
      </c>
      <c r="D325" s="24">
        <v>321.2008017941269</v>
      </c>
      <c r="E325" s="24">
        <v>8</v>
      </c>
      <c r="F325" s="25">
        <v>1203</v>
      </c>
      <c r="G325" s="24" t="s">
        <v>232</v>
      </c>
      <c r="H325" s="24" t="s">
        <v>11</v>
      </c>
      <c r="I325" s="24" t="str">
        <f>TEXT(DataSet!$A325,"mmm")</f>
        <v>Jan</v>
      </c>
      <c r="J325" s="24">
        <f>YEAR(DataSet!$A325)</f>
        <v>2023</v>
      </c>
      <c r="K325" s="24" t="str">
        <f>IF(MONTH(DataSet!$A325)&gt;9,"Q4",IF(MONTH(DataSet!$A325)&gt;6,"Q3",IF(MONTH(DataSet!$A325)&gt;3,"Q2","Q1")))</f>
        <v>Q1</v>
      </c>
      <c r="L325" s="24" t="str">
        <f>TEXT(WEEKDAY(DataSet!$A325,3),"ddd")</f>
        <v>Sat</v>
      </c>
      <c r="M325" s="30">
        <f>IF(DataSet!$E325=0,0,DataSet!$F325)</f>
        <v>1203</v>
      </c>
    </row>
    <row r="326" spans="1:13" hidden="1" x14ac:dyDescent="0.3">
      <c r="A326" s="27">
        <v>44993</v>
      </c>
      <c r="B326" s="22">
        <v>60</v>
      </c>
      <c r="C326" s="22">
        <v>13</v>
      </c>
      <c r="D326" s="22">
        <v>289.50621098785649</v>
      </c>
      <c r="E326" s="22">
        <v>7</v>
      </c>
      <c r="F326" s="23">
        <v>1968</v>
      </c>
      <c r="G326" s="22" t="s">
        <v>304</v>
      </c>
      <c r="H326" s="22" t="s">
        <v>11</v>
      </c>
      <c r="I326" s="22" t="str">
        <f>TEXT(DataSet!$A326,"mmm")</f>
        <v>Mar</v>
      </c>
      <c r="J326" s="22">
        <f>YEAR(DataSet!$A326)</f>
        <v>2023</v>
      </c>
      <c r="K326" s="22" t="str">
        <f>IF(MONTH(DataSet!$A326)&gt;9,"Q4",IF(MONTH(DataSet!$A326)&gt;6,"Q3",IF(MONTH(DataSet!$A326)&gt;3,"Q2","Q1")))</f>
        <v>Q1</v>
      </c>
      <c r="L326" s="22" t="str">
        <f>TEXT(WEEKDAY(DataSet!$A326,3),"ddd")</f>
        <v>Mon</v>
      </c>
      <c r="M326" s="29">
        <f>IF(DataSet!$E326=0,0,DataSet!$F326)</f>
        <v>1968</v>
      </c>
    </row>
    <row r="327" spans="1:13" hidden="1" x14ac:dyDescent="0.3">
      <c r="A327" s="28">
        <v>44928</v>
      </c>
      <c r="B327" s="24">
        <v>71</v>
      </c>
      <c r="C327" s="24">
        <v>16</v>
      </c>
      <c r="D327" s="24">
        <v>483.36104634740411</v>
      </c>
      <c r="E327" s="24">
        <v>2</v>
      </c>
      <c r="F327" s="25">
        <v>2232</v>
      </c>
      <c r="G327" s="24" t="s">
        <v>311</v>
      </c>
      <c r="H327" s="24" t="s">
        <v>11</v>
      </c>
      <c r="I327" s="24" t="str">
        <f>TEXT(DataSet!$A327,"mmm")</f>
        <v>Jan</v>
      </c>
      <c r="J327" s="24">
        <f>YEAR(DataSet!$A327)</f>
        <v>2023</v>
      </c>
      <c r="K327" s="24" t="str">
        <f>IF(MONTH(DataSet!$A327)&gt;9,"Q4",IF(MONTH(DataSet!$A327)&gt;6,"Q3",IF(MONTH(DataSet!$A327)&gt;3,"Q2","Q1")))</f>
        <v>Q1</v>
      </c>
      <c r="L327" s="24" t="str">
        <f>TEXT(WEEKDAY(DataSet!$A327,3),"ddd")</f>
        <v>Sat</v>
      </c>
      <c r="M327" s="30">
        <f>IF(DataSet!$E327=0,0,DataSet!$F327)</f>
        <v>2232</v>
      </c>
    </row>
    <row r="328" spans="1:13" hidden="1" x14ac:dyDescent="0.3">
      <c r="A328" s="27">
        <v>45001</v>
      </c>
      <c r="B328" s="22">
        <v>57</v>
      </c>
      <c r="C328" s="22">
        <v>19</v>
      </c>
      <c r="D328" s="22">
        <v>219.4719540199539</v>
      </c>
      <c r="E328" s="22">
        <v>1</v>
      </c>
      <c r="F328" s="23">
        <v>1864</v>
      </c>
      <c r="G328" s="22" t="s">
        <v>234</v>
      </c>
      <c r="H328" s="22" t="s">
        <v>11</v>
      </c>
      <c r="I328" s="22" t="str">
        <f>TEXT(DataSet!$A328,"mmm")</f>
        <v>Mar</v>
      </c>
      <c r="J328" s="22">
        <f>YEAR(DataSet!$A328)</f>
        <v>2023</v>
      </c>
      <c r="K328" s="22" t="str">
        <f>IF(MONTH(DataSet!$A328)&gt;9,"Q4",IF(MONTH(DataSet!$A328)&gt;6,"Q3",IF(MONTH(DataSet!$A328)&gt;3,"Q2","Q1")))</f>
        <v>Q1</v>
      </c>
      <c r="L328" s="22" t="str">
        <f>TEXT(WEEKDAY(DataSet!$A328,3),"ddd")</f>
        <v>Tue</v>
      </c>
      <c r="M328" s="29">
        <f>IF(DataSet!$E328=0,0,DataSet!$F328)</f>
        <v>1864</v>
      </c>
    </row>
    <row r="329" spans="1:13" hidden="1" x14ac:dyDescent="0.3">
      <c r="A329" s="28">
        <v>45065</v>
      </c>
      <c r="B329" s="24">
        <v>75</v>
      </c>
      <c r="C329" s="24">
        <v>18</v>
      </c>
      <c r="D329" s="24">
        <v>586.71296499810182</v>
      </c>
      <c r="E329" s="24">
        <v>5</v>
      </c>
      <c r="F329" s="25">
        <v>2553</v>
      </c>
      <c r="G329" s="24" t="s">
        <v>300</v>
      </c>
      <c r="H329" s="24" t="s">
        <v>11</v>
      </c>
      <c r="I329" s="24" t="str">
        <f>TEXT(DataSet!$A329,"mmm")</f>
        <v>May</v>
      </c>
      <c r="J329" s="24">
        <f>YEAR(DataSet!$A329)</f>
        <v>2023</v>
      </c>
      <c r="K329" s="24" t="str">
        <f>IF(MONTH(DataSet!$A329)&gt;9,"Q4",IF(MONTH(DataSet!$A329)&gt;6,"Q3",IF(MONTH(DataSet!$A329)&gt;3,"Q2","Q1")))</f>
        <v>Q2</v>
      </c>
      <c r="L329" s="24" t="str">
        <f>TEXT(WEEKDAY(DataSet!$A329,3),"ddd")</f>
        <v>Wed</v>
      </c>
      <c r="M329" s="30">
        <f>IF(DataSet!$E329=0,0,DataSet!$F329)</f>
        <v>2553</v>
      </c>
    </row>
    <row r="330" spans="1:13" hidden="1" x14ac:dyDescent="0.3">
      <c r="A330" s="27">
        <v>44945</v>
      </c>
      <c r="B330" s="22">
        <v>60</v>
      </c>
      <c r="C330" s="22">
        <v>19</v>
      </c>
      <c r="D330" s="22">
        <v>134.77618798369761</v>
      </c>
      <c r="E330" s="22">
        <v>2</v>
      </c>
      <c r="F330" s="23">
        <v>2877</v>
      </c>
      <c r="G330" s="22" t="s">
        <v>315</v>
      </c>
      <c r="H330" s="22" t="s">
        <v>9</v>
      </c>
      <c r="I330" s="22" t="str">
        <f>TEXT(DataSet!$A330,"mmm")</f>
        <v>Jan</v>
      </c>
      <c r="J330" s="22">
        <f>YEAR(DataSet!$A330)</f>
        <v>2023</v>
      </c>
      <c r="K330" s="22" t="str">
        <f>IF(MONTH(DataSet!$A330)&gt;9,"Q4",IF(MONTH(DataSet!$A330)&gt;6,"Q3",IF(MONTH(DataSet!$A330)&gt;3,"Q2","Q1")))</f>
        <v>Q1</v>
      </c>
      <c r="L330" s="22" t="str">
        <f>TEXT(WEEKDAY(DataSet!$A330,3),"ddd")</f>
        <v>Tue</v>
      </c>
      <c r="M330" s="29">
        <f>IF(DataSet!$E330=0,0,DataSet!$F330)</f>
        <v>2877</v>
      </c>
    </row>
    <row r="331" spans="1:13" hidden="1" x14ac:dyDescent="0.3">
      <c r="A331" s="28">
        <v>45160</v>
      </c>
      <c r="B331" s="24">
        <v>58</v>
      </c>
      <c r="C331" s="24">
        <v>13</v>
      </c>
      <c r="D331" s="24">
        <v>476.08981642242532</v>
      </c>
      <c r="E331" s="24">
        <v>7</v>
      </c>
      <c r="F331" s="25">
        <v>1556</v>
      </c>
      <c r="G331" s="24" t="s">
        <v>284</v>
      </c>
      <c r="H331" s="24" t="s">
        <v>9</v>
      </c>
      <c r="I331" s="24" t="str">
        <f>TEXT(DataSet!$A331,"mmm")</f>
        <v>Aug</v>
      </c>
      <c r="J331" s="24">
        <f>YEAR(DataSet!$A331)</f>
        <v>2023</v>
      </c>
      <c r="K331" s="24" t="str">
        <f>IF(MONTH(DataSet!$A331)&gt;9,"Q4",IF(MONTH(DataSet!$A331)&gt;6,"Q3",IF(MONTH(DataSet!$A331)&gt;3,"Q2","Q1")))</f>
        <v>Q3</v>
      </c>
      <c r="L331" s="24" t="str">
        <f>TEXT(WEEKDAY(DataSet!$A331,3),"ddd")</f>
        <v>Sun</v>
      </c>
      <c r="M331" s="30">
        <f>IF(DataSet!$E331=0,0,DataSet!$F331)</f>
        <v>1556</v>
      </c>
    </row>
    <row r="332" spans="1:13" hidden="1" x14ac:dyDescent="0.3">
      <c r="A332" s="27">
        <v>45119</v>
      </c>
      <c r="B332" s="22">
        <v>53</v>
      </c>
      <c r="C332" s="22">
        <v>17</v>
      </c>
      <c r="D332" s="22">
        <v>560.52725774275132</v>
      </c>
      <c r="E332" s="22">
        <v>2</v>
      </c>
      <c r="F332" s="23">
        <v>3165</v>
      </c>
      <c r="G332" s="22" t="s">
        <v>276</v>
      </c>
      <c r="H332" s="22" t="s">
        <v>11</v>
      </c>
      <c r="I332" s="22" t="str">
        <f>TEXT(DataSet!$A332,"mmm")</f>
        <v>Jul</v>
      </c>
      <c r="J332" s="22">
        <f>YEAR(DataSet!$A332)</f>
        <v>2023</v>
      </c>
      <c r="K332" s="22" t="str">
        <f>IF(MONTH(DataSet!$A332)&gt;9,"Q4",IF(MONTH(DataSet!$A332)&gt;6,"Q3",IF(MONTH(DataSet!$A332)&gt;3,"Q2","Q1")))</f>
        <v>Q3</v>
      </c>
      <c r="L332" s="22" t="str">
        <f>TEXT(WEEKDAY(DataSet!$A332,3),"ddd")</f>
        <v>Mon</v>
      </c>
      <c r="M332" s="29">
        <f>IF(DataSet!$E332=0,0,DataSet!$F332)</f>
        <v>3165</v>
      </c>
    </row>
    <row r="333" spans="1:13" hidden="1" x14ac:dyDescent="0.3">
      <c r="A333" s="28">
        <v>45205</v>
      </c>
      <c r="B333" s="24">
        <v>46</v>
      </c>
      <c r="C333" s="24">
        <v>10</v>
      </c>
      <c r="D333" s="24">
        <v>114.00665420061</v>
      </c>
      <c r="E333" s="24">
        <v>8</v>
      </c>
      <c r="F333" s="25">
        <v>4585</v>
      </c>
      <c r="G333" s="24" t="s">
        <v>299</v>
      </c>
      <c r="H333" s="24" t="s">
        <v>9</v>
      </c>
      <c r="I333" s="24" t="str">
        <f>TEXT(DataSet!$A333,"mmm")</f>
        <v>Oct</v>
      </c>
      <c r="J333" s="24">
        <f>YEAR(DataSet!$A333)</f>
        <v>2023</v>
      </c>
      <c r="K333" s="24" t="str">
        <f>IF(MONTH(DataSet!$A333)&gt;9,"Q4",IF(MONTH(DataSet!$A333)&gt;6,"Q3",IF(MONTH(DataSet!$A333)&gt;3,"Q2","Q1")))</f>
        <v>Q4</v>
      </c>
      <c r="L333" s="24" t="str">
        <f>TEXT(WEEKDAY(DataSet!$A333,3),"ddd")</f>
        <v>Wed</v>
      </c>
      <c r="M333" s="30">
        <f>IF(DataSet!$E333=0,0,DataSet!$F333)</f>
        <v>4585</v>
      </c>
    </row>
    <row r="334" spans="1:13" hidden="1" x14ac:dyDescent="0.3">
      <c r="A334" s="27">
        <v>45249</v>
      </c>
      <c r="B334" s="22">
        <v>50</v>
      </c>
      <c r="C334" s="22">
        <v>19</v>
      </c>
      <c r="D334" s="22">
        <v>120.8997259956145</v>
      </c>
      <c r="E334" s="22">
        <v>7</v>
      </c>
      <c r="F334" s="23">
        <v>3643</v>
      </c>
      <c r="G334" s="22" t="s">
        <v>254</v>
      </c>
      <c r="H334" s="22" t="s">
        <v>9</v>
      </c>
      <c r="I334" s="22" t="str">
        <f>TEXT(DataSet!$A334,"mmm")</f>
        <v>Nov</v>
      </c>
      <c r="J334" s="22">
        <f>YEAR(DataSet!$A334)</f>
        <v>2023</v>
      </c>
      <c r="K334" s="22" t="str">
        <f>IF(MONTH(DataSet!$A334)&gt;9,"Q4",IF(MONTH(DataSet!$A334)&gt;6,"Q3",IF(MONTH(DataSet!$A334)&gt;3,"Q2","Q1")))</f>
        <v>Q4</v>
      </c>
      <c r="L334" s="22" t="str">
        <f>TEXT(WEEKDAY(DataSet!$A334,3),"ddd")</f>
        <v>Fri</v>
      </c>
      <c r="M334" s="29">
        <f>IF(DataSet!$E334=0,0,DataSet!$F334)</f>
        <v>3643</v>
      </c>
    </row>
    <row r="335" spans="1:13" hidden="1" x14ac:dyDescent="0.3">
      <c r="A335" s="28">
        <v>45165</v>
      </c>
      <c r="B335" s="24">
        <v>77</v>
      </c>
      <c r="C335" s="24">
        <v>14</v>
      </c>
      <c r="D335" s="24">
        <v>172.3778057304244</v>
      </c>
      <c r="E335" s="24">
        <v>2</v>
      </c>
      <c r="F335" s="25">
        <v>823</v>
      </c>
      <c r="G335" s="24" t="s">
        <v>265</v>
      </c>
      <c r="H335" s="24" t="s">
        <v>11</v>
      </c>
      <c r="I335" s="24" t="str">
        <f>TEXT(DataSet!$A335,"mmm")</f>
        <v>Aug</v>
      </c>
      <c r="J335" s="24">
        <f>YEAR(DataSet!$A335)</f>
        <v>2023</v>
      </c>
      <c r="K335" s="24" t="str">
        <f>IF(MONTH(DataSet!$A335)&gt;9,"Q4",IF(MONTH(DataSet!$A335)&gt;6,"Q3",IF(MONTH(DataSet!$A335)&gt;3,"Q2","Q1")))</f>
        <v>Q3</v>
      </c>
      <c r="L335" s="24" t="str">
        <f>TEXT(WEEKDAY(DataSet!$A335,3),"ddd")</f>
        <v>Fri</v>
      </c>
      <c r="M335" s="30">
        <f>IF(DataSet!$E335=0,0,DataSet!$F335)</f>
        <v>823</v>
      </c>
    </row>
    <row r="336" spans="1:13" hidden="1" x14ac:dyDescent="0.3">
      <c r="A336" s="27">
        <v>45268</v>
      </c>
      <c r="B336" s="22">
        <v>50</v>
      </c>
      <c r="C336" s="22">
        <v>20</v>
      </c>
      <c r="D336" s="22">
        <v>99.041503721017591</v>
      </c>
      <c r="E336" s="22">
        <v>1</v>
      </c>
      <c r="F336" s="23">
        <v>2808</v>
      </c>
      <c r="G336" s="22" t="s">
        <v>252</v>
      </c>
      <c r="H336" s="22" t="s">
        <v>11</v>
      </c>
      <c r="I336" s="22" t="str">
        <f>TEXT(DataSet!$A336,"mmm")</f>
        <v>Dec</v>
      </c>
      <c r="J336" s="22">
        <f>YEAR(DataSet!$A336)</f>
        <v>2023</v>
      </c>
      <c r="K336" s="22" t="str">
        <f>IF(MONTH(DataSet!$A336)&gt;9,"Q4",IF(MONTH(DataSet!$A336)&gt;6,"Q3",IF(MONTH(DataSet!$A336)&gt;3,"Q2","Q1")))</f>
        <v>Q4</v>
      </c>
      <c r="L336" s="22" t="str">
        <f>TEXT(WEEKDAY(DataSet!$A336,3),"ddd")</f>
        <v>Wed</v>
      </c>
      <c r="M336" s="29">
        <f>IF(DataSet!$E336=0,0,DataSet!$F336)</f>
        <v>2808</v>
      </c>
    </row>
    <row r="337" spans="1:13" hidden="1" x14ac:dyDescent="0.3">
      <c r="A337" s="28">
        <v>45236</v>
      </c>
      <c r="B337" s="24">
        <v>30</v>
      </c>
      <c r="C337" s="24">
        <v>12</v>
      </c>
      <c r="D337" s="24">
        <v>492.80256430991398</v>
      </c>
      <c r="E337" s="24">
        <v>8</v>
      </c>
      <c r="F337" s="25">
        <v>952</v>
      </c>
      <c r="G337" s="24" t="s">
        <v>254</v>
      </c>
      <c r="H337" s="24" t="s">
        <v>11</v>
      </c>
      <c r="I337" s="24" t="str">
        <f>TEXT(DataSet!$A337,"mmm")</f>
        <v>Nov</v>
      </c>
      <c r="J337" s="24">
        <f>YEAR(DataSet!$A337)</f>
        <v>2023</v>
      </c>
      <c r="K337" s="24" t="str">
        <f>IF(MONTH(DataSet!$A337)&gt;9,"Q4",IF(MONTH(DataSet!$A337)&gt;6,"Q3",IF(MONTH(DataSet!$A337)&gt;3,"Q2","Q1")))</f>
        <v>Q4</v>
      </c>
      <c r="L337" s="24" t="str">
        <f>TEXT(WEEKDAY(DataSet!$A337,3),"ddd")</f>
        <v>Sat</v>
      </c>
      <c r="M337" s="30">
        <f>IF(DataSet!$E337=0,0,DataSet!$F337)</f>
        <v>952</v>
      </c>
    </row>
    <row r="338" spans="1:13" hidden="1" x14ac:dyDescent="0.3">
      <c r="A338" s="27">
        <v>45089</v>
      </c>
      <c r="B338" s="22">
        <v>46</v>
      </c>
      <c r="C338" s="22">
        <v>20</v>
      </c>
      <c r="D338" s="22">
        <v>551.89415168817936</v>
      </c>
      <c r="E338" s="22">
        <v>2</v>
      </c>
      <c r="F338" s="23">
        <v>2646</v>
      </c>
      <c r="G338" s="22" t="s">
        <v>328</v>
      </c>
      <c r="H338" s="22" t="s">
        <v>11</v>
      </c>
      <c r="I338" s="22" t="str">
        <f>TEXT(DataSet!$A338,"mmm")</f>
        <v>Jun</v>
      </c>
      <c r="J338" s="22">
        <f>YEAR(DataSet!$A338)</f>
        <v>2023</v>
      </c>
      <c r="K338" s="22" t="str">
        <f>IF(MONTH(DataSet!$A338)&gt;9,"Q4",IF(MONTH(DataSet!$A338)&gt;6,"Q3",IF(MONTH(DataSet!$A338)&gt;3,"Q2","Q1")))</f>
        <v>Q2</v>
      </c>
      <c r="L338" s="22" t="str">
        <f>TEXT(WEEKDAY(DataSet!$A338,3),"ddd")</f>
        <v>Sat</v>
      </c>
      <c r="M338" s="29">
        <f>IF(DataSet!$E338=0,0,DataSet!$F338)</f>
        <v>2646</v>
      </c>
    </row>
    <row r="339" spans="1:13" hidden="1" x14ac:dyDescent="0.3">
      <c r="A339" s="28">
        <v>44939</v>
      </c>
      <c r="B339" s="24">
        <v>70</v>
      </c>
      <c r="C339" s="24">
        <v>8</v>
      </c>
      <c r="D339" s="24">
        <v>566.86894716562028</v>
      </c>
      <c r="E339" s="24">
        <v>5</v>
      </c>
      <c r="F339" s="25">
        <v>4657</v>
      </c>
      <c r="G339" s="24" t="s">
        <v>252</v>
      </c>
      <c r="H339" s="24" t="s">
        <v>11</v>
      </c>
      <c r="I339" s="24" t="str">
        <f>TEXT(DataSet!$A339,"mmm")</f>
        <v>Jan</v>
      </c>
      <c r="J339" s="24">
        <f>YEAR(DataSet!$A339)</f>
        <v>2023</v>
      </c>
      <c r="K339" s="24" t="str">
        <f>IF(MONTH(DataSet!$A339)&gt;9,"Q4",IF(MONTH(DataSet!$A339)&gt;6,"Q3",IF(MONTH(DataSet!$A339)&gt;3,"Q2","Q1")))</f>
        <v>Q1</v>
      </c>
      <c r="L339" s="24" t="str">
        <f>TEXT(WEEKDAY(DataSet!$A339,3),"ddd")</f>
        <v>Wed</v>
      </c>
      <c r="M339" s="30">
        <f>IF(DataSet!$E339=0,0,DataSet!$F339)</f>
        <v>4657</v>
      </c>
    </row>
    <row r="340" spans="1:13" hidden="1" x14ac:dyDescent="0.3">
      <c r="A340" s="27">
        <v>44964</v>
      </c>
      <c r="B340" s="22">
        <v>83</v>
      </c>
      <c r="C340" s="22">
        <v>10</v>
      </c>
      <c r="D340" s="22">
        <v>371.26872970674691</v>
      </c>
      <c r="E340" s="22">
        <v>3</v>
      </c>
      <c r="F340" s="23">
        <v>4227</v>
      </c>
      <c r="G340" s="22" t="s">
        <v>310</v>
      </c>
      <c r="H340" s="22" t="s">
        <v>11</v>
      </c>
      <c r="I340" s="22" t="str">
        <f>TEXT(DataSet!$A340,"mmm")</f>
        <v>Feb</v>
      </c>
      <c r="J340" s="22">
        <f>YEAR(DataSet!$A340)</f>
        <v>2023</v>
      </c>
      <c r="K340" s="22" t="str">
        <f>IF(MONTH(DataSet!$A340)&gt;9,"Q4",IF(MONTH(DataSet!$A340)&gt;6,"Q3",IF(MONTH(DataSet!$A340)&gt;3,"Q2","Q1")))</f>
        <v>Q1</v>
      </c>
      <c r="L340" s="22" t="str">
        <f>TEXT(WEEKDAY(DataSet!$A340,3),"ddd")</f>
        <v>Sun</v>
      </c>
      <c r="M340" s="29">
        <f>IF(DataSet!$E340=0,0,DataSet!$F340)</f>
        <v>4227</v>
      </c>
    </row>
    <row r="341" spans="1:13" hidden="1" x14ac:dyDescent="0.3">
      <c r="A341" s="28">
        <v>44964</v>
      </c>
      <c r="B341" s="24">
        <v>43</v>
      </c>
      <c r="C341" s="24">
        <v>5</v>
      </c>
      <c r="D341" s="24">
        <v>294.52698464285862</v>
      </c>
      <c r="E341" s="24">
        <v>3</v>
      </c>
      <c r="F341" s="25">
        <v>3611</v>
      </c>
      <c r="G341" s="24" t="s">
        <v>329</v>
      </c>
      <c r="H341" s="24" t="s">
        <v>9</v>
      </c>
      <c r="I341" s="24" t="str">
        <f>TEXT(DataSet!$A341,"mmm")</f>
        <v>Feb</v>
      </c>
      <c r="J341" s="24">
        <f>YEAR(DataSet!$A341)</f>
        <v>2023</v>
      </c>
      <c r="K341" s="24" t="str">
        <f>IF(MONTH(DataSet!$A341)&gt;9,"Q4",IF(MONTH(DataSet!$A341)&gt;6,"Q3",IF(MONTH(DataSet!$A341)&gt;3,"Q2","Q1")))</f>
        <v>Q1</v>
      </c>
      <c r="L341" s="24" t="str">
        <f>TEXT(WEEKDAY(DataSet!$A341,3),"ddd")</f>
        <v>Sun</v>
      </c>
      <c r="M341" s="30">
        <f>IF(DataSet!$E341=0,0,DataSet!$F341)</f>
        <v>3611</v>
      </c>
    </row>
    <row r="342" spans="1:13" hidden="1" x14ac:dyDescent="0.3">
      <c r="A342" s="27">
        <v>45218</v>
      </c>
      <c r="B342" s="22">
        <v>39</v>
      </c>
      <c r="C342" s="22">
        <v>18</v>
      </c>
      <c r="D342" s="22">
        <v>236.16812246461089</v>
      </c>
      <c r="E342" s="22">
        <v>4</v>
      </c>
      <c r="F342" s="23">
        <v>1398</v>
      </c>
      <c r="G342" s="22" t="s">
        <v>270</v>
      </c>
      <c r="H342" s="22" t="s">
        <v>11</v>
      </c>
      <c r="I342" s="22" t="str">
        <f>TEXT(DataSet!$A342,"mmm")</f>
        <v>Oct</v>
      </c>
      <c r="J342" s="22">
        <f>YEAR(DataSet!$A342)</f>
        <v>2023</v>
      </c>
      <c r="K342" s="22" t="str">
        <f>IF(MONTH(DataSet!$A342)&gt;9,"Q4",IF(MONTH(DataSet!$A342)&gt;6,"Q3",IF(MONTH(DataSet!$A342)&gt;3,"Q2","Q1")))</f>
        <v>Q4</v>
      </c>
      <c r="L342" s="22" t="str">
        <f>TEXT(WEEKDAY(DataSet!$A342,3),"ddd")</f>
        <v>Tue</v>
      </c>
      <c r="M342" s="29">
        <f>IF(DataSet!$E342=0,0,DataSet!$F342)</f>
        <v>1398</v>
      </c>
    </row>
    <row r="343" spans="1:13" hidden="1" x14ac:dyDescent="0.3">
      <c r="A343" s="28">
        <v>45017</v>
      </c>
      <c r="B343" s="24">
        <v>46</v>
      </c>
      <c r="C343" s="24">
        <v>17</v>
      </c>
      <c r="D343" s="24">
        <v>548.13204485365759</v>
      </c>
      <c r="E343" s="24">
        <v>8</v>
      </c>
      <c r="F343" s="25">
        <v>4545</v>
      </c>
      <c r="G343" s="24" t="s">
        <v>238</v>
      </c>
      <c r="H343" s="24" t="s">
        <v>11</v>
      </c>
      <c r="I343" s="24" t="str">
        <f>TEXT(DataSet!$A343,"mmm")</f>
        <v>Apr</v>
      </c>
      <c r="J343" s="24">
        <f>YEAR(DataSet!$A343)</f>
        <v>2023</v>
      </c>
      <c r="K343" s="24" t="str">
        <f>IF(MONTH(DataSet!$A343)&gt;9,"Q4",IF(MONTH(DataSet!$A343)&gt;6,"Q3",IF(MONTH(DataSet!$A343)&gt;3,"Q2","Q1")))</f>
        <v>Q2</v>
      </c>
      <c r="L343" s="24" t="str">
        <f>TEXT(WEEKDAY(DataSet!$A343,3),"ddd")</f>
        <v>Thu</v>
      </c>
      <c r="M343" s="30">
        <f>IF(DataSet!$E343=0,0,DataSet!$F343)</f>
        <v>4545</v>
      </c>
    </row>
    <row r="344" spans="1:13" hidden="1" x14ac:dyDescent="0.3">
      <c r="A344" s="27">
        <v>45195</v>
      </c>
      <c r="B344" s="22">
        <v>130</v>
      </c>
      <c r="C344" s="22">
        <v>100</v>
      </c>
      <c r="D344" s="22">
        <v>488.18767702014208</v>
      </c>
      <c r="E344" s="22">
        <v>90</v>
      </c>
      <c r="F344" s="23">
        <v>639</v>
      </c>
      <c r="G344" s="22" t="s">
        <v>240</v>
      </c>
      <c r="H344" s="22" t="s">
        <v>11</v>
      </c>
      <c r="I344" s="22" t="str">
        <f>TEXT(DataSet!$A344,"mmm")</f>
        <v>Sep</v>
      </c>
      <c r="J344" s="22">
        <f>YEAR(DataSet!$A344)</f>
        <v>2023</v>
      </c>
      <c r="K344" s="22" t="str">
        <f>IF(MONTH(DataSet!$A344)&gt;9,"Q4",IF(MONTH(DataSet!$A344)&gt;6,"Q3",IF(MONTH(DataSet!$A344)&gt;3,"Q2","Q1")))</f>
        <v>Q3</v>
      </c>
      <c r="L344" s="22" t="str">
        <f>TEXT(WEEKDAY(DataSet!$A344,3),"ddd")</f>
        <v>Sun</v>
      </c>
      <c r="M344" s="29">
        <f>IF(DataSet!$E344=0,0,DataSet!$F344)</f>
        <v>639</v>
      </c>
    </row>
    <row r="345" spans="1:13" hidden="1" x14ac:dyDescent="0.3">
      <c r="A345" s="28">
        <v>45103</v>
      </c>
      <c r="B345" s="24">
        <v>50</v>
      </c>
      <c r="C345" s="24">
        <v>13</v>
      </c>
      <c r="D345" s="24">
        <v>171.75652843152719</v>
      </c>
      <c r="E345" s="24">
        <v>10</v>
      </c>
      <c r="F345" s="25">
        <v>4310</v>
      </c>
      <c r="G345" s="24" t="s">
        <v>264</v>
      </c>
      <c r="H345" s="24" t="s">
        <v>9</v>
      </c>
      <c r="I345" s="24" t="str">
        <f>TEXT(DataSet!$A345,"mmm")</f>
        <v>Jun</v>
      </c>
      <c r="J345" s="24">
        <f>YEAR(DataSet!$A345)</f>
        <v>2023</v>
      </c>
      <c r="K345" s="24" t="str">
        <f>IF(MONTH(DataSet!$A345)&gt;9,"Q4",IF(MONTH(DataSet!$A345)&gt;6,"Q3",IF(MONTH(DataSet!$A345)&gt;3,"Q2","Q1")))</f>
        <v>Q2</v>
      </c>
      <c r="L345" s="24" t="str">
        <f>TEXT(WEEKDAY(DataSet!$A345,3),"ddd")</f>
        <v>Sat</v>
      </c>
      <c r="M345" s="30">
        <f>IF(DataSet!$E345=0,0,DataSet!$F345)</f>
        <v>4310</v>
      </c>
    </row>
    <row r="346" spans="1:13" hidden="1" x14ac:dyDescent="0.3">
      <c r="A346" s="27">
        <v>45272</v>
      </c>
      <c r="B346" s="22">
        <v>53</v>
      </c>
      <c r="C346" s="22">
        <v>7</v>
      </c>
      <c r="D346" s="22">
        <v>206.93827307813581</v>
      </c>
      <c r="E346" s="22">
        <v>9</v>
      </c>
      <c r="F346" s="23">
        <v>3520</v>
      </c>
      <c r="G346" s="22" t="s">
        <v>313</v>
      </c>
      <c r="H346" s="22" t="s">
        <v>9</v>
      </c>
      <c r="I346" s="22" t="str">
        <f>TEXT(DataSet!$A346,"mmm")</f>
        <v>Dec</v>
      </c>
      <c r="J346" s="22">
        <f>YEAR(DataSet!$A346)</f>
        <v>2023</v>
      </c>
      <c r="K346" s="22" t="str">
        <f>IF(MONTH(DataSet!$A346)&gt;9,"Q4",IF(MONTH(DataSet!$A346)&gt;6,"Q3",IF(MONTH(DataSet!$A346)&gt;3,"Q2","Q1")))</f>
        <v>Q4</v>
      </c>
      <c r="L346" s="22" t="str">
        <f>TEXT(WEEKDAY(DataSet!$A346,3),"ddd")</f>
        <v>Sun</v>
      </c>
      <c r="M346" s="29">
        <f>IF(DataSet!$E346=0,0,DataSet!$F346)</f>
        <v>3520</v>
      </c>
    </row>
    <row r="347" spans="1:13" hidden="1" x14ac:dyDescent="0.3">
      <c r="A347" s="28">
        <v>44971</v>
      </c>
      <c r="B347" s="24">
        <v>84</v>
      </c>
      <c r="C347" s="24">
        <v>12</v>
      </c>
      <c r="D347" s="24">
        <v>191.64577719859651</v>
      </c>
      <c r="E347" s="24">
        <v>9</v>
      </c>
      <c r="F347" s="25">
        <v>620</v>
      </c>
      <c r="G347" s="24" t="s">
        <v>293</v>
      </c>
      <c r="H347" s="24" t="s">
        <v>9</v>
      </c>
      <c r="I347" s="24" t="str">
        <f>TEXT(DataSet!$A347,"mmm")</f>
        <v>Feb</v>
      </c>
      <c r="J347" s="24">
        <f>YEAR(DataSet!$A347)</f>
        <v>2023</v>
      </c>
      <c r="K347" s="24" t="str">
        <f>IF(MONTH(DataSet!$A347)&gt;9,"Q4",IF(MONTH(DataSet!$A347)&gt;6,"Q3",IF(MONTH(DataSet!$A347)&gt;3,"Q2","Q1")))</f>
        <v>Q1</v>
      </c>
      <c r="L347" s="24" t="str">
        <f>TEXT(WEEKDAY(DataSet!$A347,3),"ddd")</f>
        <v>Sun</v>
      </c>
      <c r="M347" s="30">
        <f>IF(DataSet!$E347=0,0,DataSet!$F347)</f>
        <v>620</v>
      </c>
    </row>
    <row r="348" spans="1:13" hidden="1" x14ac:dyDescent="0.3">
      <c r="A348" s="27">
        <v>45113</v>
      </c>
      <c r="B348" s="22">
        <v>65</v>
      </c>
      <c r="C348" s="22">
        <v>20</v>
      </c>
      <c r="D348" s="22">
        <v>255.1386642181663</v>
      </c>
      <c r="E348" s="22">
        <v>7</v>
      </c>
      <c r="F348" s="23">
        <v>2014</v>
      </c>
      <c r="G348" s="22" t="s">
        <v>330</v>
      </c>
      <c r="H348" s="22" t="s">
        <v>11</v>
      </c>
      <c r="I348" s="22" t="str">
        <f>TEXT(DataSet!$A348,"mmm")</f>
        <v>Jul</v>
      </c>
      <c r="J348" s="22">
        <f>YEAR(DataSet!$A348)</f>
        <v>2023</v>
      </c>
      <c r="K348" s="22" t="str">
        <f>IF(MONTH(DataSet!$A348)&gt;9,"Q4",IF(MONTH(DataSet!$A348)&gt;6,"Q3",IF(MONTH(DataSet!$A348)&gt;3,"Q2","Q1")))</f>
        <v>Q3</v>
      </c>
      <c r="L348" s="22" t="str">
        <f>TEXT(WEEKDAY(DataSet!$A348,3),"ddd")</f>
        <v>Tue</v>
      </c>
      <c r="M348" s="29">
        <f>IF(DataSet!$E348=0,0,DataSet!$F348)</f>
        <v>2014</v>
      </c>
    </row>
    <row r="349" spans="1:13" hidden="1" x14ac:dyDescent="0.3">
      <c r="A349" s="28">
        <v>45186</v>
      </c>
      <c r="B349" s="24">
        <v>82</v>
      </c>
      <c r="C349" s="24">
        <v>7</v>
      </c>
      <c r="D349" s="24">
        <v>460.64726715955362</v>
      </c>
      <c r="E349" s="24">
        <v>4</v>
      </c>
      <c r="F349" s="25">
        <v>1021</v>
      </c>
      <c r="G349" s="24" t="s">
        <v>278</v>
      </c>
      <c r="H349" s="24" t="s">
        <v>9</v>
      </c>
      <c r="I349" s="24" t="str">
        <f>TEXT(DataSet!$A349,"mmm")</f>
        <v>Sep</v>
      </c>
      <c r="J349" s="24">
        <f>YEAR(DataSet!$A349)</f>
        <v>2023</v>
      </c>
      <c r="K349" s="24" t="str">
        <f>IF(MONTH(DataSet!$A349)&gt;9,"Q4",IF(MONTH(DataSet!$A349)&gt;6,"Q3",IF(MONTH(DataSet!$A349)&gt;3,"Q2","Q1")))</f>
        <v>Q3</v>
      </c>
      <c r="L349" s="24" t="str">
        <f>TEXT(WEEKDAY(DataSet!$A349,3),"ddd")</f>
        <v>Fri</v>
      </c>
      <c r="M349" s="30">
        <f>IF(DataSet!$E349=0,0,DataSet!$F349)</f>
        <v>1021</v>
      </c>
    </row>
    <row r="350" spans="1:13" hidden="1" x14ac:dyDescent="0.3">
      <c r="A350" s="27">
        <v>45067</v>
      </c>
      <c r="B350" s="22">
        <v>63</v>
      </c>
      <c r="C350" s="22">
        <v>6</v>
      </c>
      <c r="D350" s="22">
        <v>497.60010164019059</v>
      </c>
      <c r="E350" s="22">
        <v>5</v>
      </c>
      <c r="F350" s="23">
        <v>4194</v>
      </c>
      <c r="G350" s="22" t="s">
        <v>309</v>
      </c>
      <c r="H350" s="22" t="s">
        <v>9</v>
      </c>
      <c r="I350" s="22" t="str">
        <f>TEXT(DataSet!$A350,"mmm")</f>
        <v>May</v>
      </c>
      <c r="J350" s="22">
        <f>YEAR(DataSet!$A350)</f>
        <v>2023</v>
      </c>
      <c r="K350" s="22" t="str">
        <f>IF(MONTH(DataSet!$A350)&gt;9,"Q4",IF(MONTH(DataSet!$A350)&gt;6,"Q3",IF(MONTH(DataSet!$A350)&gt;3,"Q2","Q1")))</f>
        <v>Q2</v>
      </c>
      <c r="L350" s="22" t="str">
        <f>TEXT(WEEKDAY(DataSet!$A350,3),"ddd")</f>
        <v>Fri</v>
      </c>
      <c r="M350" s="29">
        <f>IF(DataSet!$E350=0,0,DataSet!$F350)</f>
        <v>4194</v>
      </c>
    </row>
    <row r="351" spans="1:13" hidden="1" x14ac:dyDescent="0.3">
      <c r="A351" s="28">
        <v>45288</v>
      </c>
      <c r="B351" s="24">
        <v>70</v>
      </c>
      <c r="C351" s="24">
        <v>8</v>
      </c>
      <c r="D351" s="24">
        <v>197.73230483218461</v>
      </c>
      <c r="E351" s="24">
        <v>5</v>
      </c>
      <c r="F351" s="25">
        <v>4212</v>
      </c>
      <c r="G351" s="24" t="s">
        <v>240</v>
      </c>
      <c r="H351" s="24" t="s">
        <v>11</v>
      </c>
      <c r="I351" s="24" t="str">
        <f>TEXT(DataSet!$A351,"mmm")</f>
        <v>Dec</v>
      </c>
      <c r="J351" s="24">
        <f>YEAR(DataSet!$A351)</f>
        <v>2023</v>
      </c>
      <c r="K351" s="24" t="str">
        <f>IF(MONTH(DataSet!$A351)&gt;9,"Q4",IF(MONTH(DataSet!$A351)&gt;6,"Q3",IF(MONTH(DataSet!$A351)&gt;3,"Q2","Q1")))</f>
        <v>Q4</v>
      </c>
      <c r="L351" s="24" t="str">
        <f>TEXT(WEEKDAY(DataSet!$A351,3),"ddd")</f>
        <v>Tue</v>
      </c>
      <c r="M351" s="30">
        <f>IF(DataSet!$E351=0,0,DataSet!$F351)</f>
        <v>4212</v>
      </c>
    </row>
    <row r="352" spans="1:13" hidden="1" x14ac:dyDescent="0.3">
      <c r="A352" s="27">
        <v>45255</v>
      </c>
      <c r="B352" s="22">
        <v>72</v>
      </c>
      <c r="C352" s="22">
        <v>9</v>
      </c>
      <c r="D352" s="22">
        <v>156.9021075838244</v>
      </c>
      <c r="E352" s="22">
        <v>7</v>
      </c>
      <c r="F352" s="23">
        <v>4010</v>
      </c>
      <c r="G352" s="22" t="s">
        <v>271</v>
      </c>
      <c r="H352" s="22" t="s">
        <v>11</v>
      </c>
      <c r="I352" s="22" t="str">
        <f>TEXT(DataSet!$A352,"mmm")</f>
        <v>Nov</v>
      </c>
      <c r="J352" s="22">
        <f>YEAR(DataSet!$A352)</f>
        <v>2023</v>
      </c>
      <c r="K352" s="22" t="str">
        <f>IF(MONTH(DataSet!$A352)&gt;9,"Q4",IF(MONTH(DataSet!$A352)&gt;6,"Q3",IF(MONTH(DataSet!$A352)&gt;3,"Q2","Q1")))</f>
        <v>Q4</v>
      </c>
      <c r="L352" s="22" t="str">
        <f>TEXT(WEEKDAY(DataSet!$A352,3),"ddd")</f>
        <v>Thu</v>
      </c>
      <c r="M352" s="29">
        <f>IF(DataSet!$E352=0,0,DataSet!$F352)</f>
        <v>4010</v>
      </c>
    </row>
    <row r="353" spans="1:13" hidden="1" x14ac:dyDescent="0.3">
      <c r="A353" s="28">
        <v>45093</v>
      </c>
      <c r="B353" s="24">
        <v>36</v>
      </c>
      <c r="C353" s="24">
        <v>15</v>
      </c>
      <c r="D353" s="24">
        <v>222.5409873848447</v>
      </c>
      <c r="E353" s="24">
        <v>4</v>
      </c>
      <c r="F353" s="25">
        <v>2814</v>
      </c>
      <c r="G353" s="24" t="s">
        <v>249</v>
      </c>
      <c r="H353" s="24" t="s">
        <v>11</v>
      </c>
      <c r="I353" s="24" t="str">
        <f>TEXT(DataSet!$A353,"mmm")</f>
        <v>Jun</v>
      </c>
      <c r="J353" s="24">
        <f>YEAR(DataSet!$A353)</f>
        <v>2023</v>
      </c>
      <c r="K353" s="24" t="str">
        <f>IF(MONTH(DataSet!$A353)&gt;9,"Q4",IF(MONTH(DataSet!$A353)&gt;6,"Q3",IF(MONTH(DataSet!$A353)&gt;3,"Q2","Q1")))</f>
        <v>Q2</v>
      </c>
      <c r="L353" s="24" t="str">
        <f>TEXT(WEEKDAY(DataSet!$A353,3),"ddd")</f>
        <v>Wed</v>
      </c>
      <c r="M353" s="30">
        <f>IF(DataSet!$E353=0,0,DataSet!$F353)</f>
        <v>2814</v>
      </c>
    </row>
    <row r="354" spans="1:13" hidden="1" x14ac:dyDescent="0.3">
      <c r="A354" s="27">
        <v>45198</v>
      </c>
      <c r="B354" s="22">
        <v>91</v>
      </c>
      <c r="C354" s="22">
        <v>12</v>
      </c>
      <c r="D354" s="22">
        <v>249.84753886752361</v>
      </c>
      <c r="E354" s="22">
        <v>9</v>
      </c>
      <c r="F354" s="23">
        <v>3679</v>
      </c>
      <c r="G354" s="22" t="s">
        <v>317</v>
      </c>
      <c r="H354" s="22" t="s">
        <v>9</v>
      </c>
      <c r="I354" s="22" t="str">
        <f>TEXT(DataSet!$A354,"mmm")</f>
        <v>Sep</v>
      </c>
      <c r="J354" s="22">
        <f>YEAR(DataSet!$A354)</f>
        <v>2023</v>
      </c>
      <c r="K354" s="22" t="str">
        <f>IF(MONTH(DataSet!$A354)&gt;9,"Q4",IF(MONTH(DataSet!$A354)&gt;6,"Q3",IF(MONTH(DataSet!$A354)&gt;3,"Q2","Q1")))</f>
        <v>Q3</v>
      </c>
      <c r="L354" s="22" t="str">
        <f>TEXT(WEEKDAY(DataSet!$A354,3),"ddd")</f>
        <v>Wed</v>
      </c>
      <c r="M354" s="29">
        <f>IF(DataSet!$E354=0,0,DataSet!$F354)</f>
        <v>3679</v>
      </c>
    </row>
    <row r="355" spans="1:13" hidden="1" x14ac:dyDescent="0.3">
      <c r="A355" s="28">
        <v>45106</v>
      </c>
      <c r="B355" s="24">
        <v>26</v>
      </c>
      <c r="C355" s="24">
        <v>8</v>
      </c>
      <c r="D355" s="24">
        <v>63.082117221359688</v>
      </c>
      <c r="E355" s="24">
        <v>5</v>
      </c>
      <c r="F355" s="25">
        <v>3604</v>
      </c>
      <c r="G355" s="24" t="s">
        <v>253</v>
      </c>
      <c r="H355" s="24" t="s">
        <v>11</v>
      </c>
      <c r="I355" s="24" t="str">
        <f>TEXT(DataSet!$A355,"mmm")</f>
        <v>Jun</v>
      </c>
      <c r="J355" s="24">
        <f>YEAR(DataSet!$A355)</f>
        <v>2023</v>
      </c>
      <c r="K355" s="24" t="str">
        <f>IF(MONTH(DataSet!$A355)&gt;9,"Q4",IF(MONTH(DataSet!$A355)&gt;6,"Q3",IF(MONTH(DataSet!$A355)&gt;3,"Q2","Q1")))</f>
        <v>Q2</v>
      </c>
      <c r="L355" s="24" t="str">
        <f>TEXT(WEEKDAY(DataSet!$A355,3),"ddd")</f>
        <v>Tue</v>
      </c>
      <c r="M355" s="30">
        <f>IF(DataSet!$E355=0,0,DataSet!$F355)</f>
        <v>3604</v>
      </c>
    </row>
    <row r="356" spans="1:13" hidden="1" x14ac:dyDescent="0.3">
      <c r="A356" s="27">
        <v>45017</v>
      </c>
      <c r="B356" s="22">
        <v>45</v>
      </c>
      <c r="C356" s="22">
        <v>11</v>
      </c>
      <c r="D356" s="22">
        <v>96.916393790916459</v>
      </c>
      <c r="E356" s="22">
        <v>4</v>
      </c>
      <c r="F356" s="23">
        <v>4059</v>
      </c>
      <c r="G356" s="22" t="s">
        <v>279</v>
      </c>
      <c r="H356" s="22" t="s">
        <v>9</v>
      </c>
      <c r="I356" s="22" t="str">
        <f>TEXT(DataSet!$A356,"mmm")</f>
        <v>Apr</v>
      </c>
      <c r="J356" s="22">
        <f>YEAR(DataSet!$A356)</f>
        <v>2023</v>
      </c>
      <c r="K356" s="22" t="str">
        <f>IF(MONTH(DataSet!$A356)&gt;9,"Q4",IF(MONTH(DataSet!$A356)&gt;6,"Q3",IF(MONTH(DataSet!$A356)&gt;3,"Q2","Q1")))</f>
        <v>Q2</v>
      </c>
      <c r="L356" s="22" t="str">
        <f>TEXT(WEEKDAY(DataSet!$A356,3),"ddd")</f>
        <v>Thu</v>
      </c>
      <c r="M356" s="29">
        <f>IF(DataSet!$E356=0,0,DataSet!$F356)</f>
        <v>4059</v>
      </c>
    </row>
    <row r="357" spans="1:13" hidden="1" x14ac:dyDescent="0.3">
      <c r="A357" s="28">
        <v>45129</v>
      </c>
      <c r="B357" s="24">
        <v>55</v>
      </c>
      <c r="C357" s="24">
        <v>15</v>
      </c>
      <c r="D357" s="24">
        <v>175.09628395855441</v>
      </c>
      <c r="E357" s="24">
        <v>7</v>
      </c>
      <c r="F357" s="25">
        <v>4386</v>
      </c>
      <c r="G357" s="24" t="s">
        <v>326</v>
      </c>
      <c r="H357" s="24" t="s">
        <v>11</v>
      </c>
      <c r="I357" s="24" t="str">
        <f>TEXT(DataSet!$A357,"mmm")</f>
        <v>Jul</v>
      </c>
      <c r="J357" s="24">
        <f>YEAR(DataSet!$A357)</f>
        <v>2023</v>
      </c>
      <c r="K357" s="24" t="str">
        <f>IF(MONTH(DataSet!$A357)&gt;9,"Q4",IF(MONTH(DataSet!$A357)&gt;6,"Q3",IF(MONTH(DataSet!$A357)&gt;3,"Q2","Q1")))</f>
        <v>Q3</v>
      </c>
      <c r="L357" s="24" t="str">
        <f>TEXT(WEEKDAY(DataSet!$A357,3),"ddd")</f>
        <v>Thu</v>
      </c>
      <c r="M357" s="30">
        <f>IF(DataSet!$E357=0,0,DataSet!$F357)</f>
        <v>4386</v>
      </c>
    </row>
    <row r="358" spans="1:13" hidden="1" x14ac:dyDescent="0.3">
      <c r="A358" s="27">
        <v>44970</v>
      </c>
      <c r="B358" s="22">
        <v>57</v>
      </c>
      <c r="C358" s="22">
        <v>10</v>
      </c>
      <c r="D358" s="22">
        <v>427.25024483143471</v>
      </c>
      <c r="E358" s="22">
        <v>0</v>
      </c>
      <c r="F358" s="23">
        <v>3266</v>
      </c>
      <c r="G358" s="22" t="s">
        <v>301</v>
      </c>
      <c r="H358" s="22" t="s">
        <v>9</v>
      </c>
      <c r="I358" s="22" t="str">
        <f>TEXT(DataSet!$A358,"mmm")</f>
        <v>Feb</v>
      </c>
      <c r="J358" s="22">
        <f>YEAR(DataSet!$A358)</f>
        <v>2023</v>
      </c>
      <c r="K358" s="22" t="str">
        <f>IF(MONTH(DataSet!$A358)&gt;9,"Q4",IF(MONTH(DataSet!$A358)&gt;6,"Q3",IF(MONTH(DataSet!$A358)&gt;3,"Q2","Q1")))</f>
        <v>Q1</v>
      </c>
      <c r="L358" s="22" t="str">
        <f>TEXT(WEEKDAY(DataSet!$A358,3),"ddd")</f>
        <v>Sat</v>
      </c>
      <c r="M358" s="29">
        <f>IF(DataSet!$E358=0,0,DataSet!$F358)</f>
        <v>0</v>
      </c>
    </row>
    <row r="359" spans="1:13" hidden="1" x14ac:dyDescent="0.3">
      <c r="A359" s="28">
        <v>45120</v>
      </c>
      <c r="B359" s="24">
        <v>27</v>
      </c>
      <c r="C359" s="24">
        <v>17</v>
      </c>
      <c r="D359" s="24">
        <v>568.22600931023999</v>
      </c>
      <c r="E359" s="24">
        <v>1</v>
      </c>
      <c r="F359" s="25">
        <v>2452</v>
      </c>
      <c r="G359" s="24" t="s">
        <v>310</v>
      </c>
      <c r="H359" s="24" t="s">
        <v>11</v>
      </c>
      <c r="I359" s="24" t="str">
        <f>TEXT(DataSet!$A359,"mmm")</f>
        <v>Jul</v>
      </c>
      <c r="J359" s="24">
        <f>YEAR(DataSet!$A359)</f>
        <v>2023</v>
      </c>
      <c r="K359" s="24" t="str">
        <f>IF(MONTH(DataSet!$A359)&gt;9,"Q4",IF(MONTH(DataSet!$A359)&gt;6,"Q3",IF(MONTH(DataSet!$A359)&gt;3,"Q2","Q1")))</f>
        <v>Q3</v>
      </c>
      <c r="L359" s="24" t="str">
        <f>TEXT(WEEKDAY(DataSet!$A359,3),"ddd")</f>
        <v>Tue</v>
      </c>
      <c r="M359" s="30">
        <f>IF(DataSet!$E359=0,0,DataSet!$F359)</f>
        <v>2452</v>
      </c>
    </row>
    <row r="360" spans="1:13" hidden="1" x14ac:dyDescent="0.3">
      <c r="A360" s="27">
        <v>45140</v>
      </c>
      <c r="B360" s="22">
        <v>71</v>
      </c>
      <c r="C360" s="22">
        <v>16</v>
      </c>
      <c r="D360" s="22">
        <v>486.78365123575639</v>
      </c>
      <c r="E360" s="22">
        <v>0</v>
      </c>
      <c r="F360" s="23">
        <v>3800</v>
      </c>
      <c r="G360" s="22" t="s">
        <v>245</v>
      </c>
      <c r="H360" s="22" t="s">
        <v>9</v>
      </c>
      <c r="I360" s="22" t="str">
        <f>TEXT(DataSet!$A360,"mmm")</f>
        <v>Aug</v>
      </c>
      <c r="J360" s="22">
        <f>YEAR(DataSet!$A360)</f>
        <v>2023</v>
      </c>
      <c r="K360" s="22" t="str">
        <f>IF(MONTH(DataSet!$A360)&gt;9,"Q4",IF(MONTH(DataSet!$A360)&gt;6,"Q3",IF(MONTH(DataSet!$A360)&gt;3,"Q2","Q1")))</f>
        <v>Q3</v>
      </c>
      <c r="L360" s="22" t="str">
        <f>TEXT(WEEKDAY(DataSet!$A360,3),"ddd")</f>
        <v>Mon</v>
      </c>
      <c r="M360" s="29">
        <f>IF(DataSet!$E360=0,0,DataSet!$F360)</f>
        <v>0</v>
      </c>
    </row>
    <row r="361" spans="1:13" hidden="1" x14ac:dyDescent="0.3">
      <c r="A361" s="28">
        <v>45146</v>
      </c>
      <c r="B361" s="24">
        <v>81</v>
      </c>
      <c r="C361" s="24">
        <v>20</v>
      </c>
      <c r="D361" s="24">
        <v>245.55537419226789</v>
      </c>
      <c r="E361" s="24">
        <v>4</v>
      </c>
      <c r="F361" s="25">
        <v>3874</v>
      </c>
      <c r="G361" s="24" t="s">
        <v>302</v>
      </c>
      <c r="H361" s="24" t="s">
        <v>11</v>
      </c>
      <c r="I361" s="24" t="str">
        <f>TEXT(DataSet!$A361,"mmm")</f>
        <v>Aug</v>
      </c>
      <c r="J361" s="24">
        <f>YEAR(DataSet!$A361)</f>
        <v>2023</v>
      </c>
      <c r="K361" s="24" t="str">
        <f>IF(MONTH(DataSet!$A361)&gt;9,"Q4",IF(MONTH(DataSet!$A361)&gt;6,"Q3",IF(MONTH(DataSet!$A361)&gt;3,"Q2","Q1")))</f>
        <v>Q3</v>
      </c>
      <c r="L361" s="24" t="str">
        <f>TEXT(WEEKDAY(DataSet!$A361,3),"ddd")</f>
        <v>Sun</v>
      </c>
      <c r="M361" s="30">
        <f>IF(DataSet!$E361=0,0,DataSet!$F361)</f>
        <v>3874</v>
      </c>
    </row>
    <row r="362" spans="1:13" hidden="1" x14ac:dyDescent="0.3">
      <c r="A362" s="27">
        <v>45071</v>
      </c>
      <c r="B362" s="22">
        <v>43</v>
      </c>
      <c r="C362" s="22">
        <v>12</v>
      </c>
      <c r="D362" s="22">
        <v>183.35285390396271</v>
      </c>
      <c r="E362" s="22">
        <v>4</v>
      </c>
      <c r="F362" s="23">
        <v>4291</v>
      </c>
      <c r="G362" s="22" t="s">
        <v>278</v>
      </c>
      <c r="H362" s="22" t="s">
        <v>9</v>
      </c>
      <c r="I362" s="22" t="str">
        <f>TEXT(DataSet!$A362,"mmm")</f>
        <v>May</v>
      </c>
      <c r="J362" s="22">
        <f>YEAR(DataSet!$A362)</f>
        <v>2023</v>
      </c>
      <c r="K362" s="22" t="str">
        <f>IF(MONTH(DataSet!$A362)&gt;9,"Q4",IF(MONTH(DataSet!$A362)&gt;6,"Q3",IF(MONTH(DataSet!$A362)&gt;3,"Q2","Q1")))</f>
        <v>Q2</v>
      </c>
      <c r="L362" s="22" t="str">
        <f>TEXT(WEEKDAY(DataSet!$A362,3),"ddd")</f>
        <v>Tue</v>
      </c>
      <c r="M362" s="29">
        <f>IF(DataSet!$E362=0,0,DataSet!$F362)</f>
        <v>4291</v>
      </c>
    </row>
    <row r="363" spans="1:13" hidden="1" x14ac:dyDescent="0.3">
      <c r="A363" s="28">
        <v>44947</v>
      </c>
      <c r="B363" s="24">
        <v>61</v>
      </c>
      <c r="C363" s="24">
        <v>16</v>
      </c>
      <c r="D363" s="24">
        <v>253.4958508391949</v>
      </c>
      <c r="E363" s="24">
        <v>5</v>
      </c>
      <c r="F363" s="25">
        <v>924</v>
      </c>
      <c r="G363" s="24" t="s">
        <v>275</v>
      </c>
      <c r="H363" s="24" t="s">
        <v>9</v>
      </c>
      <c r="I363" s="24" t="str">
        <f>TEXT(DataSet!$A363,"mmm")</f>
        <v>Jan</v>
      </c>
      <c r="J363" s="24">
        <f>YEAR(DataSet!$A363)</f>
        <v>2023</v>
      </c>
      <c r="K363" s="24" t="str">
        <f>IF(MONTH(DataSet!$A363)&gt;9,"Q4",IF(MONTH(DataSet!$A363)&gt;6,"Q3",IF(MONTH(DataSet!$A363)&gt;3,"Q2","Q1")))</f>
        <v>Q1</v>
      </c>
      <c r="L363" s="24" t="str">
        <f>TEXT(WEEKDAY(DataSet!$A363,3),"ddd")</f>
        <v>Thu</v>
      </c>
      <c r="M363" s="30">
        <f>IF(DataSet!$E363=0,0,DataSet!$F363)</f>
        <v>924</v>
      </c>
    </row>
    <row r="364" spans="1:13" hidden="1" x14ac:dyDescent="0.3">
      <c r="A364" s="27">
        <v>45250</v>
      </c>
      <c r="B364" s="22">
        <v>59</v>
      </c>
      <c r="C364" s="22">
        <v>16</v>
      </c>
      <c r="D364" s="22">
        <v>598.36672557393968</v>
      </c>
      <c r="E364" s="22">
        <v>4</v>
      </c>
      <c r="F364" s="23">
        <v>4223</v>
      </c>
      <c r="G364" s="22" t="s">
        <v>251</v>
      </c>
      <c r="H364" s="22" t="s">
        <v>11</v>
      </c>
      <c r="I364" s="22" t="str">
        <f>TEXT(DataSet!$A364,"mmm")</f>
        <v>Nov</v>
      </c>
      <c r="J364" s="22">
        <f>YEAR(DataSet!$A364)</f>
        <v>2023</v>
      </c>
      <c r="K364" s="22" t="str">
        <f>IF(MONTH(DataSet!$A364)&gt;9,"Q4",IF(MONTH(DataSet!$A364)&gt;6,"Q3",IF(MONTH(DataSet!$A364)&gt;3,"Q2","Q1")))</f>
        <v>Q4</v>
      </c>
      <c r="L364" s="22" t="str">
        <f>TEXT(WEEKDAY(DataSet!$A364,3),"ddd")</f>
        <v>Sat</v>
      </c>
      <c r="M364" s="29">
        <f>IF(DataSet!$E364=0,0,DataSet!$F364)</f>
        <v>4223</v>
      </c>
    </row>
    <row r="365" spans="1:13" hidden="1" x14ac:dyDescent="0.3">
      <c r="A365" s="28">
        <v>45043</v>
      </c>
      <c r="B365" s="24">
        <v>85</v>
      </c>
      <c r="C365" s="24">
        <v>19</v>
      </c>
      <c r="D365" s="24">
        <v>367.35956963907188</v>
      </c>
      <c r="E365" s="24">
        <v>0</v>
      </c>
      <c r="F365" s="25">
        <v>1962</v>
      </c>
      <c r="G365" s="24" t="s">
        <v>301</v>
      </c>
      <c r="H365" s="24" t="s">
        <v>11</v>
      </c>
      <c r="I365" s="24" t="str">
        <f>TEXT(DataSet!$A365,"mmm")</f>
        <v>Apr</v>
      </c>
      <c r="J365" s="24">
        <f>YEAR(DataSet!$A365)</f>
        <v>2023</v>
      </c>
      <c r="K365" s="24" t="str">
        <f>IF(MONTH(DataSet!$A365)&gt;9,"Q4",IF(MONTH(DataSet!$A365)&gt;6,"Q3",IF(MONTH(DataSet!$A365)&gt;3,"Q2","Q1")))</f>
        <v>Q2</v>
      </c>
      <c r="L365" s="24" t="str">
        <f>TEXT(WEEKDAY(DataSet!$A365,3),"ddd")</f>
        <v>Tue</v>
      </c>
      <c r="M365" s="30">
        <f>IF(DataSet!$E365=0,0,DataSet!$F365)</f>
        <v>0</v>
      </c>
    </row>
    <row r="366" spans="1:13" hidden="1" x14ac:dyDescent="0.3">
      <c r="A366" s="27">
        <v>44944</v>
      </c>
      <c r="B366" s="22">
        <v>41</v>
      </c>
      <c r="C366" s="22">
        <v>14</v>
      </c>
      <c r="D366" s="22">
        <v>494.3431376184127</v>
      </c>
      <c r="E366" s="22">
        <v>7</v>
      </c>
      <c r="F366" s="23">
        <v>4457</v>
      </c>
      <c r="G366" s="22" t="s">
        <v>244</v>
      </c>
      <c r="H366" s="22" t="s">
        <v>9</v>
      </c>
      <c r="I366" s="22" t="str">
        <f>TEXT(DataSet!$A366,"mmm")</f>
        <v>Jan</v>
      </c>
      <c r="J366" s="22">
        <f>YEAR(DataSet!$A366)</f>
        <v>2023</v>
      </c>
      <c r="K366" s="22" t="str">
        <f>IF(MONTH(DataSet!$A366)&gt;9,"Q4",IF(MONTH(DataSet!$A366)&gt;6,"Q3",IF(MONTH(DataSet!$A366)&gt;3,"Q2","Q1")))</f>
        <v>Q1</v>
      </c>
      <c r="L366" s="22" t="str">
        <f>TEXT(WEEKDAY(DataSet!$A366,3),"ddd")</f>
        <v>Mon</v>
      </c>
      <c r="M366" s="29">
        <f>IF(DataSet!$E366=0,0,DataSet!$F366)</f>
        <v>4457</v>
      </c>
    </row>
    <row r="367" spans="1:13" hidden="1" x14ac:dyDescent="0.3">
      <c r="A367" s="28">
        <v>44963</v>
      </c>
      <c r="B367" s="24">
        <v>93</v>
      </c>
      <c r="C367" s="24">
        <v>16</v>
      </c>
      <c r="D367" s="24">
        <v>366.60511991114231</v>
      </c>
      <c r="E367" s="24">
        <v>6</v>
      </c>
      <c r="F367" s="25">
        <v>4165</v>
      </c>
      <c r="G367" s="24" t="s">
        <v>299</v>
      </c>
      <c r="H367" s="24" t="s">
        <v>11</v>
      </c>
      <c r="I367" s="24" t="str">
        <f>TEXT(DataSet!$A367,"mmm")</f>
        <v>Feb</v>
      </c>
      <c r="J367" s="24">
        <f>YEAR(DataSet!$A367)</f>
        <v>2023</v>
      </c>
      <c r="K367" s="24" t="str">
        <f>IF(MONTH(DataSet!$A367)&gt;9,"Q4",IF(MONTH(DataSet!$A367)&gt;6,"Q3",IF(MONTH(DataSet!$A367)&gt;3,"Q2","Q1")))</f>
        <v>Q1</v>
      </c>
      <c r="L367" s="24" t="str">
        <f>TEXT(WEEKDAY(DataSet!$A367,3),"ddd")</f>
        <v>Sat</v>
      </c>
      <c r="M367" s="30">
        <f>IF(DataSet!$E367=0,0,DataSet!$F367)</f>
        <v>4165</v>
      </c>
    </row>
    <row r="368" spans="1:13" hidden="1" x14ac:dyDescent="0.3">
      <c r="A368" s="27">
        <v>45163</v>
      </c>
      <c r="B368" s="22">
        <v>63</v>
      </c>
      <c r="C368" s="22">
        <v>17</v>
      </c>
      <c r="D368" s="22">
        <v>413.25921509160361</v>
      </c>
      <c r="E368" s="22">
        <v>8</v>
      </c>
      <c r="F368" s="23">
        <v>4209</v>
      </c>
      <c r="G368" s="22" t="s">
        <v>285</v>
      </c>
      <c r="H368" s="22" t="s">
        <v>9</v>
      </c>
      <c r="I368" s="22" t="str">
        <f>TEXT(DataSet!$A368,"mmm")</f>
        <v>Aug</v>
      </c>
      <c r="J368" s="22">
        <f>YEAR(DataSet!$A368)</f>
        <v>2023</v>
      </c>
      <c r="K368" s="22" t="str">
        <f>IF(MONTH(DataSet!$A368)&gt;9,"Q4",IF(MONTH(DataSet!$A368)&gt;6,"Q3",IF(MONTH(DataSet!$A368)&gt;3,"Q2","Q1")))</f>
        <v>Q3</v>
      </c>
      <c r="L368" s="22" t="str">
        <f>TEXT(WEEKDAY(DataSet!$A368,3),"ddd")</f>
        <v>Wed</v>
      </c>
      <c r="M368" s="29">
        <f>IF(DataSet!$E368=0,0,DataSet!$F368)</f>
        <v>4209</v>
      </c>
    </row>
    <row r="369" spans="1:13" hidden="1" x14ac:dyDescent="0.3">
      <c r="A369" s="28">
        <v>45289</v>
      </c>
      <c r="B369" s="24">
        <v>60</v>
      </c>
      <c r="C369" s="24">
        <v>8</v>
      </c>
      <c r="D369" s="24">
        <v>439.95061687939028</v>
      </c>
      <c r="E369" s="24">
        <v>6</v>
      </c>
      <c r="F369" s="25">
        <v>2800</v>
      </c>
      <c r="G369" s="24" t="s">
        <v>272</v>
      </c>
      <c r="H369" s="24" t="s">
        <v>11</v>
      </c>
      <c r="I369" s="24" t="str">
        <f>TEXT(DataSet!$A369,"mmm")</f>
        <v>Dec</v>
      </c>
      <c r="J369" s="24">
        <f>YEAR(DataSet!$A369)</f>
        <v>2023</v>
      </c>
      <c r="K369" s="24" t="str">
        <f>IF(MONTH(DataSet!$A369)&gt;9,"Q4",IF(MONTH(DataSet!$A369)&gt;6,"Q3",IF(MONTH(DataSet!$A369)&gt;3,"Q2","Q1")))</f>
        <v>Q4</v>
      </c>
      <c r="L369" s="24" t="str">
        <f>TEXT(WEEKDAY(DataSet!$A369,3),"ddd")</f>
        <v>Wed</v>
      </c>
      <c r="M369" s="30">
        <f>IF(DataSet!$E369=0,0,DataSet!$F369)</f>
        <v>2800</v>
      </c>
    </row>
    <row r="370" spans="1:13" hidden="1" x14ac:dyDescent="0.3">
      <c r="A370" s="27">
        <v>45276</v>
      </c>
      <c r="B370" s="22">
        <v>81</v>
      </c>
      <c r="C370" s="22">
        <v>6</v>
      </c>
      <c r="D370" s="22">
        <v>428.601410174286</v>
      </c>
      <c r="E370" s="22">
        <v>4</v>
      </c>
      <c r="F370" s="23">
        <v>3441</v>
      </c>
      <c r="G370" s="22" t="s">
        <v>279</v>
      </c>
      <c r="H370" s="22" t="s">
        <v>11</v>
      </c>
      <c r="I370" s="22" t="str">
        <f>TEXT(DataSet!$A370,"mmm")</f>
        <v>Dec</v>
      </c>
      <c r="J370" s="22">
        <f>YEAR(DataSet!$A370)</f>
        <v>2023</v>
      </c>
      <c r="K370" s="22" t="str">
        <f>IF(MONTH(DataSet!$A370)&gt;9,"Q4",IF(MONTH(DataSet!$A370)&gt;6,"Q3",IF(MONTH(DataSet!$A370)&gt;3,"Q2","Q1")))</f>
        <v>Q4</v>
      </c>
      <c r="L370" s="22" t="str">
        <f>TEXT(WEEKDAY(DataSet!$A370,3),"ddd")</f>
        <v>Thu</v>
      </c>
      <c r="M370" s="29">
        <f>IF(DataSet!$E370=0,0,DataSet!$F370)</f>
        <v>3441</v>
      </c>
    </row>
    <row r="371" spans="1:13" hidden="1" x14ac:dyDescent="0.3">
      <c r="A371" s="28">
        <v>45286</v>
      </c>
      <c r="B371" s="24">
        <v>85</v>
      </c>
      <c r="C371" s="24">
        <v>17</v>
      </c>
      <c r="D371" s="24">
        <v>334.86967820333632</v>
      </c>
      <c r="E371" s="24">
        <v>3</v>
      </c>
      <c r="F371" s="25">
        <v>4200</v>
      </c>
      <c r="G371" s="24" t="s">
        <v>297</v>
      </c>
      <c r="H371" s="24" t="s">
        <v>11</v>
      </c>
      <c r="I371" s="24" t="str">
        <f>TEXT(DataSet!$A371,"mmm")</f>
        <v>Dec</v>
      </c>
      <c r="J371" s="24">
        <f>YEAR(DataSet!$A371)</f>
        <v>2023</v>
      </c>
      <c r="K371" s="24" t="str">
        <f>IF(MONTH(DataSet!$A371)&gt;9,"Q4",IF(MONTH(DataSet!$A371)&gt;6,"Q3",IF(MONTH(DataSet!$A371)&gt;3,"Q2","Q1")))</f>
        <v>Q4</v>
      </c>
      <c r="L371" s="24" t="str">
        <f>TEXT(WEEKDAY(DataSet!$A371,3),"ddd")</f>
        <v>Sun</v>
      </c>
      <c r="M371" s="30">
        <f>IF(DataSet!$E371=0,0,DataSet!$F371)</f>
        <v>4200</v>
      </c>
    </row>
    <row r="372" spans="1:13" hidden="1" x14ac:dyDescent="0.3">
      <c r="A372" s="27">
        <v>45100</v>
      </c>
      <c r="B372" s="22">
        <v>77</v>
      </c>
      <c r="C372" s="22">
        <v>15</v>
      </c>
      <c r="D372" s="22">
        <v>353.92988504124111</v>
      </c>
      <c r="E372" s="22">
        <v>3</v>
      </c>
      <c r="F372" s="23">
        <v>3554</v>
      </c>
      <c r="G372" s="22" t="s">
        <v>298</v>
      </c>
      <c r="H372" s="22" t="s">
        <v>9</v>
      </c>
      <c r="I372" s="22" t="str">
        <f>TEXT(DataSet!$A372,"mmm")</f>
        <v>Jun</v>
      </c>
      <c r="J372" s="22">
        <f>YEAR(DataSet!$A372)</f>
        <v>2023</v>
      </c>
      <c r="K372" s="22" t="str">
        <f>IF(MONTH(DataSet!$A372)&gt;9,"Q4",IF(MONTH(DataSet!$A372)&gt;6,"Q3",IF(MONTH(DataSet!$A372)&gt;3,"Q2","Q1")))</f>
        <v>Q2</v>
      </c>
      <c r="L372" s="22" t="str">
        <f>TEXT(WEEKDAY(DataSet!$A372,3),"ddd")</f>
        <v>Wed</v>
      </c>
      <c r="M372" s="29">
        <f>IF(DataSet!$E372=0,0,DataSet!$F372)</f>
        <v>3554</v>
      </c>
    </row>
    <row r="373" spans="1:13" hidden="1" x14ac:dyDescent="0.3">
      <c r="A373" s="28">
        <v>45106</v>
      </c>
      <c r="B373" s="24">
        <v>36</v>
      </c>
      <c r="C373" s="24">
        <v>15</v>
      </c>
      <c r="D373" s="24">
        <v>175.384615502375</v>
      </c>
      <c r="E373" s="24">
        <v>3</v>
      </c>
      <c r="F373" s="25">
        <v>4273</v>
      </c>
      <c r="G373" s="24" t="s">
        <v>326</v>
      </c>
      <c r="H373" s="24" t="s">
        <v>11</v>
      </c>
      <c r="I373" s="24" t="str">
        <f>TEXT(DataSet!$A373,"mmm")</f>
        <v>Jun</v>
      </c>
      <c r="J373" s="24">
        <f>YEAR(DataSet!$A373)</f>
        <v>2023</v>
      </c>
      <c r="K373" s="24" t="str">
        <f>IF(MONTH(DataSet!$A373)&gt;9,"Q4",IF(MONTH(DataSet!$A373)&gt;6,"Q3",IF(MONTH(DataSet!$A373)&gt;3,"Q2","Q1")))</f>
        <v>Q2</v>
      </c>
      <c r="L373" s="24" t="str">
        <f>TEXT(WEEKDAY(DataSet!$A373,3),"ddd")</f>
        <v>Tue</v>
      </c>
      <c r="M373" s="30">
        <f>IF(DataSet!$E373=0,0,DataSet!$F373)</f>
        <v>4273</v>
      </c>
    </row>
    <row r="374" spans="1:13" hidden="1" x14ac:dyDescent="0.3">
      <c r="A374" s="27">
        <v>44983</v>
      </c>
      <c r="B374" s="22">
        <v>76</v>
      </c>
      <c r="C374" s="22">
        <v>8</v>
      </c>
      <c r="D374" s="22">
        <v>506.44590513757572</v>
      </c>
      <c r="E374" s="22">
        <v>1</v>
      </c>
      <c r="F374" s="23">
        <v>1625</v>
      </c>
      <c r="G374" s="22" t="s">
        <v>329</v>
      </c>
      <c r="H374" s="22" t="s">
        <v>11</v>
      </c>
      <c r="I374" s="22" t="str">
        <f>TEXT(DataSet!$A374,"mmm")</f>
        <v>Feb</v>
      </c>
      <c r="J374" s="22">
        <f>YEAR(DataSet!$A374)</f>
        <v>2023</v>
      </c>
      <c r="K374" s="22" t="str">
        <f>IF(MONTH(DataSet!$A374)&gt;9,"Q4",IF(MONTH(DataSet!$A374)&gt;6,"Q3",IF(MONTH(DataSet!$A374)&gt;3,"Q2","Q1")))</f>
        <v>Q1</v>
      </c>
      <c r="L374" s="22" t="str">
        <f>TEXT(WEEKDAY(DataSet!$A374,3),"ddd")</f>
        <v>Fri</v>
      </c>
      <c r="M374" s="29">
        <f>IF(DataSet!$E374=0,0,DataSet!$F374)</f>
        <v>1625</v>
      </c>
    </row>
    <row r="375" spans="1:13" hidden="1" x14ac:dyDescent="0.3">
      <c r="A375" s="28">
        <v>45274</v>
      </c>
      <c r="B375" s="24">
        <v>75</v>
      </c>
      <c r="C375" s="24">
        <v>6</v>
      </c>
      <c r="D375" s="24">
        <v>381.91346226259589</v>
      </c>
      <c r="E375" s="24">
        <v>2</v>
      </c>
      <c r="F375" s="25">
        <v>4073</v>
      </c>
      <c r="G375" s="24" t="s">
        <v>287</v>
      </c>
      <c r="H375" s="24" t="s">
        <v>9</v>
      </c>
      <c r="I375" s="24" t="str">
        <f>TEXT(DataSet!$A375,"mmm")</f>
        <v>Dec</v>
      </c>
      <c r="J375" s="24">
        <f>YEAR(DataSet!$A375)</f>
        <v>2023</v>
      </c>
      <c r="K375" s="24" t="str">
        <f>IF(MONTH(DataSet!$A375)&gt;9,"Q4",IF(MONTH(DataSet!$A375)&gt;6,"Q3",IF(MONTH(DataSet!$A375)&gt;3,"Q2","Q1")))</f>
        <v>Q4</v>
      </c>
      <c r="L375" s="24" t="str">
        <f>TEXT(WEEKDAY(DataSet!$A375,3),"ddd")</f>
        <v>Tue</v>
      </c>
      <c r="M375" s="30">
        <f>IF(DataSet!$E375=0,0,DataSet!$F375)</f>
        <v>4073</v>
      </c>
    </row>
    <row r="376" spans="1:13" hidden="1" x14ac:dyDescent="0.3">
      <c r="A376" s="27">
        <v>44940</v>
      </c>
      <c r="B376" s="22">
        <v>40</v>
      </c>
      <c r="C376" s="22">
        <v>17</v>
      </c>
      <c r="D376" s="22">
        <v>170.64504531675789</v>
      </c>
      <c r="E376" s="22">
        <v>7</v>
      </c>
      <c r="F376" s="23">
        <v>3726</v>
      </c>
      <c r="G376" s="22" t="s">
        <v>327</v>
      </c>
      <c r="H376" s="22" t="s">
        <v>9</v>
      </c>
      <c r="I376" s="22" t="str">
        <f>TEXT(DataSet!$A376,"mmm")</f>
        <v>Jan</v>
      </c>
      <c r="J376" s="22">
        <f>YEAR(DataSet!$A376)</f>
        <v>2023</v>
      </c>
      <c r="K376" s="22" t="str">
        <f>IF(MONTH(DataSet!$A376)&gt;9,"Q4",IF(MONTH(DataSet!$A376)&gt;6,"Q3",IF(MONTH(DataSet!$A376)&gt;3,"Q2","Q1")))</f>
        <v>Q1</v>
      </c>
      <c r="L376" s="22" t="str">
        <f>TEXT(WEEKDAY(DataSet!$A376,3),"ddd")</f>
        <v>Thu</v>
      </c>
      <c r="M376" s="29">
        <f>IF(DataSet!$E376=0,0,DataSet!$F376)</f>
        <v>3726</v>
      </c>
    </row>
    <row r="377" spans="1:13" hidden="1" x14ac:dyDescent="0.3">
      <c r="A377" s="28">
        <v>45272</v>
      </c>
      <c r="B377" s="24">
        <v>59</v>
      </c>
      <c r="C377" s="24">
        <v>14</v>
      </c>
      <c r="D377" s="24">
        <v>477.6134107977885</v>
      </c>
      <c r="E377" s="24">
        <v>6</v>
      </c>
      <c r="F377" s="25">
        <v>566</v>
      </c>
      <c r="G377" s="24" t="s">
        <v>257</v>
      </c>
      <c r="H377" s="24" t="s">
        <v>11</v>
      </c>
      <c r="I377" s="24" t="str">
        <f>TEXT(DataSet!$A377,"mmm")</f>
        <v>Dec</v>
      </c>
      <c r="J377" s="24">
        <f>YEAR(DataSet!$A377)</f>
        <v>2023</v>
      </c>
      <c r="K377" s="24" t="str">
        <f>IF(MONTH(DataSet!$A377)&gt;9,"Q4",IF(MONTH(DataSet!$A377)&gt;6,"Q3",IF(MONTH(DataSet!$A377)&gt;3,"Q2","Q1")))</f>
        <v>Q4</v>
      </c>
      <c r="L377" s="24" t="str">
        <f>TEXT(WEEKDAY(DataSet!$A377,3),"ddd")</f>
        <v>Sun</v>
      </c>
      <c r="M377" s="30">
        <f>IF(DataSet!$E377=0,0,DataSet!$F377)</f>
        <v>566</v>
      </c>
    </row>
    <row r="378" spans="1:13" hidden="1" x14ac:dyDescent="0.3">
      <c r="A378" s="27">
        <v>45150</v>
      </c>
      <c r="B378" s="22">
        <v>56</v>
      </c>
      <c r="C378" s="22">
        <v>18</v>
      </c>
      <c r="D378" s="22">
        <v>411.31076228137277</v>
      </c>
      <c r="E378" s="22">
        <v>10</v>
      </c>
      <c r="F378" s="23">
        <v>4902</v>
      </c>
      <c r="G378" s="22" t="s">
        <v>325</v>
      </c>
      <c r="H378" s="22" t="s">
        <v>9</v>
      </c>
      <c r="I378" s="22" t="str">
        <f>TEXT(DataSet!$A378,"mmm")</f>
        <v>Aug</v>
      </c>
      <c r="J378" s="22">
        <f>YEAR(DataSet!$A378)</f>
        <v>2023</v>
      </c>
      <c r="K378" s="22" t="str">
        <f>IF(MONTH(DataSet!$A378)&gt;9,"Q4",IF(MONTH(DataSet!$A378)&gt;6,"Q3",IF(MONTH(DataSet!$A378)&gt;3,"Q2","Q1")))</f>
        <v>Q3</v>
      </c>
      <c r="L378" s="22" t="str">
        <f>TEXT(WEEKDAY(DataSet!$A378,3),"ddd")</f>
        <v>Thu</v>
      </c>
      <c r="M378" s="29">
        <f>IF(DataSet!$E378=0,0,DataSet!$F378)</f>
        <v>4902</v>
      </c>
    </row>
    <row r="379" spans="1:13" hidden="1" x14ac:dyDescent="0.3">
      <c r="A379" s="28">
        <v>44988</v>
      </c>
      <c r="B379" s="24">
        <v>63</v>
      </c>
      <c r="C379" s="24">
        <v>15</v>
      </c>
      <c r="D379" s="24">
        <v>97.183665723297779</v>
      </c>
      <c r="E379" s="24">
        <v>5</v>
      </c>
      <c r="F379" s="25">
        <v>2117</v>
      </c>
      <c r="G379" s="24" t="s">
        <v>257</v>
      </c>
      <c r="H379" s="24" t="s">
        <v>11</v>
      </c>
      <c r="I379" s="24" t="str">
        <f>TEXT(DataSet!$A379,"mmm")</f>
        <v>Mar</v>
      </c>
      <c r="J379" s="24">
        <f>YEAR(DataSet!$A379)</f>
        <v>2023</v>
      </c>
      <c r="K379" s="24" t="str">
        <f>IF(MONTH(DataSet!$A379)&gt;9,"Q4",IF(MONTH(DataSet!$A379)&gt;6,"Q3",IF(MONTH(DataSet!$A379)&gt;3,"Q2","Q1")))</f>
        <v>Q1</v>
      </c>
      <c r="L379" s="24" t="str">
        <f>TEXT(WEEKDAY(DataSet!$A379,3),"ddd")</f>
        <v>Wed</v>
      </c>
      <c r="M379" s="30">
        <f>IF(DataSet!$E379=0,0,DataSet!$F379)</f>
        <v>2117</v>
      </c>
    </row>
    <row r="380" spans="1:13" hidden="1" x14ac:dyDescent="0.3">
      <c r="A380" s="27">
        <v>45233</v>
      </c>
      <c r="B380" s="22">
        <v>44</v>
      </c>
      <c r="C380" s="22">
        <v>20</v>
      </c>
      <c r="D380" s="22">
        <v>109.85973600380881</v>
      </c>
      <c r="E380" s="22">
        <v>8</v>
      </c>
      <c r="F380" s="23">
        <v>4718</v>
      </c>
      <c r="G380" s="22" t="s">
        <v>305</v>
      </c>
      <c r="H380" s="22" t="s">
        <v>11</v>
      </c>
      <c r="I380" s="22" t="str">
        <f>TEXT(DataSet!$A380,"mmm")</f>
        <v>Nov</v>
      </c>
      <c r="J380" s="22">
        <f>YEAR(DataSet!$A380)</f>
        <v>2023</v>
      </c>
      <c r="K380" s="22" t="str">
        <f>IF(MONTH(DataSet!$A380)&gt;9,"Q4",IF(MONTH(DataSet!$A380)&gt;6,"Q3",IF(MONTH(DataSet!$A380)&gt;3,"Q2","Q1")))</f>
        <v>Q4</v>
      </c>
      <c r="L380" s="22" t="str">
        <f>TEXT(WEEKDAY(DataSet!$A380,3),"ddd")</f>
        <v>Wed</v>
      </c>
      <c r="M380" s="29">
        <f>IF(DataSet!$E380=0,0,DataSet!$F380)</f>
        <v>4718</v>
      </c>
    </row>
    <row r="381" spans="1:13" hidden="1" x14ac:dyDescent="0.3">
      <c r="A381" s="28">
        <v>45234</v>
      </c>
      <c r="B381" s="24">
        <v>77</v>
      </c>
      <c r="C381" s="24">
        <v>10</v>
      </c>
      <c r="D381" s="24">
        <v>308.42280617379919</v>
      </c>
      <c r="E381" s="24">
        <v>7</v>
      </c>
      <c r="F381" s="25">
        <v>2881</v>
      </c>
      <c r="G381" s="24" t="s">
        <v>243</v>
      </c>
      <c r="H381" s="24" t="s">
        <v>9</v>
      </c>
      <c r="I381" s="24" t="str">
        <f>TEXT(DataSet!$A381,"mmm")</f>
        <v>Nov</v>
      </c>
      <c r="J381" s="24">
        <f>YEAR(DataSet!$A381)</f>
        <v>2023</v>
      </c>
      <c r="K381" s="24" t="str">
        <f>IF(MONTH(DataSet!$A381)&gt;9,"Q4",IF(MONTH(DataSet!$A381)&gt;6,"Q3",IF(MONTH(DataSet!$A381)&gt;3,"Q2","Q1")))</f>
        <v>Q4</v>
      </c>
      <c r="L381" s="24" t="str">
        <f>TEXT(WEEKDAY(DataSet!$A381,3),"ddd")</f>
        <v>Thu</v>
      </c>
      <c r="M381" s="30">
        <f>IF(DataSet!$E381=0,0,DataSet!$F381)</f>
        <v>2881</v>
      </c>
    </row>
    <row r="382" spans="1:13" hidden="1" x14ac:dyDescent="0.3">
      <c r="A382" s="27">
        <v>45024</v>
      </c>
      <c r="B382" s="22">
        <v>66</v>
      </c>
      <c r="C382" s="22">
        <v>19</v>
      </c>
      <c r="D382" s="22">
        <v>373.17693199769718</v>
      </c>
      <c r="E382" s="22">
        <v>5</v>
      </c>
      <c r="F382" s="23">
        <v>4720</v>
      </c>
      <c r="G382" s="22" t="s">
        <v>267</v>
      </c>
      <c r="H382" s="22" t="s">
        <v>9</v>
      </c>
      <c r="I382" s="22" t="str">
        <f>TEXT(DataSet!$A382,"mmm")</f>
        <v>Apr</v>
      </c>
      <c r="J382" s="22">
        <f>YEAR(DataSet!$A382)</f>
        <v>2023</v>
      </c>
      <c r="K382" s="22" t="str">
        <f>IF(MONTH(DataSet!$A382)&gt;9,"Q4",IF(MONTH(DataSet!$A382)&gt;6,"Q3",IF(MONTH(DataSet!$A382)&gt;3,"Q2","Q1")))</f>
        <v>Q2</v>
      </c>
      <c r="L382" s="22" t="str">
        <f>TEXT(WEEKDAY(DataSet!$A382,3),"ddd")</f>
        <v>Thu</v>
      </c>
      <c r="M382" s="29">
        <f>IF(DataSet!$E382=0,0,DataSet!$F382)</f>
        <v>4720</v>
      </c>
    </row>
    <row r="383" spans="1:13" hidden="1" x14ac:dyDescent="0.3">
      <c r="A383" s="28">
        <v>45118</v>
      </c>
      <c r="B383" s="24">
        <v>26</v>
      </c>
      <c r="C383" s="24">
        <v>16</v>
      </c>
      <c r="D383" s="24">
        <v>516.0412138386065</v>
      </c>
      <c r="E383" s="24">
        <v>6</v>
      </c>
      <c r="F383" s="25">
        <v>4217</v>
      </c>
      <c r="G383" s="24" t="s">
        <v>257</v>
      </c>
      <c r="H383" s="24" t="s">
        <v>11</v>
      </c>
      <c r="I383" s="24" t="str">
        <f>TEXT(DataSet!$A383,"mmm")</f>
        <v>Jul</v>
      </c>
      <c r="J383" s="24">
        <f>YEAR(DataSet!$A383)</f>
        <v>2023</v>
      </c>
      <c r="K383" s="24" t="str">
        <f>IF(MONTH(DataSet!$A383)&gt;9,"Q4",IF(MONTH(DataSet!$A383)&gt;6,"Q3",IF(MONTH(DataSet!$A383)&gt;3,"Q2","Q1")))</f>
        <v>Q3</v>
      </c>
      <c r="L383" s="24" t="str">
        <f>TEXT(WEEKDAY(DataSet!$A383,3),"ddd")</f>
        <v>Sun</v>
      </c>
      <c r="M383" s="30">
        <f>IF(DataSet!$E383=0,0,DataSet!$F383)</f>
        <v>4217</v>
      </c>
    </row>
    <row r="384" spans="1:13" hidden="1" x14ac:dyDescent="0.3">
      <c r="A384" s="27">
        <v>45045</v>
      </c>
      <c r="B384" s="22">
        <v>49</v>
      </c>
      <c r="C384" s="22">
        <v>5</v>
      </c>
      <c r="D384" s="22">
        <v>317.45449818863989</v>
      </c>
      <c r="E384" s="22">
        <v>2</v>
      </c>
      <c r="F384" s="23">
        <v>3041</v>
      </c>
      <c r="G384" s="22" t="s">
        <v>331</v>
      </c>
      <c r="H384" s="22" t="s">
        <v>9</v>
      </c>
      <c r="I384" s="22" t="str">
        <f>TEXT(DataSet!$A384,"mmm")</f>
        <v>Apr</v>
      </c>
      <c r="J384" s="22">
        <f>YEAR(DataSet!$A384)</f>
        <v>2023</v>
      </c>
      <c r="K384" s="22" t="str">
        <f>IF(MONTH(DataSet!$A384)&gt;9,"Q4",IF(MONTH(DataSet!$A384)&gt;6,"Q3",IF(MONTH(DataSet!$A384)&gt;3,"Q2","Q1")))</f>
        <v>Q2</v>
      </c>
      <c r="L384" s="22" t="str">
        <f>TEXT(WEEKDAY(DataSet!$A384,3),"ddd")</f>
        <v>Thu</v>
      </c>
      <c r="M384" s="29">
        <f>IF(DataSet!$E384=0,0,DataSet!$F384)</f>
        <v>3041</v>
      </c>
    </row>
    <row r="385" spans="1:13" hidden="1" x14ac:dyDescent="0.3">
      <c r="A385" s="28">
        <v>45120</v>
      </c>
      <c r="B385" s="24">
        <v>51</v>
      </c>
      <c r="C385" s="24">
        <v>12</v>
      </c>
      <c r="D385" s="24">
        <v>250.2626903540299</v>
      </c>
      <c r="E385" s="24">
        <v>2</v>
      </c>
      <c r="F385" s="25">
        <v>905</v>
      </c>
      <c r="G385" s="24" t="s">
        <v>312</v>
      </c>
      <c r="H385" s="24" t="s">
        <v>11</v>
      </c>
      <c r="I385" s="24" t="str">
        <f>TEXT(DataSet!$A385,"mmm")</f>
        <v>Jul</v>
      </c>
      <c r="J385" s="24">
        <f>YEAR(DataSet!$A385)</f>
        <v>2023</v>
      </c>
      <c r="K385" s="24" t="str">
        <f>IF(MONTH(DataSet!$A385)&gt;9,"Q4",IF(MONTH(DataSet!$A385)&gt;6,"Q3",IF(MONTH(DataSet!$A385)&gt;3,"Q2","Q1")))</f>
        <v>Q3</v>
      </c>
      <c r="L385" s="24" t="str">
        <f>TEXT(WEEKDAY(DataSet!$A385,3),"ddd")</f>
        <v>Tue</v>
      </c>
      <c r="M385" s="30">
        <f>IF(DataSet!$E385=0,0,DataSet!$F385)</f>
        <v>905</v>
      </c>
    </row>
    <row r="386" spans="1:13" hidden="1" x14ac:dyDescent="0.3">
      <c r="A386" s="27">
        <v>45258</v>
      </c>
      <c r="B386" s="22">
        <v>32</v>
      </c>
      <c r="C386" s="22">
        <v>20</v>
      </c>
      <c r="D386" s="22">
        <v>490.26159143779472</v>
      </c>
      <c r="E386" s="22">
        <v>2</v>
      </c>
      <c r="F386" s="23">
        <v>2399</v>
      </c>
      <c r="G386" s="22" t="s">
        <v>298</v>
      </c>
      <c r="H386" s="22" t="s">
        <v>11</v>
      </c>
      <c r="I386" s="22" t="str">
        <f>TEXT(DataSet!$A386,"mmm")</f>
        <v>Nov</v>
      </c>
      <c r="J386" s="22">
        <f>YEAR(DataSet!$A386)</f>
        <v>2023</v>
      </c>
      <c r="K386" s="22" t="str">
        <f>IF(MONTH(DataSet!$A386)&gt;9,"Q4",IF(MONTH(DataSet!$A386)&gt;6,"Q3",IF(MONTH(DataSet!$A386)&gt;3,"Q2","Q1")))</f>
        <v>Q4</v>
      </c>
      <c r="L386" s="22" t="str">
        <f>TEXT(WEEKDAY(DataSet!$A386,3),"ddd")</f>
        <v>Sun</v>
      </c>
      <c r="M386" s="29">
        <f>IF(DataSet!$E386=0,0,DataSet!$F386)</f>
        <v>2399</v>
      </c>
    </row>
    <row r="387" spans="1:13" hidden="1" x14ac:dyDescent="0.3">
      <c r="A387" s="28">
        <v>45140</v>
      </c>
      <c r="B387" s="24">
        <v>63</v>
      </c>
      <c r="C387" s="24">
        <v>10</v>
      </c>
      <c r="D387" s="24">
        <v>213.6578144945538</v>
      </c>
      <c r="E387" s="24">
        <v>7</v>
      </c>
      <c r="F387" s="25">
        <v>4360</v>
      </c>
      <c r="G387" s="24" t="s">
        <v>292</v>
      </c>
      <c r="H387" s="24" t="s">
        <v>11</v>
      </c>
      <c r="I387" s="24" t="str">
        <f>TEXT(DataSet!$A387,"mmm")</f>
        <v>Aug</v>
      </c>
      <c r="J387" s="24">
        <f>YEAR(DataSet!$A387)</f>
        <v>2023</v>
      </c>
      <c r="K387" s="24" t="str">
        <f>IF(MONTH(DataSet!$A387)&gt;9,"Q4",IF(MONTH(DataSet!$A387)&gt;6,"Q3",IF(MONTH(DataSet!$A387)&gt;3,"Q2","Q1")))</f>
        <v>Q3</v>
      </c>
      <c r="L387" s="24" t="str">
        <f>TEXT(WEEKDAY(DataSet!$A387,3),"ddd")</f>
        <v>Mon</v>
      </c>
      <c r="M387" s="30">
        <f>IF(DataSet!$E387=0,0,DataSet!$F387)</f>
        <v>4360</v>
      </c>
    </row>
    <row r="388" spans="1:13" hidden="1" x14ac:dyDescent="0.3">
      <c r="A388" s="27">
        <v>44985</v>
      </c>
      <c r="B388" s="22">
        <v>33</v>
      </c>
      <c r="C388" s="22">
        <v>18</v>
      </c>
      <c r="D388" s="22">
        <v>251.56245205367779</v>
      </c>
      <c r="E388" s="22">
        <v>1</v>
      </c>
      <c r="F388" s="23">
        <v>2934</v>
      </c>
      <c r="G388" s="22" t="s">
        <v>269</v>
      </c>
      <c r="H388" s="22" t="s">
        <v>11</v>
      </c>
      <c r="I388" s="22" t="str">
        <f>TEXT(DataSet!$A388,"mmm")</f>
        <v>Feb</v>
      </c>
      <c r="J388" s="22">
        <f>YEAR(DataSet!$A388)</f>
        <v>2023</v>
      </c>
      <c r="K388" s="22" t="str">
        <f>IF(MONTH(DataSet!$A388)&gt;9,"Q4",IF(MONTH(DataSet!$A388)&gt;6,"Q3",IF(MONTH(DataSet!$A388)&gt;3,"Q2","Q1")))</f>
        <v>Q1</v>
      </c>
      <c r="L388" s="22" t="str">
        <f>TEXT(WEEKDAY(DataSet!$A388,3),"ddd")</f>
        <v>Sun</v>
      </c>
      <c r="M388" s="29">
        <f>IF(DataSet!$E388=0,0,DataSet!$F388)</f>
        <v>2934</v>
      </c>
    </row>
    <row r="389" spans="1:13" hidden="1" x14ac:dyDescent="0.3">
      <c r="A389" s="28">
        <v>45179</v>
      </c>
      <c r="B389" s="24">
        <v>37</v>
      </c>
      <c r="C389" s="24">
        <v>7</v>
      </c>
      <c r="D389" s="24">
        <v>381.69725472728419</v>
      </c>
      <c r="E389" s="24">
        <v>0</v>
      </c>
      <c r="F389" s="25">
        <v>2356</v>
      </c>
      <c r="G389" s="24" t="s">
        <v>267</v>
      </c>
      <c r="H389" s="24" t="s">
        <v>11</v>
      </c>
      <c r="I389" s="24" t="str">
        <f>TEXT(DataSet!$A389,"mmm")</f>
        <v>Sep</v>
      </c>
      <c r="J389" s="24">
        <f>YEAR(DataSet!$A389)</f>
        <v>2023</v>
      </c>
      <c r="K389" s="24" t="str">
        <f>IF(MONTH(DataSet!$A389)&gt;9,"Q4",IF(MONTH(DataSet!$A389)&gt;6,"Q3",IF(MONTH(DataSet!$A389)&gt;3,"Q2","Q1")))</f>
        <v>Q3</v>
      </c>
      <c r="L389" s="24" t="str">
        <f>TEXT(WEEKDAY(DataSet!$A389,3),"ddd")</f>
        <v>Fri</v>
      </c>
      <c r="M389" s="30">
        <f>IF(DataSet!$E389=0,0,DataSet!$F389)</f>
        <v>0</v>
      </c>
    </row>
    <row r="390" spans="1:13" hidden="1" x14ac:dyDescent="0.3">
      <c r="A390" s="27">
        <v>44973</v>
      </c>
      <c r="B390" s="22">
        <v>87</v>
      </c>
      <c r="C390" s="22">
        <v>16</v>
      </c>
      <c r="D390" s="22">
        <v>492.80638879792411</v>
      </c>
      <c r="E390" s="22">
        <v>1</v>
      </c>
      <c r="F390" s="23">
        <v>4256</v>
      </c>
      <c r="G390" s="22" t="s">
        <v>278</v>
      </c>
      <c r="H390" s="22" t="s">
        <v>11</v>
      </c>
      <c r="I390" s="22" t="str">
        <f>TEXT(DataSet!$A390,"mmm")</f>
        <v>Feb</v>
      </c>
      <c r="J390" s="22">
        <f>YEAR(DataSet!$A390)</f>
        <v>2023</v>
      </c>
      <c r="K390" s="22" t="str">
        <f>IF(MONTH(DataSet!$A390)&gt;9,"Q4",IF(MONTH(DataSet!$A390)&gt;6,"Q3",IF(MONTH(DataSet!$A390)&gt;3,"Q2","Q1")))</f>
        <v>Q1</v>
      </c>
      <c r="L390" s="22" t="str">
        <f>TEXT(WEEKDAY(DataSet!$A390,3),"ddd")</f>
        <v>Tue</v>
      </c>
      <c r="M390" s="29">
        <f>IF(DataSet!$E390=0,0,DataSet!$F390)</f>
        <v>4256</v>
      </c>
    </row>
    <row r="391" spans="1:13" hidden="1" x14ac:dyDescent="0.3">
      <c r="A391" s="28">
        <v>45074</v>
      </c>
      <c r="B391" s="24">
        <v>70</v>
      </c>
      <c r="C391" s="24">
        <v>11</v>
      </c>
      <c r="D391" s="24">
        <v>227.08541247783921</v>
      </c>
      <c r="E391" s="24">
        <v>0</v>
      </c>
      <c r="F391" s="25">
        <v>4439</v>
      </c>
      <c r="G391" s="24" t="s">
        <v>308</v>
      </c>
      <c r="H391" s="24" t="s">
        <v>11</v>
      </c>
      <c r="I391" s="24" t="str">
        <f>TEXT(DataSet!$A391,"mmm")</f>
        <v>May</v>
      </c>
      <c r="J391" s="24">
        <f>YEAR(DataSet!$A391)</f>
        <v>2023</v>
      </c>
      <c r="K391" s="24" t="str">
        <f>IF(MONTH(DataSet!$A391)&gt;9,"Q4",IF(MONTH(DataSet!$A391)&gt;6,"Q3",IF(MONTH(DataSet!$A391)&gt;3,"Q2","Q1")))</f>
        <v>Q2</v>
      </c>
      <c r="L391" s="24" t="str">
        <f>TEXT(WEEKDAY(DataSet!$A391,3),"ddd")</f>
        <v>Fri</v>
      </c>
      <c r="M391" s="30">
        <f>IF(DataSet!$E391=0,0,DataSet!$F391)</f>
        <v>0</v>
      </c>
    </row>
    <row r="392" spans="1:13" hidden="1" x14ac:dyDescent="0.3">
      <c r="A392" s="27">
        <v>45272</v>
      </c>
      <c r="B392" s="22">
        <v>38</v>
      </c>
      <c r="C392" s="22">
        <v>16</v>
      </c>
      <c r="D392" s="22">
        <v>370.08231628993241</v>
      </c>
      <c r="E392" s="22">
        <v>9</v>
      </c>
      <c r="F392" s="23">
        <v>2803</v>
      </c>
      <c r="G392" s="22" t="s">
        <v>292</v>
      </c>
      <c r="H392" s="22" t="s">
        <v>9</v>
      </c>
      <c r="I392" s="22" t="str">
        <f>TEXT(DataSet!$A392,"mmm")</f>
        <v>Dec</v>
      </c>
      <c r="J392" s="22">
        <f>YEAR(DataSet!$A392)</f>
        <v>2023</v>
      </c>
      <c r="K392" s="22" t="str">
        <f>IF(MONTH(DataSet!$A392)&gt;9,"Q4",IF(MONTH(DataSet!$A392)&gt;6,"Q3",IF(MONTH(DataSet!$A392)&gt;3,"Q2","Q1")))</f>
        <v>Q4</v>
      </c>
      <c r="L392" s="22" t="str">
        <f>TEXT(WEEKDAY(DataSet!$A392,3),"ddd")</f>
        <v>Sun</v>
      </c>
      <c r="M392" s="29">
        <f>IF(DataSet!$E392=0,0,DataSet!$F392)</f>
        <v>2803</v>
      </c>
    </row>
    <row r="393" spans="1:13" hidden="1" x14ac:dyDescent="0.3">
      <c r="A393" s="28">
        <v>45230</v>
      </c>
      <c r="B393" s="24">
        <v>71</v>
      </c>
      <c r="C393" s="24">
        <v>13</v>
      </c>
      <c r="D393" s="24">
        <v>249.87428211103409</v>
      </c>
      <c r="E393" s="24">
        <v>1</v>
      </c>
      <c r="F393" s="25">
        <v>4190</v>
      </c>
      <c r="G393" s="24" t="s">
        <v>236</v>
      </c>
      <c r="H393" s="24" t="s">
        <v>9</v>
      </c>
      <c r="I393" s="24" t="str">
        <f>TEXT(DataSet!$A393,"mmm")</f>
        <v>Oct</v>
      </c>
      <c r="J393" s="24">
        <f>YEAR(DataSet!$A393)</f>
        <v>2023</v>
      </c>
      <c r="K393" s="24" t="str">
        <f>IF(MONTH(DataSet!$A393)&gt;9,"Q4",IF(MONTH(DataSet!$A393)&gt;6,"Q3",IF(MONTH(DataSet!$A393)&gt;3,"Q2","Q1")))</f>
        <v>Q4</v>
      </c>
      <c r="L393" s="24" t="str">
        <f>TEXT(WEEKDAY(DataSet!$A393,3),"ddd")</f>
        <v>Sun</v>
      </c>
      <c r="M393" s="30">
        <f>IF(DataSet!$E393=0,0,DataSet!$F393)</f>
        <v>4190</v>
      </c>
    </row>
    <row r="394" spans="1:13" hidden="1" x14ac:dyDescent="0.3">
      <c r="A394" s="27">
        <v>45099</v>
      </c>
      <c r="B394" s="22">
        <v>79</v>
      </c>
      <c r="C394" s="22">
        <v>18</v>
      </c>
      <c r="D394" s="22">
        <v>191.83344679932191</v>
      </c>
      <c r="E394" s="22">
        <v>3</v>
      </c>
      <c r="F394" s="23">
        <v>4845</v>
      </c>
      <c r="G394" s="22" t="s">
        <v>282</v>
      </c>
      <c r="H394" s="22" t="s">
        <v>11</v>
      </c>
      <c r="I394" s="22" t="str">
        <f>TEXT(DataSet!$A394,"mmm")</f>
        <v>Jun</v>
      </c>
      <c r="J394" s="22">
        <f>YEAR(DataSet!$A394)</f>
        <v>2023</v>
      </c>
      <c r="K394" s="22" t="str">
        <f>IF(MONTH(DataSet!$A394)&gt;9,"Q4",IF(MONTH(DataSet!$A394)&gt;6,"Q3",IF(MONTH(DataSet!$A394)&gt;3,"Q2","Q1")))</f>
        <v>Q2</v>
      </c>
      <c r="L394" s="22" t="str">
        <f>TEXT(WEEKDAY(DataSet!$A394,3),"ddd")</f>
        <v>Tue</v>
      </c>
      <c r="M394" s="29">
        <f>IF(DataSet!$E394=0,0,DataSet!$F394)</f>
        <v>4845</v>
      </c>
    </row>
    <row r="395" spans="1:13" hidden="1" x14ac:dyDescent="0.3">
      <c r="A395" s="28">
        <v>45111</v>
      </c>
      <c r="B395" s="24">
        <v>67</v>
      </c>
      <c r="C395" s="24">
        <v>18</v>
      </c>
      <c r="D395" s="24">
        <v>69.29512825281904</v>
      </c>
      <c r="E395" s="24">
        <v>3</v>
      </c>
      <c r="F395" s="25">
        <v>663</v>
      </c>
      <c r="G395" s="24" t="s">
        <v>325</v>
      </c>
      <c r="H395" s="24" t="s">
        <v>11</v>
      </c>
      <c r="I395" s="24" t="str">
        <f>TEXT(DataSet!$A395,"mmm")</f>
        <v>Jul</v>
      </c>
      <c r="J395" s="24">
        <f>YEAR(DataSet!$A395)</f>
        <v>2023</v>
      </c>
      <c r="K395" s="24" t="str">
        <f>IF(MONTH(DataSet!$A395)&gt;9,"Q4",IF(MONTH(DataSet!$A395)&gt;6,"Q3",IF(MONTH(DataSet!$A395)&gt;3,"Q2","Q1")))</f>
        <v>Q3</v>
      </c>
      <c r="L395" s="24" t="str">
        <f>TEXT(WEEKDAY(DataSet!$A395,3),"ddd")</f>
        <v>Sun</v>
      </c>
      <c r="M395" s="30">
        <f>IF(DataSet!$E395=0,0,DataSet!$F395)</f>
        <v>663</v>
      </c>
    </row>
    <row r="396" spans="1:13" hidden="1" x14ac:dyDescent="0.3">
      <c r="A396" s="27">
        <v>45151</v>
      </c>
      <c r="B396" s="22">
        <v>85</v>
      </c>
      <c r="C396" s="22">
        <v>13</v>
      </c>
      <c r="D396" s="22">
        <v>500.7525608688091</v>
      </c>
      <c r="E396" s="22">
        <v>7</v>
      </c>
      <c r="F396" s="23">
        <v>1538</v>
      </c>
      <c r="G396" s="22" t="s">
        <v>288</v>
      </c>
      <c r="H396" s="22" t="s">
        <v>9</v>
      </c>
      <c r="I396" s="22" t="str">
        <f>TEXT(DataSet!$A396,"mmm")</f>
        <v>Aug</v>
      </c>
      <c r="J396" s="22">
        <f>YEAR(DataSet!$A396)</f>
        <v>2023</v>
      </c>
      <c r="K396" s="22" t="str">
        <f>IF(MONTH(DataSet!$A396)&gt;9,"Q4",IF(MONTH(DataSet!$A396)&gt;6,"Q3",IF(MONTH(DataSet!$A396)&gt;3,"Q2","Q1")))</f>
        <v>Q3</v>
      </c>
      <c r="L396" s="22" t="str">
        <f>TEXT(WEEKDAY(DataSet!$A396,3),"ddd")</f>
        <v>Fri</v>
      </c>
      <c r="M396" s="29">
        <f>IF(DataSet!$E396=0,0,DataSet!$F396)</f>
        <v>1538</v>
      </c>
    </row>
    <row r="397" spans="1:13" hidden="1" x14ac:dyDescent="0.3">
      <c r="A397" s="28">
        <v>45118</v>
      </c>
      <c r="B397" s="24">
        <v>80</v>
      </c>
      <c r="C397" s="24">
        <v>7</v>
      </c>
      <c r="D397" s="24">
        <v>407.47938562919688</v>
      </c>
      <c r="E397" s="24">
        <v>6</v>
      </c>
      <c r="F397" s="25">
        <v>2486</v>
      </c>
      <c r="G397" s="24" t="s">
        <v>324</v>
      </c>
      <c r="H397" s="24" t="s">
        <v>11</v>
      </c>
      <c r="I397" s="24" t="str">
        <f>TEXT(DataSet!$A397,"mmm")</f>
        <v>Jul</v>
      </c>
      <c r="J397" s="24">
        <f>YEAR(DataSet!$A397)</f>
        <v>2023</v>
      </c>
      <c r="K397" s="24" t="str">
        <f>IF(MONTH(DataSet!$A397)&gt;9,"Q4",IF(MONTH(DataSet!$A397)&gt;6,"Q3",IF(MONTH(DataSet!$A397)&gt;3,"Q2","Q1")))</f>
        <v>Q3</v>
      </c>
      <c r="L397" s="24" t="str">
        <f>TEXT(WEEKDAY(DataSet!$A397,3),"ddd")</f>
        <v>Sun</v>
      </c>
      <c r="M397" s="30">
        <f>IF(DataSet!$E397=0,0,DataSet!$F397)</f>
        <v>2486</v>
      </c>
    </row>
    <row r="398" spans="1:13" hidden="1" x14ac:dyDescent="0.3">
      <c r="A398" s="27">
        <v>44977</v>
      </c>
      <c r="B398" s="22">
        <v>56</v>
      </c>
      <c r="C398" s="22">
        <v>19</v>
      </c>
      <c r="D398" s="22">
        <v>562.39153571014515</v>
      </c>
      <c r="E398" s="22">
        <v>8</v>
      </c>
      <c r="F398" s="23">
        <v>2257</v>
      </c>
      <c r="G398" s="22" t="s">
        <v>320</v>
      </c>
      <c r="H398" s="22" t="s">
        <v>9</v>
      </c>
      <c r="I398" s="22" t="str">
        <f>TEXT(DataSet!$A398,"mmm")</f>
        <v>Feb</v>
      </c>
      <c r="J398" s="22">
        <f>YEAR(DataSet!$A398)</f>
        <v>2023</v>
      </c>
      <c r="K398" s="22" t="str">
        <f>IF(MONTH(DataSet!$A398)&gt;9,"Q4",IF(MONTH(DataSet!$A398)&gt;6,"Q3",IF(MONTH(DataSet!$A398)&gt;3,"Q2","Q1")))</f>
        <v>Q1</v>
      </c>
      <c r="L398" s="22" t="str">
        <f>TEXT(WEEKDAY(DataSet!$A398,3),"ddd")</f>
        <v>Sat</v>
      </c>
      <c r="M398" s="29">
        <f>IF(DataSet!$E398=0,0,DataSet!$F398)</f>
        <v>2257</v>
      </c>
    </row>
    <row r="399" spans="1:13" hidden="1" x14ac:dyDescent="0.3">
      <c r="A399" s="28">
        <v>45128</v>
      </c>
      <c r="B399" s="24">
        <v>20</v>
      </c>
      <c r="C399" s="24">
        <v>10</v>
      </c>
      <c r="D399" s="24">
        <v>308.17736860757321</v>
      </c>
      <c r="E399" s="24">
        <v>7</v>
      </c>
      <c r="F399" s="25">
        <v>1274</v>
      </c>
      <c r="G399" s="24" t="s">
        <v>318</v>
      </c>
      <c r="H399" s="24" t="s">
        <v>11</v>
      </c>
      <c r="I399" s="24" t="str">
        <f>TEXT(DataSet!$A399,"mmm")</f>
        <v>Jul</v>
      </c>
      <c r="J399" s="24">
        <f>YEAR(DataSet!$A399)</f>
        <v>2023</v>
      </c>
      <c r="K399" s="24" t="str">
        <f>IF(MONTH(DataSet!$A399)&gt;9,"Q4",IF(MONTH(DataSet!$A399)&gt;6,"Q3",IF(MONTH(DataSet!$A399)&gt;3,"Q2","Q1")))</f>
        <v>Q3</v>
      </c>
      <c r="L399" s="24" t="str">
        <f>TEXT(WEEKDAY(DataSet!$A399,3),"ddd")</f>
        <v>Wed</v>
      </c>
      <c r="M399" s="30">
        <f>IF(DataSet!$E399=0,0,DataSet!$F399)</f>
        <v>1274</v>
      </c>
    </row>
    <row r="400" spans="1:13" hidden="1" x14ac:dyDescent="0.3">
      <c r="A400" s="27">
        <v>45000</v>
      </c>
      <c r="B400" s="22">
        <v>76</v>
      </c>
      <c r="C400" s="22">
        <v>6</v>
      </c>
      <c r="D400" s="22">
        <v>177.46846561634339</v>
      </c>
      <c r="E400" s="22">
        <v>0</v>
      </c>
      <c r="F400" s="23">
        <v>978</v>
      </c>
      <c r="G400" s="22" t="s">
        <v>257</v>
      </c>
      <c r="H400" s="22" t="s">
        <v>11</v>
      </c>
      <c r="I400" s="22" t="str">
        <f>TEXT(DataSet!$A400,"mmm")</f>
        <v>Mar</v>
      </c>
      <c r="J400" s="22">
        <f>YEAR(DataSet!$A400)</f>
        <v>2023</v>
      </c>
      <c r="K400" s="22" t="str">
        <f>IF(MONTH(DataSet!$A400)&gt;9,"Q4",IF(MONTH(DataSet!$A400)&gt;6,"Q3",IF(MONTH(DataSet!$A400)&gt;3,"Q2","Q1")))</f>
        <v>Q1</v>
      </c>
      <c r="L400" s="22" t="str">
        <f>TEXT(WEEKDAY(DataSet!$A400,3),"ddd")</f>
        <v>Mon</v>
      </c>
      <c r="M400" s="29">
        <f>IF(DataSet!$E400=0,0,DataSet!$F400)</f>
        <v>0</v>
      </c>
    </row>
    <row r="401" spans="1:13" hidden="1" x14ac:dyDescent="0.3">
      <c r="A401" s="28">
        <v>45154</v>
      </c>
      <c r="B401" s="24">
        <v>69</v>
      </c>
      <c r="C401" s="24">
        <v>8</v>
      </c>
      <c r="D401" s="24">
        <v>312.75919136631188</v>
      </c>
      <c r="E401" s="24">
        <v>10</v>
      </c>
      <c r="F401" s="25">
        <v>3960</v>
      </c>
      <c r="G401" s="24" t="s">
        <v>258</v>
      </c>
      <c r="H401" s="24" t="s">
        <v>11</v>
      </c>
      <c r="I401" s="24" t="str">
        <f>TEXT(DataSet!$A401,"mmm")</f>
        <v>Aug</v>
      </c>
      <c r="J401" s="24">
        <f>YEAR(DataSet!$A401)</f>
        <v>2023</v>
      </c>
      <c r="K401" s="24" t="str">
        <f>IF(MONTH(DataSet!$A401)&gt;9,"Q4",IF(MONTH(DataSet!$A401)&gt;6,"Q3",IF(MONTH(DataSet!$A401)&gt;3,"Q2","Q1")))</f>
        <v>Q3</v>
      </c>
      <c r="L401" s="24" t="str">
        <f>TEXT(WEEKDAY(DataSet!$A401,3),"ddd")</f>
        <v>Mon</v>
      </c>
      <c r="M401" s="30">
        <f>IF(DataSet!$E401=0,0,DataSet!$F401)</f>
        <v>3960</v>
      </c>
    </row>
    <row r="402" spans="1:13" hidden="1" x14ac:dyDescent="0.3">
      <c r="A402" s="27">
        <v>45089</v>
      </c>
      <c r="B402" s="22">
        <v>69</v>
      </c>
      <c r="C402" s="22">
        <v>8</v>
      </c>
      <c r="D402" s="22">
        <v>452.31446977524803</v>
      </c>
      <c r="E402" s="22">
        <v>0</v>
      </c>
      <c r="F402" s="23">
        <v>3530</v>
      </c>
      <c r="G402" s="22" t="s">
        <v>305</v>
      </c>
      <c r="H402" s="22" t="s">
        <v>11</v>
      </c>
      <c r="I402" s="22" t="str">
        <f>TEXT(DataSet!$A402,"mmm")</f>
        <v>Jun</v>
      </c>
      <c r="J402" s="22">
        <f>YEAR(DataSet!$A402)</f>
        <v>2023</v>
      </c>
      <c r="K402" s="22" t="str">
        <f>IF(MONTH(DataSet!$A402)&gt;9,"Q4",IF(MONTH(DataSet!$A402)&gt;6,"Q3",IF(MONTH(DataSet!$A402)&gt;3,"Q2","Q1")))</f>
        <v>Q2</v>
      </c>
      <c r="L402" s="22" t="str">
        <f>TEXT(WEEKDAY(DataSet!$A402,3),"ddd")</f>
        <v>Sat</v>
      </c>
      <c r="M402" s="29">
        <f>IF(DataSet!$E402=0,0,DataSet!$F402)</f>
        <v>0</v>
      </c>
    </row>
    <row r="403" spans="1:13" hidden="1" x14ac:dyDescent="0.3">
      <c r="A403" s="28">
        <v>45097</v>
      </c>
      <c r="B403" s="24">
        <v>72</v>
      </c>
      <c r="C403" s="24">
        <v>14</v>
      </c>
      <c r="D403" s="24">
        <v>252.46968485721271</v>
      </c>
      <c r="E403" s="24">
        <v>8</v>
      </c>
      <c r="F403" s="25">
        <v>2815</v>
      </c>
      <c r="G403" s="24" t="s">
        <v>316</v>
      </c>
      <c r="H403" s="24" t="s">
        <v>11</v>
      </c>
      <c r="I403" s="24" t="str">
        <f>TEXT(DataSet!$A403,"mmm")</f>
        <v>Jun</v>
      </c>
      <c r="J403" s="24">
        <f>YEAR(DataSet!$A403)</f>
        <v>2023</v>
      </c>
      <c r="K403" s="24" t="str">
        <f>IF(MONTH(DataSet!$A403)&gt;9,"Q4",IF(MONTH(DataSet!$A403)&gt;6,"Q3",IF(MONTH(DataSet!$A403)&gt;3,"Q2","Q1")))</f>
        <v>Q2</v>
      </c>
      <c r="L403" s="24" t="str">
        <f>TEXT(WEEKDAY(DataSet!$A403,3),"ddd")</f>
        <v>Sun</v>
      </c>
      <c r="M403" s="30">
        <f>IF(DataSet!$E403=0,0,DataSet!$F403)</f>
        <v>2815</v>
      </c>
    </row>
    <row r="404" spans="1:13" hidden="1" x14ac:dyDescent="0.3">
      <c r="A404" s="27">
        <v>45075</v>
      </c>
      <c r="B404" s="22">
        <v>48</v>
      </c>
      <c r="C404" s="22">
        <v>12</v>
      </c>
      <c r="D404" s="22">
        <v>435.20221662550972</v>
      </c>
      <c r="E404" s="22">
        <v>8</v>
      </c>
      <c r="F404" s="23">
        <v>3457</v>
      </c>
      <c r="G404" s="22" t="s">
        <v>288</v>
      </c>
      <c r="H404" s="22" t="s">
        <v>9</v>
      </c>
      <c r="I404" s="22" t="str">
        <f>TEXT(DataSet!$A404,"mmm")</f>
        <v>May</v>
      </c>
      <c r="J404" s="22">
        <f>YEAR(DataSet!$A404)</f>
        <v>2023</v>
      </c>
      <c r="K404" s="22" t="str">
        <f>IF(MONTH(DataSet!$A404)&gt;9,"Q4",IF(MONTH(DataSet!$A404)&gt;6,"Q3",IF(MONTH(DataSet!$A404)&gt;3,"Q2","Q1")))</f>
        <v>Q2</v>
      </c>
      <c r="L404" s="22" t="str">
        <f>TEXT(WEEKDAY(DataSet!$A404,3),"ddd")</f>
        <v>Sat</v>
      </c>
      <c r="M404" s="29">
        <f>IF(DataSet!$E404=0,0,DataSet!$F404)</f>
        <v>3457</v>
      </c>
    </row>
    <row r="405" spans="1:13" hidden="1" x14ac:dyDescent="0.3">
      <c r="A405" s="28">
        <v>45172</v>
      </c>
      <c r="B405" s="24">
        <v>76</v>
      </c>
      <c r="C405" s="24">
        <v>12</v>
      </c>
      <c r="D405" s="24">
        <v>151.39061801084489</v>
      </c>
      <c r="E405" s="24">
        <v>9</v>
      </c>
      <c r="F405" s="25">
        <v>2702</v>
      </c>
      <c r="G405" s="24" t="s">
        <v>248</v>
      </c>
      <c r="H405" s="24" t="s">
        <v>9</v>
      </c>
      <c r="I405" s="24" t="str">
        <f>TEXT(DataSet!$A405,"mmm")</f>
        <v>Sep</v>
      </c>
      <c r="J405" s="24">
        <f>YEAR(DataSet!$A405)</f>
        <v>2023</v>
      </c>
      <c r="K405" s="24" t="str">
        <f>IF(MONTH(DataSet!$A405)&gt;9,"Q4",IF(MONTH(DataSet!$A405)&gt;6,"Q3",IF(MONTH(DataSet!$A405)&gt;3,"Q2","Q1")))</f>
        <v>Q3</v>
      </c>
      <c r="L405" s="24" t="str">
        <f>TEXT(WEEKDAY(DataSet!$A405,3),"ddd")</f>
        <v>Fri</v>
      </c>
      <c r="M405" s="30">
        <f>IF(DataSet!$E405=0,0,DataSet!$F405)</f>
        <v>2702</v>
      </c>
    </row>
    <row r="406" spans="1:13" hidden="1" x14ac:dyDescent="0.3">
      <c r="A406" s="27">
        <v>44962</v>
      </c>
      <c r="B406" s="22">
        <v>31</v>
      </c>
      <c r="C406" s="22">
        <v>19</v>
      </c>
      <c r="D406" s="22">
        <v>369.42977274018608</v>
      </c>
      <c r="E406" s="22">
        <v>3</v>
      </c>
      <c r="F406" s="23">
        <v>3304</v>
      </c>
      <c r="G406" s="22" t="s">
        <v>312</v>
      </c>
      <c r="H406" s="22" t="s">
        <v>11</v>
      </c>
      <c r="I406" s="22" t="str">
        <f>TEXT(DataSet!$A406,"mmm")</f>
        <v>Feb</v>
      </c>
      <c r="J406" s="22">
        <f>YEAR(DataSet!$A406)</f>
        <v>2023</v>
      </c>
      <c r="K406" s="22" t="str">
        <f>IF(MONTH(DataSet!$A406)&gt;9,"Q4",IF(MONTH(DataSet!$A406)&gt;6,"Q3",IF(MONTH(DataSet!$A406)&gt;3,"Q2","Q1")))</f>
        <v>Q1</v>
      </c>
      <c r="L406" s="22" t="str">
        <f>TEXT(WEEKDAY(DataSet!$A406,3),"ddd")</f>
        <v>Fri</v>
      </c>
      <c r="M406" s="29">
        <f>IF(DataSet!$E406=0,0,DataSet!$F406)</f>
        <v>3304</v>
      </c>
    </row>
    <row r="407" spans="1:13" hidden="1" x14ac:dyDescent="0.3">
      <c r="A407" s="28">
        <v>45215</v>
      </c>
      <c r="B407" s="24">
        <v>23</v>
      </c>
      <c r="C407" s="24">
        <v>8</v>
      </c>
      <c r="D407" s="24">
        <v>248.4138440864343</v>
      </c>
      <c r="E407" s="24">
        <v>8</v>
      </c>
      <c r="F407" s="25">
        <v>826</v>
      </c>
      <c r="G407" s="24" t="s">
        <v>244</v>
      </c>
      <c r="H407" s="24" t="s">
        <v>11</v>
      </c>
      <c r="I407" s="24" t="str">
        <f>TEXT(DataSet!$A407,"mmm")</f>
        <v>Oct</v>
      </c>
      <c r="J407" s="24">
        <f>YEAR(DataSet!$A407)</f>
        <v>2023</v>
      </c>
      <c r="K407" s="24" t="str">
        <f>IF(MONTH(DataSet!$A407)&gt;9,"Q4",IF(MONTH(DataSet!$A407)&gt;6,"Q3",IF(MONTH(DataSet!$A407)&gt;3,"Q2","Q1")))</f>
        <v>Q4</v>
      </c>
      <c r="L407" s="24" t="str">
        <f>TEXT(WEEKDAY(DataSet!$A407,3),"ddd")</f>
        <v>Sat</v>
      </c>
      <c r="M407" s="30">
        <f>IF(DataSet!$E407=0,0,DataSet!$F407)</f>
        <v>826</v>
      </c>
    </row>
    <row r="408" spans="1:13" hidden="1" x14ac:dyDescent="0.3">
      <c r="A408" s="27">
        <v>45088</v>
      </c>
      <c r="B408" s="22">
        <v>70</v>
      </c>
      <c r="C408" s="22">
        <v>11</v>
      </c>
      <c r="D408" s="22">
        <v>578.01915263147123</v>
      </c>
      <c r="E408" s="22">
        <v>10</v>
      </c>
      <c r="F408" s="23">
        <v>3683</v>
      </c>
      <c r="G408" s="22" t="s">
        <v>233</v>
      </c>
      <c r="H408" s="22" t="s">
        <v>9</v>
      </c>
      <c r="I408" s="22" t="str">
        <f>TEXT(DataSet!$A408,"mmm")</f>
        <v>Jun</v>
      </c>
      <c r="J408" s="22">
        <f>YEAR(DataSet!$A408)</f>
        <v>2023</v>
      </c>
      <c r="K408" s="22" t="str">
        <f>IF(MONTH(DataSet!$A408)&gt;9,"Q4",IF(MONTH(DataSet!$A408)&gt;6,"Q3",IF(MONTH(DataSet!$A408)&gt;3,"Q2","Q1")))</f>
        <v>Q2</v>
      </c>
      <c r="L408" s="22" t="str">
        <f>TEXT(WEEKDAY(DataSet!$A408,3),"ddd")</f>
        <v>Fri</v>
      </c>
      <c r="M408" s="29">
        <f>IF(DataSet!$E408=0,0,DataSet!$F408)</f>
        <v>3683</v>
      </c>
    </row>
    <row r="409" spans="1:13" hidden="1" x14ac:dyDescent="0.3">
      <c r="A409" s="28">
        <v>45076</v>
      </c>
      <c r="B409" s="24">
        <v>41</v>
      </c>
      <c r="C409" s="24">
        <v>7</v>
      </c>
      <c r="D409" s="24">
        <v>574.0615580746703</v>
      </c>
      <c r="E409" s="24">
        <v>9</v>
      </c>
      <c r="F409" s="25">
        <v>3979</v>
      </c>
      <c r="G409" s="24" t="s">
        <v>291</v>
      </c>
      <c r="H409" s="24" t="s">
        <v>9</v>
      </c>
      <c r="I409" s="24" t="str">
        <f>TEXT(DataSet!$A409,"mmm")</f>
        <v>May</v>
      </c>
      <c r="J409" s="24">
        <f>YEAR(DataSet!$A409)</f>
        <v>2023</v>
      </c>
      <c r="K409" s="24" t="str">
        <f>IF(MONTH(DataSet!$A409)&gt;9,"Q4",IF(MONTH(DataSet!$A409)&gt;6,"Q3",IF(MONTH(DataSet!$A409)&gt;3,"Q2","Q1")))</f>
        <v>Q2</v>
      </c>
      <c r="L409" s="24" t="str">
        <f>TEXT(WEEKDAY(DataSet!$A409,3),"ddd")</f>
        <v>Sun</v>
      </c>
      <c r="M409" s="30">
        <f>IF(DataSet!$E409=0,0,DataSet!$F409)</f>
        <v>3979</v>
      </c>
    </row>
    <row r="410" spans="1:13" hidden="1" x14ac:dyDescent="0.3">
      <c r="A410" s="27">
        <v>44931</v>
      </c>
      <c r="B410" s="22">
        <v>59</v>
      </c>
      <c r="C410" s="22">
        <v>7</v>
      </c>
      <c r="D410" s="22">
        <v>598.85112058190634</v>
      </c>
      <c r="E410" s="22">
        <v>4</v>
      </c>
      <c r="F410" s="23">
        <v>2331</v>
      </c>
      <c r="G410" s="22" t="s">
        <v>314</v>
      </c>
      <c r="H410" s="22" t="s">
        <v>11</v>
      </c>
      <c r="I410" s="22" t="str">
        <f>TEXT(DataSet!$A410,"mmm")</f>
        <v>Jan</v>
      </c>
      <c r="J410" s="22">
        <f>YEAR(DataSet!$A410)</f>
        <v>2023</v>
      </c>
      <c r="K410" s="22" t="str">
        <f>IF(MONTH(DataSet!$A410)&gt;9,"Q4",IF(MONTH(DataSet!$A410)&gt;6,"Q3",IF(MONTH(DataSet!$A410)&gt;3,"Q2","Q1")))</f>
        <v>Q1</v>
      </c>
      <c r="L410" s="22" t="str">
        <f>TEXT(WEEKDAY(DataSet!$A410,3),"ddd")</f>
        <v>Tue</v>
      </c>
      <c r="M410" s="29">
        <f>IF(DataSet!$E410=0,0,DataSet!$F410)</f>
        <v>2331</v>
      </c>
    </row>
    <row r="411" spans="1:13" hidden="1" x14ac:dyDescent="0.3">
      <c r="A411" s="28">
        <v>45245</v>
      </c>
      <c r="B411" s="24">
        <v>33</v>
      </c>
      <c r="C411" s="24">
        <v>16</v>
      </c>
      <c r="D411" s="24">
        <v>326.28872531522069</v>
      </c>
      <c r="E411" s="24">
        <v>3</v>
      </c>
      <c r="F411" s="25">
        <v>1520</v>
      </c>
      <c r="G411" s="24" t="s">
        <v>307</v>
      </c>
      <c r="H411" s="24" t="s">
        <v>11</v>
      </c>
      <c r="I411" s="24" t="str">
        <f>TEXT(DataSet!$A411,"mmm")</f>
        <v>Nov</v>
      </c>
      <c r="J411" s="24">
        <f>YEAR(DataSet!$A411)</f>
        <v>2023</v>
      </c>
      <c r="K411" s="24" t="str">
        <f>IF(MONTH(DataSet!$A411)&gt;9,"Q4",IF(MONTH(DataSet!$A411)&gt;6,"Q3",IF(MONTH(DataSet!$A411)&gt;3,"Q2","Q1")))</f>
        <v>Q4</v>
      </c>
      <c r="L411" s="24" t="str">
        <f>TEXT(WEEKDAY(DataSet!$A411,3),"ddd")</f>
        <v>Mon</v>
      </c>
      <c r="M411" s="30">
        <f>IF(DataSet!$E411=0,0,DataSet!$F411)</f>
        <v>1520</v>
      </c>
    </row>
    <row r="412" spans="1:13" hidden="1" x14ac:dyDescent="0.3">
      <c r="A412" s="27">
        <v>45143</v>
      </c>
      <c r="B412" s="22">
        <v>28</v>
      </c>
      <c r="C412" s="22">
        <v>20</v>
      </c>
      <c r="D412" s="22">
        <v>105.7125467321201</v>
      </c>
      <c r="E412" s="22">
        <v>0</v>
      </c>
      <c r="F412" s="23">
        <v>2789</v>
      </c>
      <c r="G412" s="22" t="s">
        <v>235</v>
      </c>
      <c r="H412" s="22" t="s">
        <v>9</v>
      </c>
      <c r="I412" s="22" t="str">
        <f>TEXT(DataSet!$A412,"mmm")</f>
        <v>Aug</v>
      </c>
      <c r="J412" s="22">
        <f>YEAR(DataSet!$A412)</f>
        <v>2023</v>
      </c>
      <c r="K412" s="22" t="str">
        <f>IF(MONTH(DataSet!$A412)&gt;9,"Q4",IF(MONTH(DataSet!$A412)&gt;6,"Q3",IF(MONTH(DataSet!$A412)&gt;3,"Q2","Q1")))</f>
        <v>Q3</v>
      </c>
      <c r="L412" s="22" t="str">
        <f>TEXT(WEEKDAY(DataSet!$A412,3),"ddd")</f>
        <v>Thu</v>
      </c>
      <c r="M412" s="29">
        <f>IF(DataSet!$E412=0,0,DataSet!$F412)</f>
        <v>0</v>
      </c>
    </row>
    <row r="413" spans="1:13" hidden="1" x14ac:dyDescent="0.3">
      <c r="A413" s="28">
        <v>44998</v>
      </c>
      <c r="B413" s="24">
        <v>76</v>
      </c>
      <c r="C413" s="24">
        <v>9</v>
      </c>
      <c r="D413" s="24">
        <v>109.5466524541395</v>
      </c>
      <c r="E413" s="24">
        <v>0</v>
      </c>
      <c r="F413" s="25">
        <v>1586</v>
      </c>
      <c r="G413" s="24" t="s">
        <v>324</v>
      </c>
      <c r="H413" s="24" t="s">
        <v>9</v>
      </c>
      <c r="I413" s="24" t="str">
        <f>TEXT(DataSet!$A413,"mmm")</f>
        <v>Mar</v>
      </c>
      <c r="J413" s="24">
        <f>YEAR(DataSet!$A413)</f>
        <v>2023</v>
      </c>
      <c r="K413" s="24" t="str">
        <f>IF(MONTH(DataSet!$A413)&gt;9,"Q4",IF(MONTH(DataSet!$A413)&gt;6,"Q3",IF(MONTH(DataSet!$A413)&gt;3,"Q2","Q1")))</f>
        <v>Q1</v>
      </c>
      <c r="L413" s="24" t="str">
        <f>TEXT(WEEKDAY(DataSet!$A413,3),"ddd")</f>
        <v>Sat</v>
      </c>
      <c r="M413" s="30">
        <f>IF(DataSet!$E413=0,0,DataSet!$F413)</f>
        <v>0</v>
      </c>
    </row>
    <row r="414" spans="1:13" hidden="1" x14ac:dyDescent="0.3">
      <c r="A414" s="27">
        <v>45038</v>
      </c>
      <c r="B414" s="22">
        <v>22</v>
      </c>
      <c r="C414" s="22">
        <v>13</v>
      </c>
      <c r="D414" s="22">
        <v>300.73381406422209</v>
      </c>
      <c r="E414" s="22">
        <v>5</v>
      </c>
      <c r="F414" s="23">
        <v>3455</v>
      </c>
      <c r="G414" s="22" t="s">
        <v>277</v>
      </c>
      <c r="H414" s="22" t="s">
        <v>9</v>
      </c>
      <c r="I414" s="22" t="str">
        <f>TEXT(DataSet!$A414,"mmm")</f>
        <v>Apr</v>
      </c>
      <c r="J414" s="22">
        <f>YEAR(DataSet!$A414)</f>
        <v>2023</v>
      </c>
      <c r="K414" s="22" t="str">
        <f>IF(MONTH(DataSet!$A414)&gt;9,"Q4",IF(MONTH(DataSet!$A414)&gt;6,"Q3",IF(MONTH(DataSet!$A414)&gt;3,"Q2","Q1")))</f>
        <v>Q2</v>
      </c>
      <c r="L414" s="22" t="str">
        <f>TEXT(WEEKDAY(DataSet!$A414,3),"ddd")</f>
        <v>Thu</v>
      </c>
      <c r="M414" s="29">
        <f>IF(DataSet!$E414=0,0,DataSet!$F414)</f>
        <v>3455</v>
      </c>
    </row>
    <row r="415" spans="1:13" hidden="1" x14ac:dyDescent="0.3">
      <c r="A415" s="28">
        <v>45259</v>
      </c>
      <c r="B415" s="24">
        <v>98</v>
      </c>
      <c r="C415" s="24">
        <v>11</v>
      </c>
      <c r="D415" s="24">
        <v>474.52748739009849</v>
      </c>
      <c r="E415" s="24">
        <v>7</v>
      </c>
      <c r="F415" s="25">
        <v>3732</v>
      </c>
      <c r="G415" s="24" t="s">
        <v>265</v>
      </c>
      <c r="H415" s="24" t="s">
        <v>9</v>
      </c>
      <c r="I415" s="24" t="str">
        <f>TEXT(DataSet!$A415,"mmm")</f>
        <v>Nov</v>
      </c>
      <c r="J415" s="24">
        <f>YEAR(DataSet!$A415)</f>
        <v>2023</v>
      </c>
      <c r="K415" s="24" t="str">
        <f>IF(MONTH(DataSet!$A415)&gt;9,"Q4",IF(MONTH(DataSet!$A415)&gt;6,"Q3",IF(MONTH(DataSet!$A415)&gt;3,"Q2","Q1")))</f>
        <v>Q4</v>
      </c>
      <c r="L415" s="24" t="str">
        <f>TEXT(WEEKDAY(DataSet!$A415,3),"ddd")</f>
        <v>Mon</v>
      </c>
      <c r="M415" s="30">
        <f>IF(DataSet!$E415=0,0,DataSet!$F415)</f>
        <v>3732</v>
      </c>
    </row>
    <row r="416" spans="1:13" hidden="1" x14ac:dyDescent="0.3">
      <c r="A416" s="27">
        <v>45011</v>
      </c>
      <c r="B416" s="22">
        <v>74</v>
      </c>
      <c r="C416" s="22">
        <v>16</v>
      </c>
      <c r="D416" s="22">
        <v>158.04495610754819</v>
      </c>
      <c r="E416" s="22">
        <v>4</v>
      </c>
      <c r="F416" s="23">
        <v>3398</v>
      </c>
      <c r="G416" s="22" t="s">
        <v>318</v>
      </c>
      <c r="H416" s="22" t="s">
        <v>11</v>
      </c>
      <c r="I416" s="22" t="str">
        <f>TEXT(DataSet!$A416,"mmm")</f>
        <v>Mar</v>
      </c>
      <c r="J416" s="22">
        <f>YEAR(DataSet!$A416)</f>
        <v>2023</v>
      </c>
      <c r="K416" s="22" t="str">
        <f>IF(MONTH(DataSet!$A416)&gt;9,"Q4",IF(MONTH(DataSet!$A416)&gt;6,"Q3",IF(MONTH(DataSet!$A416)&gt;3,"Q2","Q1")))</f>
        <v>Q1</v>
      </c>
      <c r="L416" s="22" t="str">
        <f>TEXT(WEEKDAY(DataSet!$A416,3),"ddd")</f>
        <v>Fri</v>
      </c>
      <c r="M416" s="29">
        <f>IF(DataSet!$E416=0,0,DataSet!$F416)</f>
        <v>3398</v>
      </c>
    </row>
    <row r="417" spans="1:13" hidden="1" x14ac:dyDescent="0.3">
      <c r="A417" s="28">
        <v>45273</v>
      </c>
      <c r="B417" s="24">
        <v>51</v>
      </c>
      <c r="C417" s="24">
        <v>9</v>
      </c>
      <c r="D417" s="24">
        <v>150.48451407130699</v>
      </c>
      <c r="E417" s="24">
        <v>9</v>
      </c>
      <c r="F417" s="25">
        <v>4682</v>
      </c>
      <c r="G417" s="24" t="s">
        <v>279</v>
      </c>
      <c r="H417" s="24" t="s">
        <v>9</v>
      </c>
      <c r="I417" s="24" t="str">
        <f>TEXT(DataSet!$A417,"mmm")</f>
        <v>Dec</v>
      </c>
      <c r="J417" s="24">
        <f>YEAR(DataSet!$A417)</f>
        <v>2023</v>
      </c>
      <c r="K417" s="24" t="str">
        <f>IF(MONTH(DataSet!$A417)&gt;9,"Q4",IF(MONTH(DataSet!$A417)&gt;6,"Q3",IF(MONTH(DataSet!$A417)&gt;3,"Q2","Q1")))</f>
        <v>Q4</v>
      </c>
      <c r="L417" s="24" t="str">
        <f>TEXT(WEEKDAY(DataSet!$A417,3),"ddd")</f>
        <v>Mon</v>
      </c>
      <c r="M417" s="30">
        <f>IF(DataSet!$E417=0,0,DataSet!$F417)</f>
        <v>4682</v>
      </c>
    </row>
    <row r="418" spans="1:13" hidden="1" x14ac:dyDescent="0.3">
      <c r="A418" s="27">
        <v>45274</v>
      </c>
      <c r="B418" s="22">
        <v>39</v>
      </c>
      <c r="C418" s="22">
        <v>17</v>
      </c>
      <c r="D418" s="22">
        <v>533.2432042260084</v>
      </c>
      <c r="E418" s="22">
        <v>0</v>
      </c>
      <c r="F418" s="23">
        <v>569</v>
      </c>
      <c r="G418" s="22" t="s">
        <v>318</v>
      </c>
      <c r="H418" s="22" t="s">
        <v>11</v>
      </c>
      <c r="I418" s="22" t="str">
        <f>TEXT(DataSet!$A418,"mmm")</f>
        <v>Dec</v>
      </c>
      <c r="J418" s="22">
        <f>YEAR(DataSet!$A418)</f>
        <v>2023</v>
      </c>
      <c r="K418" s="22" t="str">
        <f>IF(MONTH(DataSet!$A418)&gt;9,"Q4",IF(MONTH(DataSet!$A418)&gt;6,"Q3",IF(MONTH(DataSet!$A418)&gt;3,"Q2","Q1")))</f>
        <v>Q4</v>
      </c>
      <c r="L418" s="22" t="str">
        <f>TEXT(WEEKDAY(DataSet!$A418,3),"ddd")</f>
        <v>Tue</v>
      </c>
      <c r="M418" s="29">
        <f>IF(DataSet!$E418=0,0,DataSet!$F418)</f>
        <v>0</v>
      </c>
    </row>
    <row r="419" spans="1:13" hidden="1" x14ac:dyDescent="0.3">
      <c r="A419" s="28">
        <v>45090</v>
      </c>
      <c r="B419" s="24">
        <v>26</v>
      </c>
      <c r="C419" s="24">
        <v>7</v>
      </c>
      <c r="D419" s="24">
        <v>188.69607850919849</v>
      </c>
      <c r="E419" s="24">
        <v>8</v>
      </c>
      <c r="F419" s="25">
        <v>1981</v>
      </c>
      <c r="G419" s="24" t="s">
        <v>296</v>
      </c>
      <c r="H419" s="24" t="s">
        <v>11</v>
      </c>
      <c r="I419" s="24" t="str">
        <f>TEXT(DataSet!$A419,"mmm")</f>
        <v>Jun</v>
      </c>
      <c r="J419" s="24">
        <f>YEAR(DataSet!$A419)</f>
        <v>2023</v>
      </c>
      <c r="K419" s="24" t="str">
        <f>IF(MONTH(DataSet!$A419)&gt;9,"Q4",IF(MONTH(DataSet!$A419)&gt;6,"Q3",IF(MONTH(DataSet!$A419)&gt;3,"Q2","Q1")))</f>
        <v>Q2</v>
      </c>
      <c r="L419" s="24" t="str">
        <f>TEXT(WEEKDAY(DataSet!$A419,3),"ddd")</f>
        <v>Sun</v>
      </c>
      <c r="M419" s="30">
        <f>IF(DataSet!$E419=0,0,DataSet!$F419)</f>
        <v>1981</v>
      </c>
    </row>
    <row r="420" spans="1:13" hidden="1" x14ac:dyDescent="0.3">
      <c r="A420" s="27">
        <v>45175</v>
      </c>
      <c r="B420" s="22">
        <v>29</v>
      </c>
      <c r="C420" s="22">
        <v>8</v>
      </c>
      <c r="D420" s="22">
        <v>479.47735290216502</v>
      </c>
      <c r="E420" s="22">
        <v>8</v>
      </c>
      <c r="F420" s="23">
        <v>1328</v>
      </c>
      <c r="G420" s="22" t="s">
        <v>315</v>
      </c>
      <c r="H420" s="22" t="s">
        <v>9</v>
      </c>
      <c r="I420" s="22" t="str">
        <f>TEXT(DataSet!$A420,"mmm")</f>
        <v>Sep</v>
      </c>
      <c r="J420" s="22">
        <f>YEAR(DataSet!$A420)</f>
        <v>2023</v>
      </c>
      <c r="K420" s="22" t="str">
        <f>IF(MONTH(DataSet!$A420)&gt;9,"Q4",IF(MONTH(DataSet!$A420)&gt;6,"Q3",IF(MONTH(DataSet!$A420)&gt;3,"Q2","Q1")))</f>
        <v>Q3</v>
      </c>
      <c r="L420" s="22" t="str">
        <f>TEXT(WEEKDAY(DataSet!$A420,3),"ddd")</f>
        <v>Mon</v>
      </c>
      <c r="M420" s="29">
        <f>IF(DataSet!$E420=0,0,DataSet!$F420)</f>
        <v>1328</v>
      </c>
    </row>
    <row r="421" spans="1:13" hidden="1" x14ac:dyDescent="0.3">
      <c r="A421" s="28">
        <v>45237</v>
      </c>
      <c r="B421" s="24">
        <v>64</v>
      </c>
      <c r="C421" s="24">
        <v>7</v>
      </c>
      <c r="D421" s="24">
        <v>418.93453304085227</v>
      </c>
      <c r="E421" s="24">
        <v>9</v>
      </c>
      <c r="F421" s="25">
        <v>4263</v>
      </c>
      <c r="G421" s="24" t="s">
        <v>258</v>
      </c>
      <c r="H421" s="24" t="s">
        <v>9</v>
      </c>
      <c r="I421" s="24" t="str">
        <f>TEXT(DataSet!$A421,"mmm")</f>
        <v>Nov</v>
      </c>
      <c r="J421" s="24">
        <f>YEAR(DataSet!$A421)</f>
        <v>2023</v>
      </c>
      <c r="K421" s="24" t="str">
        <f>IF(MONTH(DataSet!$A421)&gt;9,"Q4",IF(MONTH(DataSet!$A421)&gt;6,"Q3",IF(MONTH(DataSet!$A421)&gt;3,"Q2","Q1")))</f>
        <v>Q4</v>
      </c>
      <c r="L421" s="24" t="str">
        <f>TEXT(WEEKDAY(DataSet!$A421,3),"ddd")</f>
        <v>Sun</v>
      </c>
      <c r="M421" s="30">
        <f>IF(DataSet!$E421=0,0,DataSet!$F421)</f>
        <v>4263</v>
      </c>
    </row>
    <row r="422" spans="1:13" hidden="1" x14ac:dyDescent="0.3">
      <c r="A422" s="27">
        <v>45267</v>
      </c>
      <c r="B422" s="22">
        <v>37</v>
      </c>
      <c r="C422" s="22">
        <v>5</v>
      </c>
      <c r="D422" s="22">
        <v>394.8254200755643</v>
      </c>
      <c r="E422" s="22">
        <v>1</v>
      </c>
      <c r="F422" s="23">
        <v>3869</v>
      </c>
      <c r="G422" s="22" t="s">
        <v>329</v>
      </c>
      <c r="H422" s="22" t="s">
        <v>11</v>
      </c>
      <c r="I422" s="22" t="str">
        <f>TEXT(DataSet!$A422,"mmm")</f>
        <v>Dec</v>
      </c>
      <c r="J422" s="22">
        <f>YEAR(DataSet!$A422)</f>
        <v>2023</v>
      </c>
      <c r="K422" s="22" t="str">
        <f>IF(MONTH(DataSet!$A422)&gt;9,"Q4",IF(MONTH(DataSet!$A422)&gt;6,"Q3",IF(MONTH(DataSet!$A422)&gt;3,"Q2","Q1")))</f>
        <v>Q4</v>
      </c>
      <c r="L422" s="22" t="str">
        <f>TEXT(WEEKDAY(DataSet!$A422,3),"ddd")</f>
        <v>Tue</v>
      </c>
      <c r="M422" s="29">
        <f>IF(DataSet!$E422=0,0,DataSet!$F422)</f>
        <v>3869</v>
      </c>
    </row>
    <row r="423" spans="1:13" hidden="1" x14ac:dyDescent="0.3">
      <c r="A423" s="28">
        <v>45214</v>
      </c>
      <c r="B423" s="24">
        <v>42</v>
      </c>
      <c r="C423" s="24">
        <v>10</v>
      </c>
      <c r="D423" s="24">
        <v>125.515564111693</v>
      </c>
      <c r="E423" s="24">
        <v>8</v>
      </c>
      <c r="F423" s="25">
        <v>773</v>
      </c>
      <c r="G423" s="24" t="s">
        <v>331</v>
      </c>
      <c r="H423" s="24" t="s">
        <v>11</v>
      </c>
      <c r="I423" s="24" t="str">
        <f>TEXT(DataSet!$A423,"mmm")</f>
        <v>Oct</v>
      </c>
      <c r="J423" s="24">
        <f>YEAR(DataSet!$A423)</f>
        <v>2023</v>
      </c>
      <c r="K423" s="24" t="str">
        <f>IF(MONTH(DataSet!$A423)&gt;9,"Q4",IF(MONTH(DataSet!$A423)&gt;6,"Q3",IF(MONTH(DataSet!$A423)&gt;3,"Q2","Q1")))</f>
        <v>Q4</v>
      </c>
      <c r="L423" s="24" t="str">
        <f>TEXT(WEEKDAY(DataSet!$A423,3),"ddd")</f>
        <v>Fri</v>
      </c>
      <c r="M423" s="30">
        <f>IF(DataSet!$E423=0,0,DataSet!$F423)</f>
        <v>773</v>
      </c>
    </row>
    <row r="424" spans="1:13" hidden="1" x14ac:dyDescent="0.3">
      <c r="A424" s="27">
        <v>45277</v>
      </c>
      <c r="B424" s="22">
        <v>87</v>
      </c>
      <c r="C424" s="22">
        <v>9</v>
      </c>
      <c r="D424" s="22">
        <v>335.47240490583363</v>
      </c>
      <c r="E424" s="22">
        <v>10</v>
      </c>
      <c r="F424" s="23">
        <v>3271</v>
      </c>
      <c r="G424" s="22" t="s">
        <v>252</v>
      </c>
      <c r="H424" s="22" t="s">
        <v>11</v>
      </c>
      <c r="I424" s="22" t="str">
        <f>TEXT(DataSet!$A424,"mmm")</f>
        <v>Dec</v>
      </c>
      <c r="J424" s="22">
        <f>YEAR(DataSet!$A424)</f>
        <v>2023</v>
      </c>
      <c r="K424" s="22" t="str">
        <f>IF(MONTH(DataSet!$A424)&gt;9,"Q4",IF(MONTH(DataSet!$A424)&gt;6,"Q3",IF(MONTH(DataSet!$A424)&gt;3,"Q2","Q1")))</f>
        <v>Q4</v>
      </c>
      <c r="L424" s="22" t="str">
        <f>TEXT(WEEKDAY(DataSet!$A424,3),"ddd")</f>
        <v>Fri</v>
      </c>
      <c r="M424" s="29">
        <f>IF(DataSet!$E424=0,0,DataSet!$F424)</f>
        <v>3271</v>
      </c>
    </row>
    <row r="425" spans="1:13" hidden="1" x14ac:dyDescent="0.3">
      <c r="A425" s="28">
        <v>45125</v>
      </c>
      <c r="B425" s="24">
        <v>22</v>
      </c>
      <c r="C425" s="24">
        <v>6</v>
      </c>
      <c r="D425" s="24">
        <v>515.38363663693667</v>
      </c>
      <c r="E425" s="24">
        <v>9</v>
      </c>
      <c r="F425" s="25">
        <v>542</v>
      </c>
      <c r="G425" s="24" t="s">
        <v>269</v>
      </c>
      <c r="H425" s="24" t="s">
        <v>11</v>
      </c>
      <c r="I425" s="24" t="str">
        <f>TEXT(DataSet!$A425,"mmm")</f>
        <v>Jul</v>
      </c>
      <c r="J425" s="24">
        <f>YEAR(DataSet!$A425)</f>
        <v>2023</v>
      </c>
      <c r="K425" s="24" t="str">
        <f>IF(MONTH(DataSet!$A425)&gt;9,"Q4",IF(MONTH(DataSet!$A425)&gt;6,"Q3",IF(MONTH(DataSet!$A425)&gt;3,"Q2","Q1")))</f>
        <v>Q3</v>
      </c>
      <c r="L425" s="24" t="str">
        <f>TEXT(WEEKDAY(DataSet!$A425,3),"ddd")</f>
        <v>Sun</v>
      </c>
      <c r="M425" s="30">
        <f>IF(DataSet!$E425=0,0,DataSet!$F425)</f>
        <v>542</v>
      </c>
    </row>
    <row r="426" spans="1:13" hidden="1" x14ac:dyDescent="0.3">
      <c r="A426" s="27">
        <v>45175</v>
      </c>
      <c r="B426" s="22">
        <v>76</v>
      </c>
      <c r="C426" s="22">
        <v>12</v>
      </c>
      <c r="D426" s="22">
        <v>571.00014989788519</v>
      </c>
      <c r="E426" s="22">
        <v>9</v>
      </c>
      <c r="F426" s="23">
        <v>4737</v>
      </c>
      <c r="G426" s="22" t="s">
        <v>319</v>
      </c>
      <c r="H426" s="22" t="s">
        <v>9</v>
      </c>
      <c r="I426" s="22" t="str">
        <f>TEXT(DataSet!$A426,"mmm")</f>
        <v>Sep</v>
      </c>
      <c r="J426" s="22">
        <f>YEAR(DataSet!$A426)</f>
        <v>2023</v>
      </c>
      <c r="K426" s="22" t="str">
        <f>IF(MONTH(DataSet!$A426)&gt;9,"Q4",IF(MONTH(DataSet!$A426)&gt;6,"Q3",IF(MONTH(DataSet!$A426)&gt;3,"Q2","Q1")))</f>
        <v>Q3</v>
      </c>
      <c r="L426" s="22" t="str">
        <f>TEXT(WEEKDAY(DataSet!$A426,3),"ddd")</f>
        <v>Mon</v>
      </c>
      <c r="M426" s="29">
        <f>IF(DataSet!$E426=0,0,DataSet!$F426)</f>
        <v>4737</v>
      </c>
    </row>
    <row r="427" spans="1:13" hidden="1" x14ac:dyDescent="0.3">
      <c r="A427" s="28">
        <v>45110</v>
      </c>
      <c r="B427" s="24">
        <v>51</v>
      </c>
      <c r="C427" s="24">
        <v>9</v>
      </c>
      <c r="D427" s="24">
        <v>483.34153771566781</v>
      </c>
      <c r="E427" s="24">
        <v>9</v>
      </c>
      <c r="F427" s="25">
        <v>2945</v>
      </c>
      <c r="G427" s="24" t="s">
        <v>273</v>
      </c>
      <c r="H427" s="24" t="s">
        <v>9</v>
      </c>
      <c r="I427" s="24" t="str">
        <f>TEXT(DataSet!$A427,"mmm")</f>
        <v>Jul</v>
      </c>
      <c r="J427" s="24">
        <f>YEAR(DataSet!$A427)</f>
        <v>2023</v>
      </c>
      <c r="K427" s="24" t="str">
        <f>IF(MONTH(DataSet!$A427)&gt;9,"Q4",IF(MONTH(DataSet!$A427)&gt;6,"Q3",IF(MONTH(DataSet!$A427)&gt;3,"Q2","Q1")))</f>
        <v>Q3</v>
      </c>
      <c r="L427" s="24" t="str">
        <f>TEXT(WEEKDAY(DataSet!$A427,3),"ddd")</f>
        <v>Sat</v>
      </c>
      <c r="M427" s="30">
        <f>IF(DataSet!$E427=0,0,DataSet!$F427)</f>
        <v>2945</v>
      </c>
    </row>
    <row r="428" spans="1:13" hidden="1" x14ac:dyDescent="0.3">
      <c r="A428" s="27">
        <v>45057</v>
      </c>
      <c r="B428" s="22">
        <v>36</v>
      </c>
      <c r="C428" s="22">
        <v>15</v>
      </c>
      <c r="D428" s="22">
        <v>80.782272961223185</v>
      </c>
      <c r="E428" s="22">
        <v>2</v>
      </c>
      <c r="F428" s="23">
        <v>4446</v>
      </c>
      <c r="G428" s="22" t="s">
        <v>258</v>
      </c>
      <c r="H428" s="22" t="s">
        <v>11</v>
      </c>
      <c r="I428" s="22" t="str">
        <f>TEXT(DataSet!$A428,"mmm")</f>
        <v>May</v>
      </c>
      <c r="J428" s="22">
        <f>YEAR(DataSet!$A428)</f>
        <v>2023</v>
      </c>
      <c r="K428" s="22" t="str">
        <f>IF(MONTH(DataSet!$A428)&gt;9,"Q4",IF(MONTH(DataSet!$A428)&gt;6,"Q3",IF(MONTH(DataSet!$A428)&gt;3,"Q2","Q1")))</f>
        <v>Q2</v>
      </c>
      <c r="L428" s="22" t="str">
        <f>TEXT(WEEKDAY(DataSet!$A428,3),"ddd")</f>
        <v>Tue</v>
      </c>
      <c r="M428" s="29">
        <f>IF(DataSet!$E428=0,0,DataSet!$F428)</f>
        <v>4446</v>
      </c>
    </row>
    <row r="429" spans="1:13" hidden="1" x14ac:dyDescent="0.3">
      <c r="A429" s="28">
        <v>45133</v>
      </c>
      <c r="B429" s="24">
        <v>85</v>
      </c>
      <c r="C429" s="24">
        <v>9</v>
      </c>
      <c r="D429" s="24">
        <v>402.94326268707312</v>
      </c>
      <c r="E429" s="24">
        <v>4</v>
      </c>
      <c r="F429" s="25">
        <v>3149</v>
      </c>
      <c r="G429" s="24" t="s">
        <v>260</v>
      </c>
      <c r="H429" s="24" t="s">
        <v>9</v>
      </c>
      <c r="I429" s="24" t="str">
        <f>TEXT(DataSet!$A429,"mmm")</f>
        <v>Jul</v>
      </c>
      <c r="J429" s="24">
        <f>YEAR(DataSet!$A429)</f>
        <v>2023</v>
      </c>
      <c r="K429" s="24" t="str">
        <f>IF(MONTH(DataSet!$A429)&gt;9,"Q4",IF(MONTH(DataSet!$A429)&gt;6,"Q3",IF(MONTH(DataSet!$A429)&gt;3,"Q2","Q1")))</f>
        <v>Q3</v>
      </c>
      <c r="L429" s="24" t="str">
        <f>TEXT(WEEKDAY(DataSet!$A429,3),"ddd")</f>
        <v>Mon</v>
      </c>
      <c r="M429" s="30">
        <f>IF(DataSet!$E429=0,0,DataSet!$F429)</f>
        <v>3149</v>
      </c>
    </row>
    <row r="430" spans="1:13" hidden="1" x14ac:dyDescent="0.3">
      <c r="A430" s="27">
        <v>45064</v>
      </c>
      <c r="B430" s="22">
        <v>86</v>
      </c>
      <c r="C430" s="22">
        <v>11</v>
      </c>
      <c r="D430" s="22">
        <v>99.023761993155205</v>
      </c>
      <c r="E430" s="22">
        <v>5</v>
      </c>
      <c r="F430" s="23">
        <v>2662</v>
      </c>
      <c r="G430" s="22" t="s">
        <v>293</v>
      </c>
      <c r="H430" s="22" t="s">
        <v>11</v>
      </c>
      <c r="I430" s="22" t="str">
        <f>TEXT(DataSet!$A430,"mmm")</f>
        <v>May</v>
      </c>
      <c r="J430" s="22">
        <f>YEAR(DataSet!$A430)</f>
        <v>2023</v>
      </c>
      <c r="K430" s="22" t="str">
        <f>IF(MONTH(DataSet!$A430)&gt;9,"Q4",IF(MONTH(DataSet!$A430)&gt;6,"Q3",IF(MONTH(DataSet!$A430)&gt;3,"Q2","Q1")))</f>
        <v>Q2</v>
      </c>
      <c r="L430" s="22" t="str">
        <f>TEXT(WEEKDAY(DataSet!$A430,3),"ddd")</f>
        <v>Tue</v>
      </c>
      <c r="M430" s="29">
        <f>IF(DataSet!$E430=0,0,DataSet!$F430)</f>
        <v>2662</v>
      </c>
    </row>
    <row r="431" spans="1:13" hidden="1" x14ac:dyDescent="0.3">
      <c r="A431" s="28">
        <v>45095</v>
      </c>
      <c r="B431" s="24">
        <v>27</v>
      </c>
      <c r="C431" s="24">
        <v>10</v>
      </c>
      <c r="D431" s="24">
        <v>324.64382034865082</v>
      </c>
      <c r="E431" s="24">
        <v>6</v>
      </c>
      <c r="F431" s="25">
        <v>2002</v>
      </c>
      <c r="G431" s="24" t="s">
        <v>296</v>
      </c>
      <c r="H431" s="24" t="s">
        <v>9</v>
      </c>
      <c r="I431" s="24" t="str">
        <f>TEXT(DataSet!$A431,"mmm")</f>
        <v>Jun</v>
      </c>
      <c r="J431" s="24">
        <f>YEAR(DataSet!$A431)</f>
        <v>2023</v>
      </c>
      <c r="K431" s="24" t="str">
        <f>IF(MONTH(DataSet!$A431)&gt;9,"Q4",IF(MONTH(DataSet!$A431)&gt;6,"Q3",IF(MONTH(DataSet!$A431)&gt;3,"Q2","Q1")))</f>
        <v>Q2</v>
      </c>
      <c r="L431" s="24" t="str">
        <f>TEXT(WEEKDAY(DataSet!$A431,3),"ddd")</f>
        <v>Fri</v>
      </c>
      <c r="M431" s="30">
        <f>IF(DataSet!$E431=0,0,DataSet!$F431)</f>
        <v>2002</v>
      </c>
    </row>
    <row r="432" spans="1:13" hidden="1" x14ac:dyDescent="0.3">
      <c r="A432" s="27">
        <v>45003</v>
      </c>
      <c r="B432" s="22">
        <v>37</v>
      </c>
      <c r="C432" s="22">
        <v>5</v>
      </c>
      <c r="D432" s="22">
        <v>63.960697087647709</v>
      </c>
      <c r="E432" s="22">
        <v>4</v>
      </c>
      <c r="F432" s="23">
        <v>3334</v>
      </c>
      <c r="G432" s="22" t="s">
        <v>278</v>
      </c>
      <c r="H432" s="22" t="s">
        <v>11</v>
      </c>
      <c r="I432" s="22" t="str">
        <f>TEXT(DataSet!$A432,"mmm")</f>
        <v>Mar</v>
      </c>
      <c r="J432" s="22">
        <f>YEAR(DataSet!$A432)</f>
        <v>2023</v>
      </c>
      <c r="K432" s="22" t="str">
        <f>IF(MONTH(DataSet!$A432)&gt;9,"Q4",IF(MONTH(DataSet!$A432)&gt;6,"Q3",IF(MONTH(DataSet!$A432)&gt;3,"Q2","Q1")))</f>
        <v>Q1</v>
      </c>
      <c r="L432" s="22" t="str">
        <f>TEXT(WEEKDAY(DataSet!$A432,3),"ddd")</f>
        <v>Thu</v>
      </c>
      <c r="M432" s="29">
        <f>IF(DataSet!$E432=0,0,DataSet!$F432)</f>
        <v>3334</v>
      </c>
    </row>
    <row r="433" spans="1:13" hidden="1" x14ac:dyDescent="0.3">
      <c r="A433" s="28">
        <v>45003</v>
      </c>
      <c r="B433" s="24">
        <v>22</v>
      </c>
      <c r="C433" s="24">
        <v>15</v>
      </c>
      <c r="D433" s="24">
        <v>346.0598730966139</v>
      </c>
      <c r="E433" s="24">
        <v>3</v>
      </c>
      <c r="F433" s="25">
        <v>4186</v>
      </c>
      <c r="G433" s="24" t="s">
        <v>301</v>
      </c>
      <c r="H433" s="24" t="s">
        <v>9</v>
      </c>
      <c r="I433" s="24" t="str">
        <f>TEXT(DataSet!$A433,"mmm")</f>
        <v>Mar</v>
      </c>
      <c r="J433" s="24">
        <f>YEAR(DataSet!$A433)</f>
        <v>2023</v>
      </c>
      <c r="K433" s="24" t="str">
        <f>IF(MONTH(DataSet!$A433)&gt;9,"Q4",IF(MONTH(DataSet!$A433)&gt;6,"Q3",IF(MONTH(DataSet!$A433)&gt;3,"Q2","Q1")))</f>
        <v>Q1</v>
      </c>
      <c r="L433" s="24" t="str">
        <f>TEXT(WEEKDAY(DataSet!$A433,3),"ddd")</f>
        <v>Thu</v>
      </c>
      <c r="M433" s="30">
        <f>IF(DataSet!$E433=0,0,DataSet!$F433)</f>
        <v>4186</v>
      </c>
    </row>
    <row r="434" spans="1:13" hidden="1" x14ac:dyDescent="0.3">
      <c r="A434" s="27">
        <v>45014</v>
      </c>
      <c r="B434" s="22">
        <v>95</v>
      </c>
      <c r="C434" s="22">
        <v>8</v>
      </c>
      <c r="D434" s="22">
        <v>561.71121187854692</v>
      </c>
      <c r="E434" s="22">
        <v>6</v>
      </c>
      <c r="F434" s="23">
        <v>1309</v>
      </c>
      <c r="G434" s="22" t="s">
        <v>290</v>
      </c>
      <c r="H434" s="22" t="s">
        <v>11</v>
      </c>
      <c r="I434" s="22" t="str">
        <f>TEXT(DataSet!$A434,"mmm")</f>
        <v>Mar</v>
      </c>
      <c r="J434" s="22">
        <f>YEAR(DataSet!$A434)</f>
        <v>2023</v>
      </c>
      <c r="K434" s="22" t="str">
        <f>IF(MONTH(DataSet!$A434)&gt;9,"Q4",IF(MONTH(DataSet!$A434)&gt;6,"Q3",IF(MONTH(DataSet!$A434)&gt;3,"Q2","Q1")))</f>
        <v>Q1</v>
      </c>
      <c r="L434" s="22" t="str">
        <f>TEXT(WEEKDAY(DataSet!$A434,3),"ddd")</f>
        <v>Mon</v>
      </c>
      <c r="M434" s="29">
        <f>IF(DataSet!$E434=0,0,DataSet!$F434)</f>
        <v>1309</v>
      </c>
    </row>
    <row r="435" spans="1:13" hidden="1" x14ac:dyDescent="0.3">
      <c r="A435" s="28">
        <v>45066</v>
      </c>
      <c r="B435" s="24">
        <v>30</v>
      </c>
      <c r="C435" s="24">
        <v>20</v>
      </c>
      <c r="D435" s="24">
        <v>108.6002487114892</v>
      </c>
      <c r="E435" s="24">
        <v>9</v>
      </c>
      <c r="F435" s="25">
        <v>2127</v>
      </c>
      <c r="G435" s="24" t="s">
        <v>306</v>
      </c>
      <c r="H435" s="24" t="s">
        <v>9</v>
      </c>
      <c r="I435" s="24" t="str">
        <f>TEXT(DataSet!$A435,"mmm")</f>
        <v>May</v>
      </c>
      <c r="J435" s="24">
        <f>YEAR(DataSet!$A435)</f>
        <v>2023</v>
      </c>
      <c r="K435" s="24" t="str">
        <f>IF(MONTH(DataSet!$A435)&gt;9,"Q4",IF(MONTH(DataSet!$A435)&gt;6,"Q3",IF(MONTH(DataSet!$A435)&gt;3,"Q2","Q1")))</f>
        <v>Q2</v>
      </c>
      <c r="L435" s="24" t="str">
        <f>TEXT(WEEKDAY(DataSet!$A435,3),"ddd")</f>
        <v>Thu</v>
      </c>
      <c r="M435" s="30">
        <f>IF(DataSet!$E435=0,0,DataSet!$F435)</f>
        <v>2127</v>
      </c>
    </row>
    <row r="436" spans="1:13" hidden="1" x14ac:dyDescent="0.3">
      <c r="A436" s="27">
        <v>45225</v>
      </c>
      <c r="B436" s="22">
        <v>95</v>
      </c>
      <c r="C436" s="22">
        <v>5</v>
      </c>
      <c r="D436" s="22">
        <v>466.21581542396291</v>
      </c>
      <c r="E436" s="22">
        <v>1</v>
      </c>
      <c r="F436" s="23">
        <v>3639</v>
      </c>
      <c r="G436" s="22" t="s">
        <v>298</v>
      </c>
      <c r="H436" s="22" t="s">
        <v>11</v>
      </c>
      <c r="I436" s="22" t="str">
        <f>TEXT(DataSet!$A436,"mmm")</f>
        <v>Oct</v>
      </c>
      <c r="J436" s="22">
        <f>YEAR(DataSet!$A436)</f>
        <v>2023</v>
      </c>
      <c r="K436" s="22" t="str">
        <f>IF(MONTH(DataSet!$A436)&gt;9,"Q4",IF(MONTH(DataSet!$A436)&gt;6,"Q3",IF(MONTH(DataSet!$A436)&gt;3,"Q2","Q1")))</f>
        <v>Q4</v>
      </c>
      <c r="L436" s="22" t="str">
        <f>TEXT(WEEKDAY(DataSet!$A436,3),"ddd")</f>
        <v>Tue</v>
      </c>
      <c r="M436" s="29">
        <f>IF(DataSet!$E436=0,0,DataSet!$F436)</f>
        <v>3639</v>
      </c>
    </row>
    <row r="437" spans="1:13" hidden="1" x14ac:dyDescent="0.3">
      <c r="A437" s="28">
        <v>45186</v>
      </c>
      <c r="B437" s="24">
        <v>47</v>
      </c>
      <c r="C437" s="24">
        <v>9</v>
      </c>
      <c r="D437" s="24">
        <v>484.05345993856298</v>
      </c>
      <c r="E437" s="24">
        <v>6</v>
      </c>
      <c r="F437" s="25">
        <v>4854</v>
      </c>
      <c r="G437" s="24" t="s">
        <v>304</v>
      </c>
      <c r="H437" s="24" t="s">
        <v>9</v>
      </c>
      <c r="I437" s="24" t="str">
        <f>TEXT(DataSet!$A437,"mmm")</f>
        <v>Sep</v>
      </c>
      <c r="J437" s="24">
        <f>YEAR(DataSet!$A437)</f>
        <v>2023</v>
      </c>
      <c r="K437" s="24" t="str">
        <f>IF(MONTH(DataSet!$A437)&gt;9,"Q4",IF(MONTH(DataSet!$A437)&gt;6,"Q3",IF(MONTH(DataSet!$A437)&gt;3,"Q2","Q1")))</f>
        <v>Q3</v>
      </c>
      <c r="L437" s="24" t="str">
        <f>TEXT(WEEKDAY(DataSet!$A437,3),"ddd")</f>
        <v>Fri</v>
      </c>
      <c r="M437" s="30">
        <f>IF(DataSet!$E437=0,0,DataSet!$F437)</f>
        <v>4854</v>
      </c>
    </row>
    <row r="438" spans="1:13" hidden="1" x14ac:dyDescent="0.3">
      <c r="A438" s="27">
        <v>45123</v>
      </c>
      <c r="B438" s="22">
        <v>35</v>
      </c>
      <c r="C438" s="22">
        <v>7</v>
      </c>
      <c r="D438" s="22">
        <v>571.72705877004626</v>
      </c>
      <c r="E438" s="22">
        <v>0</v>
      </c>
      <c r="F438" s="23">
        <v>2745</v>
      </c>
      <c r="G438" s="22" t="s">
        <v>235</v>
      </c>
      <c r="H438" s="22" t="s">
        <v>11</v>
      </c>
      <c r="I438" s="22" t="str">
        <f>TEXT(DataSet!$A438,"mmm")</f>
        <v>Jul</v>
      </c>
      <c r="J438" s="22">
        <f>YEAR(DataSet!$A438)</f>
        <v>2023</v>
      </c>
      <c r="K438" s="22" t="str">
        <f>IF(MONTH(DataSet!$A438)&gt;9,"Q4",IF(MONTH(DataSet!$A438)&gt;6,"Q3",IF(MONTH(DataSet!$A438)&gt;3,"Q2","Q1")))</f>
        <v>Q3</v>
      </c>
      <c r="L438" s="22" t="str">
        <f>TEXT(WEEKDAY(DataSet!$A438,3),"ddd")</f>
        <v>Fri</v>
      </c>
      <c r="M438" s="29">
        <f>IF(DataSet!$E438=0,0,DataSet!$F438)</f>
        <v>0</v>
      </c>
    </row>
    <row r="439" spans="1:13" hidden="1" x14ac:dyDescent="0.3">
      <c r="A439" s="28">
        <v>45271</v>
      </c>
      <c r="B439" s="24">
        <v>80</v>
      </c>
      <c r="C439" s="24">
        <v>5</v>
      </c>
      <c r="D439" s="24">
        <v>292.59481556783152</v>
      </c>
      <c r="E439" s="24">
        <v>1</v>
      </c>
      <c r="F439" s="25">
        <v>4111</v>
      </c>
      <c r="G439" s="24" t="s">
        <v>308</v>
      </c>
      <c r="H439" s="24" t="s">
        <v>9</v>
      </c>
      <c r="I439" s="24" t="str">
        <f>TEXT(DataSet!$A439,"mmm")</f>
        <v>Dec</v>
      </c>
      <c r="J439" s="24">
        <f>YEAR(DataSet!$A439)</f>
        <v>2023</v>
      </c>
      <c r="K439" s="24" t="str">
        <f>IF(MONTH(DataSet!$A439)&gt;9,"Q4",IF(MONTH(DataSet!$A439)&gt;6,"Q3",IF(MONTH(DataSet!$A439)&gt;3,"Q2","Q1")))</f>
        <v>Q4</v>
      </c>
      <c r="L439" s="24" t="str">
        <f>TEXT(WEEKDAY(DataSet!$A439,3),"ddd")</f>
        <v>Sat</v>
      </c>
      <c r="M439" s="30">
        <f>IF(DataSet!$E439=0,0,DataSet!$F439)</f>
        <v>4111</v>
      </c>
    </row>
    <row r="440" spans="1:13" hidden="1" x14ac:dyDescent="0.3">
      <c r="A440" s="27">
        <v>45196</v>
      </c>
      <c r="B440" s="22">
        <v>71</v>
      </c>
      <c r="C440" s="22">
        <v>11</v>
      </c>
      <c r="D440" s="22">
        <v>499.6856939214004</v>
      </c>
      <c r="E440" s="22">
        <v>5</v>
      </c>
      <c r="F440" s="23">
        <v>3488</v>
      </c>
      <c r="G440" s="22" t="s">
        <v>323</v>
      </c>
      <c r="H440" s="22" t="s">
        <v>11</v>
      </c>
      <c r="I440" s="22" t="str">
        <f>TEXT(DataSet!$A440,"mmm")</f>
        <v>Sep</v>
      </c>
      <c r="J440" s="22">
        <f>YEAR(DataSet!$A440)</f>
        <v>2023</v>
      </c>
      <c r="K440" s="22" t="str">
        <f>IF(MONTH(DataSet!$A440)&gt;9,"Q4",IF(MONTH(DataSet!$A440)&gt;6,"Q3",IF(MONTH(DataSet!$A440)&gt;3,"Q2","Q1")))</f>
        <v>Q3</v>
      </c>
      <c r="L440" s="22" t="str">
        <f>TEXT(WEEKDAY(DataSet!$A440,3),"ddd")</f>
        <v>Mon</v>
      </c>
      <c r="M440" s="29">
        <f>IF(DataSet!$E440=0,0,DataSet!$F440)</f>
        <v>3488</v>
      </c>
    </row>
    <row r="441" spans="1:13" hidden="1" x14ac:dyDescent="0.3">
      <c r="A441" s="28">
        <v>45026</v>
      </c>
      <c r="B441" s="24">
        <v>34</v>
      </c>
      <c r="C441" s="24">
        <v>6</v>
      </c>
      <c r="D441" s="24">
        <v>578.72703008783094</v>
      </c>
      <c r="E441" s="24">
        <v>0</v>
      </c>
      <c r="F441" s="25">
        <v>3239</v>
      </c>
      <c r="G441" s="24" t="s">
        <v>269</v>
      </c>
      <c r="H441" s="24" t="s">
        <v>11</v>
      </c>
      <c r="I441" s="24" t="str">
        <f>TEXT(DataSet!$A441,"mmm")</f>
        <v>Apr</v>
      </c>
      <c r="J441" s="24">
        <f>YEAR(DataSet!$A441)</f>
        <v>2023</v>
      </c>
      <c r="K441" s="24" t="str">
        <f>IF(MONTH(DataSet!$A441)&gt;9,"Q4",IF(MONTH(DataSet!$A441)&gt;6,"Q3",IF(MONTH(DataSet!$A441)&gt;3,"Q2","Q1")))</f>
        <v>Q2</v>
      </c>
      <c r="L441" s="24" t="str">
        <f>TEXT(WEEKDAY(DataSet!$A441,3),"ddd")</f>
        <v>Sat</v>
      </c>
      <c r="M441" s="30">
        <f>IF(DataSet!$E441=0,0,DataSet!$F441)</f>
        <v>0</v>
      </c>
    </row>
    <row r="442" spans="1:13" hidden="1" x14ac:dyDescent="0.3">
      <c r="A442" s="27">
        <v>45013</v>
      </c>
      <c r="B442" s="22">
        <v>100</v>
      </c>
      <c r="C442" s="22">
        <v>15</v>
      </c>
      <c r="D442" s="22">
        <v>419.44701042403102</v>
      </c>
      <c r="E442" s="22">
        <v>7</v>
      </c>
      <c r="F442" s="23">
        <v>4516</v>
      </c>
      <c r="G442" s="22" t="s">
        <v>278</v>
      </c>
      <c r="H442" s="22" t="s">
        <v>11</v>
      </c>
      <c r="I442" s="22" t="str">
        <f>TEXT(DataSet!$A442,"mmm")</f>
        <v>Mar</v>
      </c>
      <c r="J442" s="22">
        <f>YEAR(DataSet!$A442)</f>
        <v>2023</v>
      </c>
      <c r="K442" s="22" t="str">
        <f>IF(MONTH(DataSet!$A442)&gt;9,"Q4",IF(MONTH(DataSet!$A442)&gt;6,"Q3",IF(MONTH(DataSet!$A442)&gt;3,"Q2","Q1")))</f>
        <v>Q1</v>
      </c>
      <c r="L442" s="22" t="str">
        <f>TEXT(WEEKDAY(DataSet!$A442,3),"ddd")</f>
        <v>Sun</v>
      </c>
      <c r="M442" s="29">
        <f>IF(DataSet!$E442=0,0,DataSet!$F442)</f>
        <v>4516</v>
      </c>
    </row>
    <row r="443" spans="1:13" hidden="1" x14ac:dyDescent="0.3">
      <c r="A443" s="28">
        <v>45274</v>
      </c>
      <c r="B443" s="24">
        <v>56</v>
      </c>
      <c r="C443" s="24">
        <v>13</v>
      </c>
      <c r="D443" s="24">
        <v>186.96020692410849</v>
      </c>
      <c r="E443" s="24">
        <v>1</v>
      </c>
      <c r="F443" s="25">
        <v>501</v>
      </c>
      <c r="G443" s="24" t="s">
        <v>322</v>
      </c>
      <c r="H443" s="24" t="s">
        <v>11</v>
      </c>
      <c r="I443" s="24" t="str">
        <f>TEXT(DataSet!$A443,"mmm")</f>
        <v>Dec</v>
      </c>
      <c r="J443" s="24">
        <f>YEAR(DataSet!$A443)</f>
        <v>2023</v>
      </c>
      <c r="K443" s="24" t="str">
        <f>IF(MONTH(DataSet!$A443)&gt;9,"Q4",IF(MONTH(DataSet!$A443)&gt;6,"Q3",IF(MONTH(DataSet!$A443)&gt;3,"Q2","Q1")))</f>
        <v>Q4</v>
      </c>
      <c r="L443" s="24" t="str">
        <f>TEXT(WEEKDAY(DataSet!$A443,3),"ddd")</f>
        <v>Tue</v>
      </c>
      <c r="M443" s="30">
        <f>IF(DataSet!$E443=0,0,DataSet!$F443)</f>
        <v>501</v>
      </c>
    </row>
    <row r="444" spans="1:13" hidden="1" x14ac:dyDescent="0.3">
      <c r="A444" s="27">
        <v>45018</v>
      </c>
      <c r="B444" s="22">
        <v>28</v>
      </c>
      <c r="C444" s="22">
        <v>12</v>
      </c>
      <c r="D444" s="22">
        <v>517.32769245077532</v>
      </c>
      <c r="E444" s="22">
        <v>6</v>
      </c>
      <c r="F444" s="23">
        <v>1357</v>
      </c>
      <c r="G444" s="22" t="s">
        <v>270</v>
      </c>
      <c r="H444" s="22" t="s">
        <v>11</v>
      </c>
      <c r="I444" s="22" t="str">
        <f>TEXT(DataSet!$A444,"mmm")</f>
        <v>Apr</v>
      </c>
      <c r="J444" s="22">
        <f>YEAR(DataSet!$A444)</f>
        <v>2023</v>
      </c>
      <c r="K444" s="22" t="str">
        <f>IF(MONTH(DataSet!$A444)&gt;9,"Q4",IF(MONTH(DataSet!$A444)&gt;6,"Q3",IF(MONTH(DataSet!$A444)&gt;3,"Q2","Q1")))</f>
        <v>Q2</v>
      </c>
      <c r="L444" s="22" t="str">
        <f>TEXT(WEEKDAY(DataSet!$A444,3),"ddd")</f>
        <v>Fri</v>
      </c>
      <c r="M444" s="29">
        <f>IF(DataSet!$E444=0,0,DataSet!$F444)</f>
        <v>1357</v>
      </c>
    </row>
    <row r="445" spans="1:13" hidden="1" x14ac:dyDescent="0.3">
      <c r="A445" s="28">
        <v>45184</v>
      </c>
      <c r="B445" s="24">
        <v>51</v>
      </c>
      <c r="C445" s="24">
        <v>16</v>
      </c>
      <c r="D445" s="24">
        <v>335.24833506544547</v>
      </c>
      <c r="E445" s="24">
        <v>2</v>
      </c>
      <c r="F445" s="25">
        <v>4247</v>
      </c>
      <c r="G445" s="24" t="s">
        <v>276</v>
      </c>
      <c r="H445" s="24" t="s">
        <v>11</v>
      </c>
      <c r="I445" s="24" t="str">
        <f>TEXT(DataSet!$A445,"mmm")</f>
        <v>Sep</v>
      </c>
      <c r="J445" s="24">
        <f>YEAR(DataSet!$A445)</f>
        <v>2023</v>
      </c>
      <c r="K445" s="24" t="str">
        <f>IF(MONTH(DataSet!$A445)&gt;9,"Q4",IF(MONTH(DataSet!$A445)&gt;6,"Q3",IF(MONTH(DataSet!$A445)&gt;3,"Q2","Q1")))</f>
        <v>Q3</v>
      </c>
      <c r="L445" s="24" t="str">
        <f>TEXT(WEEKDAY(DataSet!$A445,3),"ddd")</f>
        <v>Wed</v>
      </c>
      <c r="M445" s="30">
        <f>IF(DataSet!$E445=0,0,DataSet!$F445)</f>
        <v>4247</v>
      </c>
    </row>
    <row r="446" spans="1:13" hidden="1" x14ac:dyDescent="0.3">
      <c r="A446" s="27">
        <v>45035</v>
      </c>
      <c r="B446" s="22">
        <v>97</v>
      </c>
      <c r="C446" s="22">
        <v>8</v>
      </c>
      <c r="D446" s="22">
        <v>544.84205942735503</v>
      </c>
      <c r="E446" s="22">
        <v>7</v>
      </c>
      <c r="F446" s="23">
        <v>3587</v>
      </c>
      <c r="G446" s="22" t="s">
        <v>240</v>
      </c>
      <c r="H446" s="22" t="s">
        <v>9</v>
      </c>
      <c r="I446" s="22" t="str">
        <f>TEXT(DataSet!$A446,"mmm")</f>
        <v>Apr</v>
      </c>
      <c r="J446" s="22">
        <f>YEAR(DataSet!$A446)</f>
        <v>2023</v>
      </c>
      <c r="K446" s="22" t="str">
        <f>IF(MONTH(DataSet!$A446)&gt;9,"Q4",IF(MONTH(DataSet!$A446)&gt;6,"Q3",IF(MONTH(DataSet!$A446)&gt;3,"Q2","Q1")))</f>
        <v>Q2</v>
      </c>
      <c r="L446" s="22" t="str">
        <f>TEXT(WEEKDAY(DataSet!$A446,3),"ddd")</f>
        <v>Mon</v>
      </c>
      <c r="M446" s="29">
        <f>IF(DataSet!$E446=0,0,DataSet!$F446)</f>
        <v>3587</v>
      </c>
    </row>
    <row r="447" spans="1:13" hidden="1" x14ac:dyDescent="0.3">
      <c r="A447" s="28">
        <v>45208</v>
      </c>
      <c r="B447" s="24">
        <v>57</v>
      </c>
      <c r="C447" s="24">
        <v>7</v>
      </c>
      <c r="D447" s="24">
        <v>495.67442395218069</v>
      </c>
      <c r="E447" s="24">
        <v>5</v>
      </c>
      <c r="F447" s="25">
        <v>3692</v>
      </c>
      <c r="G447" s="24" t="s">
        <v>283</v>
      </c>
      <c r="H447" s="24" t="s">
        <v>11</v>
      </c>
      <c r="I447" s="24" t="str">
        <f>TEXT(DataSet!$A447,"mmm")</f>
        <v>Oct</v>
      </c>
      <c r="J447" s="24">
        <f>YEAR(DataSet!$A447)</f>
        <v>2023</v>
      </c>
      <c r="K447" s="24" t="str">
        <f>IF(MONTH(DataSet!$A447)&gt;9,"Q4",IF(MONTH(DataSet!$A447)&gt;6,"Q3",IF(MONTH(DataSet!$A447)&gt;3,"Q2","Q1")))</f>
        <v>Q4</v>
      </c>
      <c r="L447" s="24" t="str">
        <f>TEXT(WEEKDAY(DataSet!$A447,3),"ddd")</f>
        <v>Sat</v>
      </c>
      <c r="M447" s="30">
        <f>IF(DataSet!$E447=0,0,DataSet!$F447)</f>
        <v>3692</v>
      </c>
    </row>
    <row r="448" spans="1:13" hidden="1" x14ac:dyDescent="0.3">
      <c r="A448" s="27">
        <v>45174</v>
      </c>
      <c r="B448" s="22">
        <v>39</v>
      </c>
      <c r="C448" s="22">
        <v>7</v>
      </c>
      <c r="D448" s="22">
        <v>417.8762926519567</v>
      </c>
      <c r="E448" s="22">
        <v>7</v>
      </c>
      <c r="F448" s="23">
        <v>3802</v>
      </c>
      <c r="G448" s="22" t="s">
        <v>305</v>
      </c>
      <c r="H448" s="22" t="s">
        <v>9</v>
      </c>
      <c r="I448" s="22" t="str">
        <f>TEXT(DataSet!$A448,"mmm")</f>
        <v>Sep</v>
      </c>
      <c r="J448" s="22">
        <f>YEAR(DataSet!$A448)</f>
        <v>2023</v>
      </c>
      <c r="K448" s="22" t="str">
        <f>IF(MONTH(DataSet!$A448)&gt;9,"Q4",IF(MONTH(DataSet!$A448)&gt;6,"Q3",IF(MONTH(DataSet!$A448)&gt;3,"Q2","Q1")))</f>
        <v>Q3</v>
      </c>
      <c r="L448" s="22" t="str">
        <f>TEXT(WEEKDAY(DataSet!$A448,3),"ddd")</f>
        <v>Sun</v>
      </c>
      <c r="M448" s="29">
        <f>IF(DataSet!$E448=0,0,DataSet!$F448)</f>
        <v>3802</v>
      </c>
    </row>
    <row r="449" spans="1:13" hidden="1" x14ac:dyDescent="0.3">
      <c r="A449" s="28">
        <v>45151</v>
      </c>
      <c r="B449" s="24">
        <v>88</v>
      </c>
      <c r="C449" s="24">
        <v>16</v>
      </c>
      <c r="D449" s="24">
        <v>474.66458633750341</v>
      </c>
      <c r="E449" s="24">
        <v>6</v>
      </c>
      <c r="F449" s="25">
        <v>1360</v>
      </c>
      <c r="G449" s="24" t="s">
        <v>285</v>
      </c>
      <c r="H449" s="24" t="s">
        <v>9</v>
      </c>
      <c r="I449" s="24" t="str">
        <f>TEXT(DataSet!$A449,"mmm")</f>
        <v>Aug</v>
      </c>
      <c r="J449" s="24">
        <f>YEAR(DataSet!$A449)</f>
        <v>2023</v>
      </c>
      <c r="K449" s="24" t="str">
        <f>IF(MONTH(DataSet!$A449)&gt;9,"Q4",IF(MONTH(DataSet!$A449)&gt;6,"Q3",IF(MONTH(DataSet!$A449)&gt;3,"Q2","Q1")))</f>
        <v>Q3</v>
      </c>
      <c r="L449" s="24" t="str">
        <f>TEXT(WEEKDAY(DataSet!$A449,3),"ddd")</f>
        <v>Fri</v>
      </c>
      <c r="M449" s="30">
        <f>IF(DataSet!$E449=0,0,DataSet!$F449)</f>
        <v>1360</v>
      </c>
    </row>
    <row r="450" spans="1:13" hidden="1" x14ac:dyDescent="0.3">
      <c r="A450" s="27">
        <v>45125</v>
      </c>
      <c r="B450" s="22">
        <v>59</v>
      </c>
      <c r="C450" s="22">
        <v>8</v>
      </c>
      <c r="D450" s="22">
        <v>320.84558053580582</v>
      </c>
      <c r="E450" s="22">
        <v>0</v>
      </c>
      <c r="F450" s="23">
        <v>4488</v>
      </c>
      <c r="G450" s="22" t="s">
        <v>330</v>
      </c>
      <c r="H450" s="22" t="s">
        <v>9</v>
      </c>
      <c r="I450" s="22" t="str">
        <f>TEXT(DataSet!$A450,"mmm")</f>
        <v>Jul</v>
      </c>
      <c r="J450" s="22">
        <f>YEAR(DataSet!$A450)</f>
        <v>2023</v>
      </c>
      <c r="K450" s="22" t="str">
        <f>IF(MONTH(DataSet!$A450)&gt;9,"Q4",IF(MONTH(DataSet!$A450)&gt;6,"Q3",IF(MONTH(DataSet!$A450)&gt;3,"Q2","Q1")))</f>
        <v>Q3</v>
      </c>
      <c r="L450" s="22" t="str">
        <f>TEXT(WEEKDAY(DataSet!$A450,3),"ddd")</f>
        <v>Sun</v>
      </c>
      <c r="M450" s="29">
        <f>IF(DataSet!$E450=0,0,DataSet!$F450)</f>
        <v>0</v>
      </c>
    </row>
    <row r="451" spans="1:13" hidden="1" x14ac:dyDescent="0.3">
      <c r="A451" s="28">
        <v>45258</v>
      </c>
      <c r="B451" s="24">
        <v>83</v>
      </c>
      <c r="C451" s="24">
        <v>15</v>
      </c>
      <c r="D451" s="24">
        <v>230.53757458659609</v>
      </c>
      <c r="E451" s="24">
        <v>1</v>
      </c>
      <c r="F451" s="25">
        <v>1610</v>
      </c>
      <c r="G451" s="24" t="s">
        <v>246</v>
      </c>
      <c r="H451" s="24" t="s">
        <v>11</v>
      </c>
      <c r="I451" s="24" t="str">
        <f>TEXT(DataSet!$A451,"mmm")</f>
        <v>Nov</v>
      </c>
      <c r="J451" s="24">
        <f>YEAR(DataSet!$A451)</f>
        <v>2023</v>
      </c>
      <c r="K451" s="24" t="str">
        <f>IF(MONTH(DataSet!$A451)&gt;9,"Q4",IF(MONTH(DataSet!$A451)&gt;6,"Q3",IF(MONTH(DataSet!$A451)&gt;3,"Q2","Q1")))</f>
        <v>Q4</v>
      </c>
      <c r="L451" s="24" t="str">
        <f>TEXT(WEEKDAY(DataSet!$A451,3),"ddd")</f>
        <v>Sun</v>
      </c>
      <c r="M451" s="30">
        <f>IF(DataSet!$E451=0,0,DataSet!$F451)</f>
        <v>1610</v>
      </c>
    </row>
    <row r="452" spans="1:13" hidden="1" x14ac:dyDescent="0.3">
      <c r="A452" s="27">
        <v>45149</v>
      </c>
      <c r="B452" s="22">
        <v>81</v>
      </c>
      <c r="C452" s="22">
        <v>7</v>
      </c>
      <c r="D452" s="22">
        <v>88.04378315268994</v>
      </c>
      <c r="E452" s="22">
        <v>4</v>
      </c>
      <c r="F452" s="23">
        <v>2563</v>
      </c>
      <c r="G452" s="22" t="s">
        <v>265</v>
      </c>
      <c r="H452" s="22" t="s">
        <v>11</v>
      </c>
      <c r="I452" s="22" t="str">
        <f>TEXT(DataSet!$A452,"mmm")</f>
        <v>Aug</v>
      </c>
      <c r="J452" s="22">
        <f>YEAR(DataSet!$A452)</f>
        <v>2023</v>
      </c>
      <c r="K452" s="22" t="str">
        <f>IF(MONTH(DataSet!$A452)&gt;9,"Q4",IF(MONTH(DataSet!$A452)&gt;6,"Q3",IF(MONTH(DataSet!$A452)&gt;3,"Q2","Q1")))</f>
        <v>Q3</v>
      </c>
      <c r="L452" s="22" t="str">
        <f>TEXT(WEEKDAY(DataSet!$A452,3),"ddd")</f>
        <v>Wed</v>
      </c>
      <c r="M452" s="29">
        <f>IF(DataSet!$E452=0,0,DataSet!$F452)</f>
        <v>2563</v>
      </c>
    </row>
    <row r="453" spans="1:13" hidden="1" x14ac:dyDescent="0.3">
      <c r="A453" s="28">
        <v>45125</v>
      </c>
      <c r="B453" s="24">
        <v>48</v>
      </c>
      <c r="C453" s="24">
        <v>10</v>
      </c>
      <c r="D453" s="24">
        <v>235.75175676144079</v>
      </c>
      <c r="E453" s="24">
        <v>3</v>
      </c>
      <c r="F453" s="25">
        <v>3695</v>
      </c>
      <c r="G453" s="24" t="s">
        <v>256</v>
      </c>
      <c r="H453" s="24" t="s">
        <v>9</v>
      </c>
      <c r="I453" s="24" t="str">
        <f>TEXT(DataSet!$A453,"mmm")</f>
        <v>Jul</v>
      </c>
      <c r="J453" s="24">
        <f>YEAR(DataSet!$A453)</f>
        <v>2023</v>
      </c>
      <c r="K453" s="24" t="str">
        <f>IF(MONTH(DataSet!$A453)&gt;9,"Q4",IF(MONTH(DataSet!$A453)&gt;6,"Q3",IF(MONTH(DataSet!$A453)&gt;3,"Q2","Q1")))</f>
        <v>Q3</v>
      </c>
      <c r="L453" s="24" t="str">
        <f>TEXT(WEEKDAY(DataSet!$A453,3),"ddd")</f>
        <v>Sun</v>
      </c>
      <c r="M453" s="30">
        <f>IF(DataSet!$E453=0,0,DataSet!$F453)</f>
        <v>3695</v>
      </c>
    </row>
    <row r="454" spans="1:13" hidden="1" x14ac:dyDescent="0.3">
      <c r="A454" s="27">
        <v>45219</v>
      </c>
      <c r="B454" s="22">
        <v>67</v>
      </c>
      <c r="C454" s="22">
        <v>17</v>
      </c>
      <c r="D454" s="22">
        <v>362.3573750608241</v>
      </c>
      <c r="E454" s="22">
        <v>2</v>
      </c>
      <c r="F454" s="23">
        <v>3642</v>
      </c>
      <c r="G454" s="22" t="s">
        <v>288</v>
      </c>
      <c r="H454" s="22" t="s">
        <v>11</v>
      </c>
      <c r="I454" s="22" t="str">
        <f>TEXT(DataSet!$A454,"mmm")</f>
        <v>Oct</v>
      </c>
      <c r="J454" s="22">
        <f>YEAR(DataSet!$A454)</f>
        <v>2023</v>
      </c>
      <c r="K454" s="22" t="str">
        <f>IF(MONTH(DataSet!$A454)&gt;9,"Q4",IF(MONTH(DataSet!$A454)&gt;6,"Q3",IF(MONTH(DataSet!$A454)&gt;3,"Q2","Q1")))</f>
        <v>Q4</v>
      </c>
      <c r="L454" s="22" t="str">
        <f>TEXT(WEEKDAY(DataSet!$A454,3),"ddd")</f>
        <v>Wed</v>
      </c>
      <c r="M454" s="29">
        <f>IF(DataSet!$E454=0,0,DataSet!$F454)</f>
        <v>3642</v>
      </c>
    </row>
    <row r="455" spans="1:13" hidden="1" x14ac:dyDescent="0.3">
      <c r="A455" s="28">
        <v>45080</v>
      </c>
      <c r="B455" s="24">
        <v>91</v>
      </c>
      <c r="C455" s="24">
        <v>8</v>
      </c>
      <c r="D455" s="24">
        <v>360.38030385367091</v>
      </c>
      <c r="E455" s="24">
        <v>1</v>
      </c>
      <c r="F455" s="25">
        <v>1163</v>
      </c>
      <c r="G455" s="24" t="s">
        <v>323</v>
      </c>
      <c r="H455" s="24" t="s">
        <v>11</v>
      </c>
      <c r="I455" s="24" t="str">
        <f>TEXT(DataSet!$A455,"mmm")</f>
        <v>Jun</v>
      </c>
      <c r="J455" s="24">
        <f>YEAR(DataSet!$A455)</f>
        <v>2023</v>
      </c>
      <c r="K455" s="24" t="str">
        <f>IF(MONTH(DataSet!$A455)&gt;9,"Q4",IF(MONTH(DataSet!$A455)&gt;6,"Q3",IF(MONTH(DataSet!$A455)&gt;3,"Q2","Q1")))</f>
        <v>Q2</v>
      </c>
      <c r="L455" s="24" t="str">
        <f>TEXT(WEEKDAY(DataSet!$A455,3),"ddd")</f>
        <v>Thu</v>
      </c>
      <c r="M455" s="30">
        <f>IF(DataSet!$E455=0,0,DataSet!$F455)</f>
        <v>1163</v>
      </c>
    </row>
    <row r="456" spans="1:13" hidden="1" x14ac:dyDescent="0.3">
      <c r="A456" s="27">
        <v>45207</v>
      </c>
      <c r="B456" s="22">
        <v>82</v>
      </c>
      <c r="C456" s="22">
        <v>17</v>
      </c>
      <c r="D456" s="22">
        <v>203.76771541685241</v>
      </c>
      <c r="E456" s="22">
        <v>6</v>
      </c>
      <c r="F456" s="23">
        <v>4570</v>
      </c>
      <c r="G456" s="22" t="s">
        <v>327</v>
      </c>
      <c r="H456" s="22" t="s">
        <v>9</v>
      </c>
      <c r="I456" s="22" t="str">
        <f>TEXT(DataSet!$A456,"mmm")</f>
        <v>Oct</v>
      </c>
      <c r="J456" s="22">
        <f>YEAR(DataSet!$A456)</f>
        <v>2023</v>
      </c>
      <c r="K456" s="22" t="str">
        <f>IF(MONTH(DataSet!$A456)&gt;9,"Q4",IF(MONTH(DataSet!$A456)&gt;6,"Q3",IF(MONTH(DataSet!$A456)&gt;3,"Q2","Q1")))</f>
        <v>Q4</v>
      </c>
      <c r="L456" s="22" t="str">
        <f>TEXT(WEEKDAY(DataSet!$A456,3),"ddd")</f>
        <v>Fri</v>
      </c>
      <c r="M456" s="29">
        <f>IF(DataSet!$E456=0,0,DataSet!$F456)</f>
        <v>4570</v>
      </c>
    </row>
    <row r="457" spans="1:13" hidden="1" x14ac:dyDescent="0.3">
      <c r="A457" s="28">
        <v>45078</v>
      </c>
      <c r="B457" s="24">
        <v>79</v>
      </c>
      <c r="C457" s="24">
        <v>9</v>
      </c>
      <c r="D457" s="24">
        <v>224.27935745964669</v>
      </c>
      <c r="E457" s="24">
        <v>2</v>
      </c>
      <c r="F457" s="25">
        <v>1166</v>
      </c>
      <c r="G457" s="24" t="s">
        <v>263</v>
      </c>
      <c r="H457" s="24" t="s">
        <v>9</v>
      </c>
      <c r="I457" s="24" t="str">
        <f>TEXT(DataSet!$A457,"mmm")</f>
        <v>Jun</v>
      </c>
      <c r="J457" s="24">
        <f>YEAR(DataSet!$A457)</f>
        <v>2023</v>
      </c>
      <c r="K457" s="24" t="str">
        <f>IF(MONTH(DataSet!$A457)&gt;9,"Q4",IF(MONTH(DataSet!$A457)&gt;6,"Q3",IF(MONTH(DataSet!$A457)&gt;3,"Q2","Q1")))</f>
        <v>Q2</v>
      </c>
      <c r="L457" s="24" t="str">
        <f>TEXT(WEEKDAY(DataSet!$A457,3),"ddd")</f>
        <v>Tue</v>
      </c>
      <c r="M457" s="30">
        <f>IF(DataSet!$E457=0,0,DataSet!$F457)</f>
        <v>1166</v>
      </c>
    </row>
    <row r="458" spans="1:13" hidden="1" x14ac:dyDescent="0.3">
      <c r="A458" s="27">
        <v>45198</v>
      </c>
      <c r="B458" s="22">
        <v>59</v>
      </c>
      <c r="C458" s="22">
        <v>5</v>
      </c>
      <c r="D458" s="22">
        <v>285.86237931002142</v>
      </c>
      <c r="E458" s="22">
        <v>10</v>
      </c>
      <c r="F458" s="23">
        <v>1261</v>
      </c>
      <c r="G458" s="22" t="s">
        <v>241</v>
      </c>
      <c r="H458" s="22" t="s">
        <v>9</v>
      </c>
      <c r="I458" s="22" t="str">
        <f>TEXT(DataSet!$A458,"mmm")</f>
        <v>Sep</v>
      </c>
      <c r="J458" s="22">
        <f>YEAR(DataSet!$A458)</f>
        <v>2023</v>
      </c>
      <c r="K458" s="22" t="str">
        <f>IF(MONTH(DataSet!$A458)&gt;9,"Q4",IF(MONTH(DataSet!$A458)&gt;6,"Q3",IF(MONTH(DataSet!$A458)&gt;3,"Q2","Q1")))</f>
        <v>Q3</v>
      </c>
      <c r="L458" s="22" t="str">
        <f>TEXT(WEEKDAY(DataSet!$A458,3),"ddd")</f>
        <v>Wed</v>
      </c>
      <c r="M458" s="29">
        <f>IF(DataSet!$E458=0,0,DataSet!$F458)</f>
        <v>1261</v>
      </c>
    </row>
    <row r="459" spans="1:13" hidden="1" x14ac:dyDescent="0.3">
      <c r="A459" s="28">
        <v>44981</v>
      </c>
      <c r="B459" s="24">
        <v>71</v>
      </c>
      <c r="C459" s="24">
        <v>7</v>
      </c>
      <c r="D459" s="24">
        <v>287.25061805588291</v>
      </c>
      <c r="E459" s="24">
        <v>7</v>
      </c>
      <c r="F459" s="25">
        <v>3016</v>
      </c>
      <c r="G459" s="24" t="s">
        <v>296</v>
      </c>
      <c r="H459" s="24" t="s">
        <v>9</v>
      </c>
      <c r="I459" s="24" t="str">
        <f>TEXT(DataSet!$A459,"mmm")</f>
        <v>Feb</v>
      </c>
      <c r="J459" s="24">
        <f>YEAR(DataSet!$A459)</f>
        <v>2023</v>
      </c>
      <c r="K459" s="24" t="str">
        <f>IF(MONTH(DataSet!$A459)&gt;9,"Q4",IF(MONTH(DataSet!$A459)&gt;6,"Q3",IF(MONTH(DataSet!$A459)&gt;3,"Q2","Q1")))</f>
        <v>Q1</v>
      </c>
      <c r="L459" s="24" t="str">
        <f>TEXT(WEEKDAY(DataSet!$A459,3),"ddd")</f>
        <v>Wed</v>
      </c>
      <c r="M459" s="30">
        <f>IF(DataSet!$E459=0,0,DataSet!$F459)</f>
        <v>3016</v>
      </c>
    </row>
    <row r="460" spans="1:13" hidden="1" x14ac:dyDescent="0.3">
      <c r="A460" s="27">
        <v>45003</v>
      </c>
      <c r="B460" s="22">
        <v>34</v>
      </c>
      <c r="C460" s="22">
        <v>10</v>
      </c>
      <c r="D460" s="22">
        <v>525.76543668629995</v>
      </c>
      <c r="E460" s="22">
        <v>3</v>
      </c>
      <c r="F460" s="23">
        <v>3713</v>
      </c>
      <c r="G460" s="22" t="s">
        <v>289</v>
      </c>
      <c r="H460" s="22" t="s">
        <v>9</v>
      </c>
      <c r="I460" s="22" t="str">
        <f>TEXT(DataSet!$A460,"mmm")</f>
        <v>Mar</v>
      </c>
      <c r="J460" s="22">
        <f>YEAR(DataSet!$A460)</f>
        <v>2023</v>
      </c>
      <c r="K460" s="22" t="str">
        <f>IF(MONTH(DataSet!$A460)&gt;9,"Q4",IF(MONTH(DataSet!$A460)&gt;6,"Q3",IF(MONTH(DataSet!$A460)&gt;3,"Q2","Q1")))</f>
        <v>Q1</v>
      </c>
      <c r="L460" s="22" t="str">
        <f>TEXT(WEEKDAY(DataSet!$A460,3),"ddd")</f>
        <v>Thu</v>
      </c>
      <c r="M460" s="29">
        <f>IF(DataSet!$E460=0,0,DataSet!$F460)</f>
        <v>3713</v>
      </c>
    </row>
    <row r="461" spans="1:13" hidden="1" x14ac:dyDescent="0.3">
      <c r="A461" s="28">
        <v>45179</v>
      </c>
      <c r="B461" s="24">
        <v>20</v>
      </c>
      <c r="C461" s="24">
        <v>20</v>
      </c>
      <c r="D461" s="24">
        <v>402.84040457686689</v>
      </c>
      <c r="E461" s="24">
        <v>9</v>
      </c>
      <c r="F461" s="25">
        <v>1751</v>
      </c>
      <c r="G461" s="24" t="s">
        <v>323</v>
      </c>
      <c r="H461" s="24" t="s">
        <v>11</v>
      </c>
      <c r="I461" s="24" t="str">
        <f>TEXT(DataSet!$A461,"mmm")</f>
        <v>Sep</v>
      </c>
      <c r="J461" s="24">
        <f>YEAR(DataSet!$A461)</f>
        <v>2023</v>
      </c>
      <c r="K461" s="24" t="str">
        <f>IF(MONTH(DataSet!$A461)&gt;9,"Q4",IF(MONTH(DataSet!$A461)&gt;6,"Q3",IF(MONTH(DataSet!$A461)&gt;3,"Q2","Q1")))</f>
        <v>Q3</v>
      </c>
      <c r="L461" s="24" t="str">
        <f>TEXT(WEEKDAY(DataSet!$A461,3),"ddd")</f>
        <v>Fri</v>
      </c>
      <c r="M461" s="30">
        <f>IF(DataSet!$E461=0,0,DataSet!$F461)</f>
        <v>1751</v>
      </c>
    </row>
    <row r="462" spans="1:13" hidden="1" x14ac:dyDescent="0.3">
      <c r="A462" s="27">
        <v>45061</v>
      </c>
      <c r="B462" s="22">
        <v>55</v>
      </c>
      <c r="C462" s="22">
        <v>13</v>
      </c>
      <c r="D462" s="22">
        <v>101.4631871531524</v>
      </c>
      <c r="E462" s="22">
        <v>5</v>
      </c>
      <c r="F462" s="23">
        <v>3803</v>
      </c>
      <c r="G462" s="22" t="s">
        <v>268</v>
      </c>
      <c r="H462" s="22" t="s">
        <v>11</v>
      </c>
      <c r="I462" s="22" t="str">
        <f>TEXT(DataSet!$A462,"mmm")</f>
        <v>May</v>
      </c>
      <c r="J462" s="22">
        <f>YEAR(DataSet!$A462)</f>
        <v>2023</v>
      </c>
      <c r="K462" s="22" t="str">
        <f>IF(MONTH(DataSet!$A462)&gt;9,"Q4",IF(MONTH(DataSet!$A462)&gt;6,"Q3",IF(MONTH(DataSet!$A462)&gt;3,"Q2","Q1")))</f>
        <v>Q2</v>
      </c>
      <c r="L462" s="22" t="str">
        <f>TEXT(WEEKDAY(DataSet!$A462,3),"ddd")</f>
        <v>Sat</v>
      </c>
      <c r="M462" s="29">
        <f>IF(DataSet!$E462=0,0,DataSet!$F462)</f>
        <v>3803</v>
      </c>
    </row>
    <row r="463" spans="1:13" hidden="1" x14ac:dyDescent="0.3">
      <c r="A463" s="28">
        <v>45081</v>
      </c>
      <c r="B463" s="24">
        <v>48</v>
      </c>
      <c r="C463" s="24">
        <v>19</v>
      </c>
      <c r="D463" s="24">
        <v>534.17199965811847</v>
      </c>
      <c r="E463" s="24">
        <v>10</v>
      </c>
      <c r="F463" s="25">
        <v>3884</v>
      </c>
      <c r="G463" s="24" t="s">
        <v>322</v>
      </c>
      <c r="H463" s="24" t="s">
        <v>11</v>
      </c>
      <c r="I463" s="24" t="str">
        <f>TEXT(DataSet!$A463,"mmm")</f>
        <v>Jun</v>
      </c>
      <c r="J463" s="24">
        <f>YEAR(DataSet!$A463)</f>
        <v>2023</v>
      </c>
      <c r="K463" s="24" t="str">
        <f>IF(MONTH(DataSet!$A463)&gt;9,"Q4",IF(MONTH(DataSet!$A463)&gt;6,"Q3",IF(MONTH(DataSet!$A463)&gt;3,"Q2","Q1")))</f>
        <v>Q2</v>
      </c>
      <c r="L463" s="24" t="str">
        <f>TEXT(WEEKDAY(DataSet!$A463,3),"ddd")</f>
        <v>Fri</v>
      </c>
      <c r="M463" s="30">
        <f>IF(DataSet!$E463=0,0,DataSet!$F463)</f>
        <v>3884</v>
      </c>
    </row>
    <row r="464" spans="1:13" hidden="1" x14ac:dyDescent="0.3">
      <c r="A464" s="27">
        <v>45020</v>
      </c>
      <c r="B464" s="22">
        <v>47</v>
      </c>
      <c r="C464" s="22">
        <v>10</v>
      </c>
      <c r="D464" s="22">
        <v>442.83557092997592</v>
      </c>
      <c r="E464" s="22">
        <v>10</v>
      </c>
      <c r="F464" s="23">
        <v>3759</v>
      </c>
      <c r="G464" s="22" t="s">
        <v>292</v>
      </c>
      <c r="H464" s="22" t="s">
        <v>9</v>
      </c>
      <c r="I464" s="22" t="str">
        <f>TEXT(DataSet!$A464,"mmm")</f>
        <v>Apr</v>
      </c>
      <c r="J464" s="22">
        <f>YEAR(DataSet!$A464)</f>
        <v>2023</v>
      </c>
      <c r="K464" s="22" t="str">
        <f>IF(MONTH(DataSet!$A464)&gt;9,"Q4",IF(MONTH(DataSet!$A464)&gt;6,"Q3",IF(MONTH(DataSet!$A464)&gt;3,"Q2","Q1")))</f>
        <v>Q2</v>
      </c>
      <c r="L464" s="22" t="str">
        <f>TEXT(WEEKDAY(DataSet!$A464,3),"ddd")</f>
        <v>Sun</v>
      </c>
      <c r="M464" s="29">
        <f>IF(DataSet!$E464=0,0,DataSet!$F464)</f>
        <v>3759</v>
      </c>
    </row>
    <row r="465" spans="1:13" hidden="1" x14ac:dyDescent="0.3">
      <c r="A465" s="28">
        <v>45139</v>
      </c>
      <c r="B465" s="24">
        <v>21</v>
      </c>
      <c r="C465" s="24">
        <v>20</v>
      </c>
      <c r="D465" s="24">
        <v>341.20686273993579</v>
      </c>
      <c r="E465" s="24">
        <v>2</v>
      </c>
      <c r="F465" s="25">
        <v>4425</v>
      </c>
      <c r="G465" s="24" t="s">
        <v>313</v>
      </c>
      <c r="H465" s="24" t="s">
        <v>11</v>
      </c>
      <c r="I465" s="24" t="str">
        <f>TEXT(DataSet!$A465,"mmm")</f>
        <v>Aug</v>
      </c>
      <c r="J465" s="24">
        <f>YEAR(DataSet!$A465)</f>
        <v>2023</v>
      </c>
      <c r="K465" s="24" t="str">
        <f>IF(MONTH(DataSet!$A465)&gt;9,"Q4",IF(MONTH(DataSet!$A465)&gt;6,"Q3",IF(MONTH(DataSet!$A465)&gt;3,"Q2","Q1")))</f>
        <v>Q3</v>
      </c>
      <c r="L465" s="24" t="str">
        <f>TEXT(WEEKDAY(DataSet!$A465,3),"ddd")</f>
        <v>Sun</v>
      </c>
      <c r="M465" s="30">
        <f>IF(DataSet!$E465=0,0,DataSet!$F465)</f>
        <v>4425</v>
      </c>
    </row>
    <row r="466" spans="1:13" hidden="1" x14ac:dyDescent="0.3">
      <c r="A466" s="27">
        <v>45265</v>
      </c>
      <c r="B466" s="22">
        <v>33</v>
      </c>
      <c r="C466" s="22">
        <v>11</v>
      </c>
      <c r="D466" s="22">
        <v>508.74556448032172</v>
      </c>
      <c r="E466" s="22">
        <v>5</v>
      </c>
      <c r="F466" s="23">
        <v>1130</v>
      </c>
      <c r="G466" s="22" t="s">
        <v>282</v>
      </c>
      <c r="H466" s="22" t="s">
        <v>11</v>
      </c>
      <c r="I466" s="22" t="str">
        <f>TEXT(DataSet!$A466,"mmm")</f>
        <v>Dec</v>
      </c>
      <c r="J466" s="22">
        <f>YEAR(DataSet!$A466)</f>
        <v>2023</v>
      </c>
      <c r="K466" s="22" t="str">
        <f>IF(MONTH(DataSet!$A466)&gt;9,"Q4",IF(MONTH(DataSet!$A466)&gt;6,"Q3",IF(MONTH(DataSet!$A466)&gt;3,"Q2","Q1")))</f>
        <v>Q4</v>
      </c>
      <c r="L466" s="22" t="str">
        <f>TEXT(WEEKDAY(DataSet!$A466,3),"ddd")</f>
        <v>Sun</v>
      </c>
      <c r="M466" s="29">
        <f>IF(DataSet!$E466=0,0,DataSet!$F466)</f>
        <v>1130</v>
      </c>
    </row>
    <row r="467" spans="1:13" hidden="1" x14ac:dyDescent="0.3">
      <c r="A467" s="28">
        <v>44940</v>
      </c>
      <c r="B467" s="24">
        <v>22</v>
      </c>
      <c r="C467" s="24">
        <v>17</v>
      </c>
      <c r="D467" s="24">
        <v>296.00858633792927</v>
      </c>
      <c r="E467" s="24">
        <v>10</v>
      </c>
      <c r="F467" s="25">
        <v>4825</v>
      </c>
      <c r="G467" s="24" t="s">
        <v>236</v>
      </c>
      <c r="H467" s="24" t="s">
        <v>11</v>
      </c>
      <c r="I467" s="24" t="str">
        <f>TEXT(DataSet!$A467,"mmm")</f>
        <v>Jan</v>
      </c>
      <c r="J467" s="24">
        <f>YEAR(DataSet!$A467)</f>
        <v>2023</v>
      </c>
      <c r="K467" s="24" t="str">
        <f>IF(MONTH(DataSet!$A467)&gt;9,"Q4",IF(MONTH(DataSet!$A467)&gt;6,"Q3",IF(MONTH(DataSet!$A467)&gt;3,"Q2","Q1")))</f>
        <v>Q1</v>
      </c>
      <c r="L467" s="24" t="str">
        <f>TEXT(WEEKDAY(DataSet!$A467,3),"ddd")</f>
        <v>Thu</v>
      </c>
      <c r="M467" s="30">
        <f>IF(DataSet!$E467=0,0,DataSet!$F467)</f>
        <v>4825</v>
      </c>
    </row>
    <row r="468" spans="1:13" hidden="1" x14ac:dyDescent="0.3">
      <c r="A468" s="27">
        <v>45262</v>
      </c>
      <c r="B468" s="22">
        <v>74</v>
      </c>
      <c r="C468" s="22">
        <v>16</v>
      </c>
      <c r="D468" s="22">
        <v>160.98803468457791</v>
      </c>
      <c r="E468" s="22">
        <v>9</v>
      </c>
      <c r="F468" s="23">
        <v>3227</v>
      </c>
      <c r="G468" s="22" t="s">
        <v>279</v>
      </c>
      <c r="H468" s="22" t="s">
        <v>11</v>
      </c>
      <c r="I468" s="22" t="str">
        <f>TEXT(DataSet!$A468,"mmm")</f>
        <v>Dec</v>
      </c>
      <c r="J468" s="22">
        <f>YEAR(DataSet!$A468)</f>
        <v>2023</v>
      </c>
      <c r="K468" s="22" t="str">
        <f>IF(MONTH(DataSet!$A468)&gt;9,"Q4",IF(MONTH(DataSet!$A468)&gt;6,"Q3",IF(MONTH(DataSet!$A468)&gt;3,"Q2","Q1")))</f>
        <v>Q4</v>
      </c>
      <c r="L468" s="22" t="str">
        <f>TEXT(WEEKDAY(DataSet!$A468,3),"ddd")</f>
        <v>Thu</v>
      </c>
      <c r="M468" s="29">
        <f>IF(DataSet!$E468=0,0,DataSet!$F468)</f>
        <v>3227</v>
      </c>
    </row>
    <row r="469" spans="1:13" hidden="1" x14ac:dyDescent="0.3">
      <c r="A469" s="28">
        <v>45038</v>
      </c>
      <c r="B469" s="24">
        <v>44</v>
      </c>
      <c r="C469" s="24">
        <v>12</v>
      </c>
      <c r="D469" s="24">
        <v>455.49500002593851</v>
      </c>
      <c r="E469" s="24">
        <v>1</v>
      </c>
      <c r="F469" s="25">
        <v>3686</v>
      </c>
      <c r="G469" s="24" t="s">
        <v>326</v>
      </c>
      <c r="H469" s="24" t="s">
        <v>9</v>
      </c>
      <c r="I469" s="24" t="str">
        <f>TEXT(DataSet!$A469,"mmm")</f>
        <v>Apr</v>
      </c>
      <c r="J469" s="24">
        <f>YEAR(DataSet!$A469)</f>
        <v>2023</v>
      </c>
      <c r="K469" s="24" t="str">
        <f>IF(MONTH(DataSet!$A469)&gt;9,"Q4",IF(MONTH(DataSet!$A469)&gt;6,"Q3",IF(MONTH(DataSet!$A469)&gt;3,"Q2","Q1")))</f>
        <v>Q2</v>
      </c>
      <c r="L469" s="24" t="str">
        <f>TEXT(WEEKDAY(DataSet!$A469,3),"ddd")</f>
        <v>Thu</v>
      </c>
      <c r="M469" s="30">
        <f>IF(DataSet!$E469=0,0,DataSet!$F469)</f>
        <v>3686</v>
      </c>
    </row>
    <row r="470" spans="1:13" hidden="1" x14ac:dyDescent="0.3">
      <c r="A470" s="27">
        <v>45132</v>
      </c>
      <c r="B470" s="22">
        <v>68</v>
      </c>
      <c r="C470" s="22">
        <v>5</v>
      </c>
      <c r="D470" s="22">
        <v>496.98260142779509</v>
      </c>
      <c r="E470" s="22">
        <v>6</v>
      </c>
      <c r="F470" s="23">
        <v>1524</v>
      </c>
      <c r="G470" s="22" t="s">
        <v>303</v>
      </c>
      <c r="H470" s="22" t="s">
        <v>11</v>
      </c>
      <c r="I470" s="22" t="str">
        <f>TEXT(DataSet!$A470,"mmm")</f>
        <v>Jul</v>
      </c>
      <c r="J470" s="22">
        <f>YEAR(DataSet!$A470)</f>
        <v>2023</v>
      </c>
      <c r="K470" s="22" t="str">
        <f>IF(MONTH(DataSet!$A470)&gt;9,"Q4",IF(MONTH(DataSet!$A470)&gt;6,"Q3",IF(MONTH(DataSet!$A470)&gt;3,"Q2","Q1")))</f>
        <v>Q3</v>
      </c>
      <c r="L470" s="22" t="str">
        <f>TEXT(WEEKDAY(DataSet!$A470,3),"ddd")</f>
        <v>Sun</v>
      </c>
      <c r="M470" s="29">
        <f>IF(DataSet!$E470=0,0,DataSet!$F470)</f>
        <v>1524</v>
      </c>
    </row>
    <row r="471" spans="1:13" hidden="1" x14ac:dyDescent="0.3">
      <c r="A471" s="28">
        <v>45071</v>
      </c>
      <c r="B471" s="24">
        <v>47</v>
      </c>
      <c r="C471" s="24">
        <v>16</v>
      </c>
      <c r="D471" s="24">
        <v>415.65931650547611</v>
      </c>
      <c r="E471" s="24">
        <v>8</v>
      </c>
      <c r="F471" s="25">
        <v>791</v>
      </c>
      <c r="G471" s="24" t="s">
        <v>283</v>
      </c>
      <c r="H471" s="24" t="s">
        <v>11</v>
      </c>
      <c r="I471" s="24" t="str">
        <f>TEXT(DataSet!$A471,"mmm")</f>
        <v>May</v>
      </c>
      <c r="J471" s="24">
        <f>YEAR(DataSet!$A471)</f>
        <v>2023</v>
      </c>
      <c r="K471" s="24" t="str">
        <f>IF(MONTH(DataSet!$A471)&gt;9,"Q4",IF(MONTH(DataSet!$A471)&gt;6,"Q3",IF(MONTH(DataSet!$A471)&gt;3,"Q2","Q1")))</f>
        <v>Q2</v>
      </c>
      <c r="L471" s="24" t="str">
        <f>TEXT(WEEKDAY(DataSet!$A471,3),"ddd")</f>
        <v>Tue</v>
      </c>
      <c r="M471" s="30">
        <f>IF(DataSet!$E471=0,0,DataSet!$F471)</f>
        <v>791</v>
      </c>
    </row>
    <row r="472" spans="1:13" hidden="1" x14ac:dyDescent="0.3">
      <c r="A472" s="27">
        <v>44982</v>
      </c>
      <c r="B472" s="22">
        <v>76</v>
      </c>
      <c r="C472" s="22">
        <v>5</v>
      </c>
      <c r="D472" s="22">
        <v>382.01265686391821</v>
      </c>
      <c r="E472" s="22">
        <v>6</v>
      </c>
      <c r="F472" s="23">
        <v>3242</v>
      </c>
      <c r="G472" s="22" t="s">
        <v>232</v>
      </c>
      <c r="H472" s="22" t="s">
        <v>9</v>
      </c>
      <c r="I472" s="22" t="str">
        <f>TEXT(DataSet!$A472,"mmm")</f>
        <v>Feb</v>
      </c>
      <c r="J472" s="22">
        <f>YEAR(DataSet!$A472)</f>
        <v>2023</v>
      </c>
      <c r="K472" s="22" t="str">
        <f>IF(MONTH(DataSet!$A472)&gt;9,"Q4",IF(MONTH(DataSet!$A472)&gt;6,"Q3",IF(MONTH(DataSet!$A472)&gt;3,"Q2","Q1")))</f>
        <v>Q1</v>
      </c>
      <c r="L472" s="22" t="str">
        <f>TEXT(WEEKDAY(DataSet!$A472,3),"ddd")</f>
        <v>Thu</v>
      </c>
      <c r="M472" s="29">
        <f>IF(DataSet!$E472=0,0,DataSet!$F472)</f>
        <v>3242</v>
      </c>
    </row>
    <row r="473" spans="1:13" hidden="1" x14ac:dyDescent="0.3">
      <c r="A473" s="28">
        <v>45055</v>
      </c>
      <c r="B473" s="24">
        <v>76</v>
      </c>
      <c r="C473" s="24">
        <v>16</v>
      </c>
      <c r="D473" s="24">
        <v>388.92685296708191</v>
      </c>
      <c r="E473" s="24">
        <v>0</v>
      </c>
      <c r="F473" s="25">
        <v>1928</v>
      </c>
      <c r="G473" s="24" t="s">
        <v>235</v>
      </c>
      <c r="H473" s="24" t="s">
        <v>11</v>
      </c>
      <c r="I473" s="24" t="str">
        <f>TEXT(DataSet!$A473,"mmm")</f>
        <v>May</v>
      </c>
      <c r="J473" s="24">
        <f>YEAR(DataSet!$A473)</f>
        <v>2023</v>
      </c>
      <c r="K473" s="24" t="str">
        <f>IF(MONTH(DataSet!$A473)&gt;9,"Q4",IF(MONTH(DataSet!$A473)&gt;6,"Q3",IF(MONTH(DataSet!$A473)&gt;3,"Q2","Q1")))</f>
        <v>Q2</v>
      </c>
      <c r="L473" s="24" t="str">
        <f>TEXT(WEEKDAY(DataSet!$A473,3),"ddd")</f>
        <v>Sun</v>
      </c>
      <c r="M473" s="30">
        <f>IF(DataSet!$E473=0,0,DataSet!$F473)</f>
        <v>0</v>
      </c>
    </row>
    <row r="474" spans="1:13" hidden="1" x14ac:dyDescent="0.3">
      <c r="A474" s="27">
        <v>45057</v>
      </c>
      <c r="B474" s="22">
        <v>62</v>
      </c>
      <c r="C474" s="22">
        <v>8</v>
      </c>
      <c r="D474" s="22">
        <v>359.52016282315731</v>
      </c>
      <c r="E474" s="22">
        <v>9</v>
      </c>
      <c r="F474" s="23">
        <v>4083</v>
      </c>
      <c r="G474" s="22" t="s">
        <v>273</v>
      </c>
      <c r="H474" s="22" t="s">
        <v>9</v>
      </c>
      <c r="I474" s="22" t="str">
        <f>TEXT(DataSet!$A474,"mmm")</f>
        <v>May</v>
      </c>
      <c r="J474" s="22">
        <f>YEAR(DataSet!$A474)</f>
        <v>2023</v>
      </c>
      <c r="K474" s="22" t="str">
        <f>IF(MONTH(DataSet!$A474)&gt;9,"Q4",IF(MONTH(DataSet!$A474)&gt;6,"Q3",IF(MONTH(DataSet!$A474)&gt;3,"Q2","Q1")))</f>
        <v>Q2</v>
      </c>
      <c r="L474" s="22" t="str">
        <f>TEXT(WEEKDAY(DataSet!$A474,3),"ddd")</f>
        <v>Tue</v>
      </c>
      <c r="M474" s="29">
        <f>IF(DataSet!$E474=0,0,DataSet!$F474)</f>
        <v>4083</v>
      </c>
    </row>
    <row r="475" spans="1:13" hidden="1" x14ac:dyDescent="0.3">
      <c r="A475" s="28">
        <v>45243</v>
      </c>
      <c r="B475" s="24">
        <v>59</v>
      </c>
      <c r="C475" s="24">
        <v>9</v>
      </c>
      <c r="D475" s="24">
        <v>431.36572395419267</v>
      </c>
      <c r="E475" s="24">
        <v>10</v>
      </c>
      <c r="F475" s="25">
        <v>2879</v>
      </c>
      <c r="G475" s="24" t="s">
        <v>252</v>
      </c>
      <c r="H475" s="24" t="s">
        <v>9</v>
      </c>
      <c r="I475" s="24" t="str">
        <f>TEXT(DataSet!$A475,"mmm")</f>
        <v>Nov</v>
      </c>
      <c r="J475" s="24">
        <f>YEAR(DataSet!$A475)</f>
        <v>2023</v>
      </c>
      <c r="K475" s="24" t="str">
        <f>IF(MONTH(DataSet!$A475)&gt;9,"Q4",IF(MONTH(DataSet!$A475)&gt;6,"Q3",IF(MONTH(DataSet!$A475)&gt;3,"Q2","Q1")))</f>
        <v>Q4</v>
      </c>
      <c r="L475" s="24" t="str">
        <f>TEXT(WEEKDAY(DataSet!$A475,3),"ddd")</f>
        <v>Sat</v>
      </c>
      <c r="M475" s="30">
        <f>IF(DataSet!$E475=0,0,DataSet!$F475)</f>
        <v>2879</v>
      </c>
    </row>
    <row r="476" spans="1:13" hidden="1" x14ac:dyDescent="0.3">
      <c r="A476" s="27">
        <v>45098</v>
      </c>
      <c r="B476" s="22">
        <v>58</v>
      </c>
      <c r="C476" s="22">
        <v>17</v>
      </c>
      <c r="D476" s="22">
        <v>433.61950106493538</v>
      </c>
      <c r="E476" s="22">
        <v>8</v>
      </c>
      <c r="F476" s="23">
        <v>3412</v>
      </c>
      <c r="G476" s="22" t="s">
        <v>315</v>
      </c>
      <c r="H476" s="22" t="s">
        <v>9</v>
      </c>
      <c r="I476" s="22" t="str">
        <f>TEXT(DataSet!$A476,"mmm")</f>
        <v>Jun</v>
      </c>
      <c r="J476" s="22">
        <f>YEAR(DataSet!$A476)</f>
        <v>2023</v>
      </c>
      <c r="K476" s="22" t="str">
        <f>IF(MONTH(DataSet!$A476)&gt;9,"Q4",IF(MONTH(DataSet!$A476)&gt;6,"Q3",IF(MONTH(DataSet!$A476)&gt;3,"Q2","Q1")))</f>
        <v>Q2</v>
      </c>
      <c r="L476" s="22" t="str">
        <f>TEXT(WEEKDAY(DataSet!$A476,3),"ddd")</f>
        <v>Mon</v>
      </c>
      <c r="M476" s="29">
        <f>IF(DataSet!$E476=0,0,DataSet!$F476)</f>
        <v>3412</v>
      </c>
    </row>
    <row r="477" spans="1:13" hidden="1" x14ac:dyDescent="0.3">
      <c r="A477" s="28">
        <v>45258</v>
      </c>
      <c r="B477" s="24">
        <v>31</v>
      </c>
      <c r="C477" s="24">
        <v>5</v>
      </c>
      <c r="D477" s="24">
        <v>313.12903507658058</v>
      </c>
      <c r="E477" s="24">
        <v>10</v>
      </c>
      <c r="F477" s="25">
        <v>4374</v>
      </c>
      <c r="G477" s="24" t="s">
        <v>240</v>
      </c>
      <c r="H477" s="24" t="s">
        <v>9</v>
      </c>
      <c r="I477" s="24" t="str">
        <f>TEXT(DataSet!$A477,"mmm")</f>
        <v>Nov</v>
      </c>
      <c r="J477" s="24">
        <f>YEAR(DataSet!$A477)</f>
        <v>2023</v>
      </c>
      <c r="K477" s="24" t="str">
        <f>IF(MONTH(DataSet!$A477)&gt;9,"Q4",IF(MONTH(DataSet!$A477)&gt;6,"Q3",IF(MONTH(DataSet!$A477)&gt;3,"Q2","Q1")))</f>
        <v>Q4</v>
      </c>
      <c r="L477" s="24" t="str">
        <f>TEXT(WEEKDAY(DataSet!$A477,3),"ddd")</f>
        <v>Sun</v>
      </c>
      <c r="M477" s="30">
        <f>IF(DataSet!$E477=0,0,DataSet!$F477)</f>
        <v>4374</v>
      </c>
    </row>
    <row r="478" spans="1:13" hidden="1" x14ac:dyDescent="0.3">
      <c r="A478" s="27">
        <v>45126</v>
      </c>
      <c r="B478" s="22">
        <v>47</v>
      </c>
      <c r="C478" s="22">
        <v>12</v>
      </c>
      <c r="D478" s="22">
        <v>494.49832036322272</v>
      </c>
      <c r="E478" s="22">
        <v>1</v>
      </c>
      <c r="F478" s="23">
        <v>2024</v>
      </c>
      <c r="G478" s="22" t="s">
        <v>313</v>
      </c>
      <c r="H478" s="22" t="s">
        <v>9</v>
      </c>
      <c r="I478" s="22" t="str">
        <f>TEXT(DataSet!$A478,"mmm")</f>
        <v>Jul</v>
      </c>
      <c r="J478" s="22">
        <f>YEAR(DataSet!$A478)</f>
        <v>2023</v>
      </c>
      <c r="K478" s="22" t="str">
        <f>IF(MONTH(DataSet!$A478)&gt;9,"Q4",IF(MONTH(DataSet!$A478)&gt;6,"Q3",IF(MONTH(DataSet!$A478)&gt;3,"Q2","Q1")))</f>
        <v>Q3</v>
      </c>
      <c r="L478" s="22" t="str">
        <f>TEXT(WEEKDAY(DataSet!$A478,3),"ddd")</f>
        <v>Mon</v>
      </c>
      <c r="M478" s="29">
        <f>IF(DataSet!$E478=0,0,DataSet!$F478)</f>
        <v>2024</v>
      </c>
    </row>
    <row r="479" spans="1:13" hidden="1" x14ac:dyDescent="0.3">
      <c r="A479" s="28">
        <v>44927</v>
      </c>
      <c r="B479" s="24">
        <v>83</v>
      </c>
      <c r="C479" s="24">
        <v>16</v>
      </c>
      <c r="D479" s="24">
        <v>121.66549340205989</v>
      </c>
      <c r="E479" s="24">
        <v>8</v>
      </c>
      <c r="F479" s="25">
        <v>3806</v>
      </c>
      <c r="G479" s="24" t="s">
        <v>255</v>
      </c>
      <c r="H479" s="24" t="s">
        <v>9</v>
      </c>
      <c r="I479" s="24" t="str">
        <f>TEXT(DataSet!$A479,"mmm")</f>
        <v>Jan</v>
      </c>
      <c r="J479" s="24">
        <f>YEAR(DataSet!$A479)</f>
        <v>2023</v>
      </c>
      <c r="K479" s="24" t="str">
        <f>IF(MONTH(DataSet!$A479)&gt;9,"Q4",IF(MONTH(DataSet!$A479)&gt;6,"Q3",IF(MONTH(DataSet!$A479)&gt;3,"Q2","Q1")))</f>
        <v>Q1</v>
      </c>
      <c r="L479" s="24" t="str">
        <f>TEXT(WEEKDAY(DataSet!$A479,3),"ddd")</f>
        <v>Fri</v>
      </c>
      <c r="M479" s="30">
        <f>IF(DataSet!$E479=0,0,DataSet!$F479)</f>
        <v>3806</v>
      </c>
    </row>
    <row r="480" spans="1:13" hidden="1" x14ac:dyDescent="0.3">
      <c r="A480" s="27">
        <v>44966</v>
      </c>
      <c r="B480" s="22">
        <v>89</v>
      </c>
      <c r="C480" s="22">
        <v>17</v>
      </c>
      <c r="D480" s="22">
        <v>111.51249868952721</v>
      </c>
      <c r="E480" s="22">
        <v>0</v>
      </c>
      <c r="F480" s="23">
        <v>4972</v>
      </c>
      <c r="G480" s="22" t="s">
        <v>297</v>
      </c>
      <c r="H480" s="22" t="s">
        <v>11</v>
      </c>
      <c r="I480" s="22" t="str">
        <f>TEXT(DataSet!$A480,"mmm")</f>
        <v>Feb</v>
      </c>
      <c r="J480" s="22">
        <f>YEAR(DataSet!$A480)</f>
        <v>2023</v>
      </c>
      <c r="K480" s="22" t="str">
        <f>IF(MONTH(DataSet!$A480)&gt;9,"Q4",IF(MONTH(DataSet!$A480)&gt;6,"Q3",IF(MONTH(DataSet!$A480)&gt;3,"Q2","Q1")))</f>
        <v>Q1</v>
      </c>
      <c r="L480" s="22" t="str">
        <f>TEXT(WEEKDAY(DataSet!$A480,3),"ddd")</f>
        <v>Tue</v>
      </c>
      <c r="M480" s="29">
        <f>IF(DataSet!$E480=0,0,DataSet!$F480)</f>
        <v>0</v>
      </c>
    </row>
    <row r="481" spans="1:13" hidden="1" x14ac:dyDescent="0.3">
      <c r="A481" s="28">
        <v>45051</v>
      </c>
      <c r="B481" s="24">
        <v>76</v>
      </c>
      <c r="C481" s="24">
        <v>13</v>
      </c>
      <c r="D481" s="24">
        <v>588.97104484662668</v>
      </c>
      <c r="E481" s="24">
        <v>8</v>
      </c>
      <c r="F481" s="25">
        <v>4733</v>
      </c>
      <c r="G481" s="24" t="s">
        <v>296</v>
      </c>
      <c r="H481" s="24" t="s">
        <v>9</v>
      </c>
      <c r="I481" s="24" t="str">
        <f>TEXT(DataSet!$A481,"mmm")</f>
        <v>May</v>
      </c>
      <c r="J481" s="24">
        <f>YEAR(DataSet!$A481)</f>
        <v>2023</v>
      </c>
      <c r="K481" s="24" t="str">
        <f>IF(MONTH(DataSet!$A481)&gt;9,"Q4",IF(MONTH(DataSet!$A481)&gt;6,"Q3",IF(MONTH(DataSet!$A481)&gt;3,"Q2","Q1")))</f>
        <v>Q2</v>
      </c>
      <c r="L481" s="24" t="str">
        <f>TEXT(WEEKDAY(DataSet!$A481,3),"ddd")</f>
        <v>Wed</v>
      </c>
      <c r="M481" s="30">
        <f>IF(DataSet!$E481=0,0,DataSet!$F481)</f>
        <v>4733</v>
      </c>
    </row>
    <row r="482" spans="1:13" hidden="1" x14ac:dyDescent="0.3">
      <c r="A482" s="27">
        <v>45085</v>
      </c>
      <c r="B482" s="22">
        <v>21</v>
      </c>
      <c r="C482" s="22">
        <v>8</v>
      </c>
      <c r="D482" s="22">
        <v>511.79173090396893</v>
      </c>
      <c r="E482" s="22">
        <v>6</v>
      </c>
      <c r="F482" s="23">
        <v>2739</v>
      </c>
      <c r="G482" s="22" t="s">
        <v>252</v>
      </c>
      <c r="H482" s="22" t="s">
        <v>9</v>
      </c>
      <c r="I482" s="22" t="str">
        <f>TEXT(DataSet!$A482,"mmm")</f>
        <v>Jun</v>
      </c>
      <c r="J482" s="22">
        <f>YEAR(DataSet!$A482)</f>
        <v>2023</v>
      </c>
      <c r="K482" s="22" t="str">
        <f>IF(MONTH(DataSet!$A482)&gt;9,"Q4",IF(MONTH(DataSet!$A482)&gt;6,"Q3",IF(MONTH(DataSet!$A482)&gt;3,"Q2","Q1")))</f>
        <v>Q2</v>
      </c>
      <c r="L482" s="22" t="str">
        <f>TEXT(WEEKDAY(DataSet!$A482,3),"ddd")</f>
        <v>Tue</v>
      </c>
      <c r="M482" s="29">
        <f>IF(DataSet!$E482=0,0,DataSet!$F482)</f>
        <v>2739</v>
      </c>
    </row>
    <row r="483" spans="1:13" hidden="1" x14ac:dyDescent="0.3">
      <c r="A483" s="28">
        <v>45055</v>
      </c>
      <c r="B483" s="24">
        <v>50</v>
      </c>
      <c r="C483" s="24">
        <v>14</v>
      </c>
      <c r="D483" s="24">
        <v>384.36327526737563</v>
      </c>
      <c r="E483" s="24">
        <v>10</v>
      </c>
      <c r="F483" s="25">
        <v>2995</v>
      </c>
      <c r="G483" s="24" t="s">
        <v>304</v>
      </c>
      <c r="H483" s="24" t="s">
        <v>9</v>
      </c>
      <c r="I483" s="24" t="str">
        <f>TEXT(DataSet!$A483,"mmm")</f>
        <v>May</v>
      </c>
      <c r="J483" s="24">
        <f>YEAR(DataSet!$A483)</f>
        <v>2023</v>
      </c>
      <c r="K483" s="24" t="str">
        <f>IF(MONTH(DataSet!$A483)&gt;9,"Q4",IF(MONTH(DataSet!$A483)&gt;6,"Q3",IF(MONTH(DataSet!$A483)&gt;3,"Q2","Q1")))</f>
        <v>Q2</v>
      </c>
      <c r="L483" s="24" t="str">
        <f>TEXT(WEEKDAY(DataSet!$A483,3),"ddd")</f>
        <v>Sun</v>
      </c>
      <c r="M483" s="30">
        <f>IF(DataSet!$E483=0,0,DataSet!$F483)</f>
        <v>2995</v>
      </c>
    </row>
    <row r="484" spans="1:13" hidden="1" x14ac:dyDescent="0.3">
      <c r="A484" s="27">
        <v>45223</v>
      </c>
      <c r="B484" s="22">
        <v>77</v>
      </c>
      <c r="C484" s="22">
        <v>14</v>
      </c>
      <c r="D484" s="22">
        <v>545.48858410840035</v>
      </c>
      <c r="E484" s="22">
        <v>7</v>
      </c>
      <c r="F484" s="23">
        <v>3332</v>
      </c>
      <c r="G484" s="22" t="s">
        <v>305</v>
      </c>
      <c r="H484" s="22" t="s">
        <v>9</v>
      </c>
      <c r="I484" s="22" t="str">
        <f>TEXT(DataSet!$A484,"mmm")</f>
        <v>Oct</v>
      </c>
      <c r="J484" s="22">
        <f>YEAR(DataSet!$A484)</f>
        <v>2023</v>
      </c>
      <c r="K484" s="22" t="str">
        <f>IF(MONTH(DataSet!$A484)&gt;9,"Q4",IF(MONTH(DataSet!$A484)&gt;6,"Q3",IF(MONTH(DataSet!$A484)&gt;3,"Q2","Q1")))</f>
        <v>Q4</v>
      </c>
      <c r="L484" s="22" t="str">
        <f>TEXT(WEEKDAY(DataSet!$A484,3),"ddd")</f>
        <v>Sun</v>
      </c>
      <c r="M484" s="29">
        <f>IF(DataSet!$E484=0,0,DataSet!$F484)</f>
        <v>3332</v>
      </c>
    </row>
    <row r="485" spans="1:13" hidden="1" x14ac:dyDescent="0.3">
      <c r="A485" s="28">
        <v>45179</v>
      </c>
      <c r="B485" s="24">
        <v>94</v>
      </c>
      <c r="C485" s="24">
        <v>13</v>
      </c>
      <c r="D485" s="24">
        <v>75.324981668794806</v>
      </c>
      <c r="E485" s="24">
        <v>0</v>
      </c>
      <c r="F485" s="25">
        <v>4365</v>
      </c>
      <c r="G485" s="24" t="s">
        <v>237</v>
      </c>
      <c r="H485" s="24" t="s">
        <v>9</v>
      </c>
      <c r="I485" s="24" t="str">
        <f>TEXT(DataSet!$A485,"mmm")</f>
        <v>Sep</v>
      </c>
      <c r="J485" s="24">
        <f>YEAR(DataSet!$A485)</f>
        <v>2023</v>
      </c>
      <c r="K485" s="24" t="str">
        <f>IF(MONTH(DataSet!$A485)&gt;9,"Q4",IF(MONTH(DataSet!$A485)&gt;6,"Q3",IF(MONTH(DataSet!$A485)&gt;3,"Q2","Q1")))</f>
        <v>Q3</v>
      </c>
      <c r="L485" s="24" t="str">
        <f>TEXT(WEEKDAY(DataSet!$A485,3),"ddd")</f>
        <v>Fri</v>
      </c>
      <c r="M485" s="30">
        <f>IF(DataSet!$E485=0,0,DataSet!$F485)</f>
        <v>0</v>
      </c>
    </row>
    <row r="486" spans="1:13" hidden="1" x14ac:dyDescent="0.3">
      <c r="A486" s="27">
        <v>45199</v>
      </c>
      <c r="B486" s="22">
        <v>23</v>
      </c>
      <c r="C486" s="22">
        <v>17</v>
      </c>
      <c r="D486" s="22">
        <v>560.59140975085461</v>
      </c>
      <c r="E486" s="22">
        <v>4</v>
      </c>
      <c r="F486" s="23">
        <v>3829</v>
      </c>
      <c r="G486" s="22" t="s">
        <v>289</v>
      </c>
      <c r="H486" s="22" t="s">
        <v>9</v>
      </c>
      <c r="I486" s="22" t="str">
        <f>TEXT(DataSet!$A486,"mmm")</f>
        <v>Sep</v>
      </c>
      <c r="J486" s="22">
        <f>YEAR(DataSet!$A486)</f>
        <v>2023</v>
      </c>
      <c r="K486" s="22" t="str">
        <f>IF(MONTH(DataSet!$A486)&gt;9,"Q4",IF(MONTH(DataSet!$A486)&gt;6,"Q3",IF(MONTH(DataSet!$A486)&gt;3,"Q2","Q1")))</f>
        <v>Q3</v>
      </c>
      <c r="L486" s="22" t="str">
        <f>TEXT(WEEKDAY(DataSet!$A486,3),"ddd")</f>
        <v>Thu</v>
      </c>
      <c r="M486" s="29">
        <f>IF(DataSet!$E486=0,0,DataSet!$F486)</f>
        <v>3829</v>
      </c>
    </row>
    <row r="487" spans="1:13" hidden="1" x14ac:dyDescent="0.3">
      <c r="A487" s="28">
        <v>45016</v>
      </c>
      <c r="B487" s="24">
        <v>52</v>
      </c>
      <c r="C487" s="24">
        <v>5</v>
      </c>
      <c r="D487" s="24">
        <v>123.7696327397412</v>
      </c>
      <c r="E487" s="24">
        <v>2</v>
      </c>
      <c r="F487" s="25">
        <v>531</v>
      </c>
      <c r="G487" s="24" t="s">
        <v>311</v>
      </c>
      <c r="H487" s="24" t="s">
        <v>11</v>
      </c>
      <c r="I487" s="24" t="str">
        <f>TEXT(DataSet!$A487,"mmm")</f>
        <v>Mar</v>
      </c>
      <c r="J487" s="24">
        <f>YEAR(DataSet!$A487)</f>
        <v>2023</v>
      </c>
      <c r="K487" s="24" t="str">
        <f>IF(MONTH(DataSet!$A487)&gt;9,"Q4",IF(MONTH(DataSet!$A487)&gt;6,"Q3",IF(MONTH(DataSet!$A487)&gt;3,"Q2","Q1")))</f>
        <v>Q1</v>
      </c>
      <c r="L487" s="24" t="str">
        <f>TEXT(WEEKDAY(DataSet!$A487,3),"ddd")</f>
        <v>Wed</v>
      </c>
      <c r="M487" s="30">
        <f>IF(DataSet!$E487=0,0,DataSet!$F487)</f>
        <v>531</v>
      </c>
    </row>
    <row r="488" spans="1:13" hidden="1" x14ac:dyDescent="0.3">
      <c r="A488" s="27">
        <v>45096</v>
      </c>
      <c r="B488" s="22">
        <v>74</v>
      </c>
      <c r="C488" s="22">
        <v>7</v>
      </c>
      <c r="D488" s="22">
        <v>589.42071557108375</v>
      </c>
      <c r="E488" s="22">
        <v>0</v>
      </c>
      <c r="F488" s="23">
        <v>1986</v>
      </c>
      <c r="G488" s="22" t="s">
        <v>283</v>
      </c>
      <c r="H488" s="22" t="s">
        <v>11</v>
      </c>
      <c r="I488" s="22" t="str">
        <f>TEXT(DataSet!$A488,"mmm")</f>
        <v>Jun</v>
      </c>
      <c r="J488" s="22">
        <f>YEAR(DataSet!$A488)</f>
        <v>2023</v>
      </c>
      <c r="K488" s="22" t="str">
        <f>IF(MONTH(DataSet!$A488)&gt;9,"Q4",IF(MONTH(DataSet!$A488)&gt;6,"Q3",IF(MONTH(DataSet!$A488)&gt;3,"Q2","Q1")))</f>
        <v>Q2</v>
      </c>
      <c r="L488" s="22" t="str">
        <f>TEXT(WEEKDAY(DataSet!$A488,3),"ddd")</f>
        <v>Sat</v>
      </c>
      <c r="M488" s="29">
        <f>IF(DataSet!$E488=0,0,DataSet!$F488)</f>
        <v>0</v>
      </c>
    </row>
    <row r="489" spans="1:13" hidden="1" x14ac:dyDescent="0.3">
      <c r="A489" s="28">
        <v>45188</v>
      </c>
      <c r="B489" s="24">
        <v>37</v>
      </c>
      <c r="C489" s="24">
        <v>8</v>
      </c>
      <c r="D489" s="24">
        <v>327.50285295438988</v>
      </c>
      <c r="E489" s="24">
        <v>4</v>
      </c>
      <c r="F489" s="25">
        <v>1338</v>
      </c>
      <c r="G489" s="24" t="s">
        <v>287</v>
      </c>
      <c r="H489" s="24" t="s">
        <v>11</v>
      </c>
      <c r="I489" s="24" t="str">
        <f>TEXT(DataSet!$A489,"mmm")</f>
        <v>Sep</v>
      </c>
      <c r="J489" s="24">
        <f>YEAR(DataSet!$A489)</f>
        <v>2023</v>
      </c>
      <c r="K489" s="24" t="str">
        <f>IF(MONTH(DataSet!$A489)&gt;9,"Q4",IF(MONTH(DataSet!$A489)&gt;6,"Q3",IF(MONTH(DataSet!$A489)&gt;3,"Q2","Q1")))</f>
        <v>Q3</v>
      </c>
      <c r="L489" s="24" t="str">
        <f>TEXT(WEEKDAY(DataSet!$A489,3),"ddd")</f>
        <v>Sun</v>
      </c>
      <c r="M489" s="30">
        <f>IF(DataSet!$E489=0,0,DataSet!$F489)</f>
        <v>1338</v>
      </c>
    </row>
    <row r="490" spans="1:13" hidden="1" x14ac:dyDescent="0.3">
      <c r="A490" s="27">
        <v>44951</v>
      </c>
      <c r="B490" s="22">
        <v>90</v>
      </c>
      <c r="C490" s="22">
        <v>18</v>
      </c>
      <c r="D490" s="22">
        <v>92.703499759333951</v>
      </c>
      <c r="E490" s="22">
        <v>0</v>
      </c>
      <c r="F490" s="23">
        <v>3587</v>
      </c>
      <c r="G490" s="22" t="s">
        <v>263</v>
      </c>
      <c r="H490" s="22" t="s">
        <v>9</v>
      </c>
      <c r="I490" s="22" t="str">
        <f>TEXT(DataSet!$A490,"mmm")</f>
        <v>Jan</v>
      </c>
      <c r="J490" s="22">
        <f>YEAR(DataSet!$A490)</f>
        <v>2023</v>
      </c>
      <c r="K490" s="22" t="str">
        <f>IF(MONTH(DataSet!$A490)&gt;9,"Q4",IF(MONTH(DataSet!$A490)&gt;6,"Q3",IF(MONTH(DataSet!$A490)&gt;3,"Q2","Q1")))</f>
        <v>Q1</v>
      </c>
      <c r="L490" s="22" t="str">
        <f>TEXT(WEEKDAY(DataSet!$A490,3),"ddd")</f>
        <v>Mon</v>
      </c>
      <c r="M490" s="29">
        <f>IF(DataSet!$E490=0,0,DataSet!$F490)</f>
        <v>0</v>
      </c>
    </row>
    <row r="491" spans="1:13" hidden="1" x14ac:dyDescent="0.3">
      <c r="A491" s="28">
        <v>45273</v>
      </c>
      <c r="B491" s="24">
        <v>34</v>
      </c>
      <c r="C491" s="24">
        <v>18</v>
      </c>
      <c r="D491" s="24">
        <v>85.993149569000352</v>
      </c>
      <c r="E491" s="24">
        <v>5</v>
      </c>
      <c r="F491" s="25">
        <v>4140</v>
      </c>
      <c r="G491" s="24" t="s">
        <v>319</v>
      </c>
      <c r="H491" s="24" t="s">
        <v>11</v>
      </c>
      <c r="I491" s="24" t="str">
        <f>TEXT(DataSet!$A491,"mmm")</f>
        <v>Dec</v>
      </c>
      <c r="J491" s="24">
        <f>YEAR(DataSet!$A491)</f>
        <v>2023</v>
      </c>
      <c r="K491" s="24" t="str">
        <f>IF(MONTH(DataSet!$A491)&gt;9,"Q4",IF(MONTH(DataSet!$A491)&gt;6,"Q3",IF(MONTH(DataSet!$A491)&gt;3,"Q2","Q1")))</f>
        <v>Q4</v>
      </c>
      <c r="L491" s="24" t="str">
        <f>TEXT(WEEKDAY(DataSet!$A491,3),"ddd")</f>
        <v>Mon</v>
      </c>
      <c r="M491" s="30">
        <f>IF(DataSet!$E491=0,0,DataSet!$F491)</f>
        <v>4140</v>
      </c>
    </row>
    <row r="492" spans="1:13" hidden="1" x14ac:dyDescent="0.3">
      <c r="A492" s="27">
        <v>45277</v>
      </c>
      <c r="B492" s="22">
        <v>100</v>
      </c>
      <c r="C492" s="22">
        <v>8</v>
      </c>
      <c r="D492" s="22">
        <v>531.56810337118259</v>
      </c>
      <c r="E492" s="22">
        <v>7</v>
      </c>
      <c r="F492" s="23">
        <v>761</v>
      </c>
      <c r="G492" s="22" t="s">
        <v>265</v>
      </c>
      <c r="H492" s="22" t="s">
        <v>11</v>
      </c>
      <c r="I492" s="22" t="str">
        <f>TEXT(DataSet!$A492,"mmm")</f>
        <v>Dec</v>
      </c>
      <c r="J492" s="22">
        <f>YEAR(DataSet!$A492)</f>
        <v>2023</v>
      </c>
      <c r="K492" s="22" t="str">
        <f>IF(MONTH(DataSet!$A492)&gt;9,"Q4",IF(MONTH(DataSet!$A492)&gt;6,"Q3",IF(MONTH(DataSet!$A492)&gt;3,"Q2","Q1")))</f>
        <v>Q4</v>
      </c>
      <c r="L492" s="22" t="str">
        <f>TEXT(WEEKDAY(DataSet!$A492,3),"ddd")</f>
        <v>Fri</v>
      </c>
      <c r="M492" s="29">
        <f>IF(DataSet!$E492=0,0,DataSet!$F492)</f>
        <v>761</v>
      </c>
    </row>
    <row r="493" spans="1:13" hidden="1" x14ac:dyDescent="0.3">
      <c r="A493" s="28">
        <v>45053</v>
      </c>
      <c r="B493" s="24">
        <v>94</v>
      </c>
      <c r="C493" s="24">
        <v>17</v>
      </c>
      <c r="D493" s="24">
        <v>245.713511114504</v>
      </c>
      <c r="E493" s="24">
        <v>10</v>
      </c>
      <c r="F493" s="25">
        <v>1796</v>
      </c>
      <c r="G493" s="24" t="s">
        <v>285</v>
      </c>
      <c r="H493" s="24" t="s">
        <v>9</v>
      </c>
      <c r="I493" s="24" t="str">
        <f>TEXT(DataSet!$A493,"mmm")</f>
        <v>May</v>
      </c>
      <c r="J493" s="24">
        <f>YEAR(DataSet!$A493)</f>
        <v>2023</v>
      </c>
      <c r="K493" s="24" t="str">
        <f>IF(MONTH(DataSet!$A493)&gt;9,"Q4",IF(MONTH(DataSet!$A493)&gt;6,"Q3",IF(MONTH(DataSet!$A493)&gt;3,"Q2","Q1")))</f>
        <v>Q2</v>
      </c>
      <c r="L493" s="24" t="str">
        <f>TEXT(WEEKDAY(DataSet!$A493,3),"ddd")</f>
        <v>Fri</v>
      </c>
      <c r="M493" s="30">
        <f>IF(DataSet!$E493=0,0,DataSet!$F493)</f>
        <v>1796</v>
      </c>
    </row>
    <row r="494" spans="1:13" hidden="1" x14ac:dyDescent="0.3">
      <c r="A494" s="27">
        <v>45101</v>
      </c>
      <c r="B494" s="22">
        <v>25</v>
      </c>
      <c r="C494" s="22">
        <v>19</v>
      </c>
      <c r="D494" s="22">
        <v>124.62368886160461</v>
      </c>
      <c r="E494" s="22">
        <v>8</v>
      </c>
      <c r="F494" s="23">
        <v>1838</v>
      </c>
      <c r="G494" s="22" t="s">
        <v>315</v>
      </c>
      <c r="H494" s="22" t="s">
        <v>11</v>
      </c>
      <c r="I494" s="22" t="str">
        <f>TEXT(DataSet!$A494,"mmm")</f>
        <v>Jun</v>
      </c>
      <c r="J494" s="22">
        <f>YEAR(DataSet!$A494)</f>
        <v>2023</v>
      </c>
      <c r="K494" s="22" t="str">
        <f>IF(MONTH(DataSet!$A494)&gt;9,"Q4",IF(MONTH(DataSet!$A494)&gt;6,"Q3",IF(MONTH(DataSet!$A494)&gt;3,"Q2","Q1")))</f>
        <v>Q2</v>
      </c>
      <c r="L494" s="22" t="str">
        <f>TEXT(WEEKDAY(DataSet!$A494,3),"ddd")</f>
        <v>Thu</v>
      </c>
      <c r="M494" s="29">
        <f>IF(DataSet!$E494=0,0,DataSet!$F494)</f>
        <v>1838</v>
      </c>
    </row>
    <row r="495" spans="1:13" hidden="1" x14ac:dyDescent="0.3">
      <c r="A495" s="28">
        <v>45066</v>
      </c>
      <c r="B495" s="24">
        <v>70</v>
      </c>
      <c r="C495" s="24">
        <v>17</v>
      </c>
      <c r="D495" s="24">
        <v>475.20931414356062</v>
      </c>
      <c r="E495" s="24">
        <v>8</v>
      </c>
      <c r="F495" s="25">
        <v>4874</v>
      </c>
      <c r="G495" s="24" t="s">
        <v>253</v>
      </c>
      <c r="H495" s="24" t="s">
        <v>9</v>
      </c>
      <c r="I495" s="24" t="str">
        <f>TEXT(DataSet!$A495,"mmm")</f>
        <v>May</v>
      </c>
      <c r="J495" s="24">
        <f>YEAR(DataSet!$A495)</f>
        <v>2023</v>
      </c>
      <c r="K495" s="24" t="str">
        <f>IF(MONTH(DataSet!$A495)&gt;9,"Q4",IF(MONTH(DataSet!$A495)&gt;6,"Q3",IF(MONTH(DataSet!$A495)&gt;3,"Q2","Q1")))</f>
        <v>Q2</v>
      </c>
      <c r="L495" s="24" t="str">
        <f>TEXT(WEEKDAY(DataSet!$A495,3),"ddd")</f>
        <v>Thu</v>
      </c>
      <c r="M495" s="30">
        <f>IF(DataSet!$E495=0,0,DataSet!$F495)</f>
        <v>4874</v>
      </c>
    </row>
    <row r="496" spans="1:13" hidden="1" x14ac:dyDescent="0.3">
      <c r="A496" s="27">
        <v>44969</v>
      </c>
      <c r="B496" s="22">
        <v>29</v>
      </c>
      <c r="C496" s="22">
        <v>7</v>
      </c>
      <c r="D496" s="22">
        <v>599.5983213125827</v>
      </c>
      <c r="E496" s="22">
        <v>7</v>
      </c>
      <c r="F496" s="23">
        <v>2341</v>
      </c>
      <c r="G496" s="22" t="s">
        <v>296</v>
      </c>
      <c r="H496" s="22" t="s">
        <v>11</v>
      </c>
      <c r="I496" s="22" t="str">
        <f>TEXT(DataSet!$A496,"mmm")</f>
        <v>Feb</v>
      </c>
      <c r="J496" s="22">
        <f>YEAR(DataSet!$A496)</f>
        <v>2023</v>
      </c>
      <c r="K496" s="22" t="str">
        <f>IF(MONTH(DataSet!$A496)&gt;9,"Q4",IF(MONTH(DataSet!$A496)&gt;6,"Q3",IF(MONTH(DataSet!$A496)&gt;3,"Q2","Q1")))</f>
        <v>Q1</v>
      </c>
      <c r="L496" s="22" t="str">
        <f>TEXT(WEEKDAY(DataSet!$A496,3),"ddd")</f>
        <v>Fri</v>
      </c>
      <c r="M496" s="29">
        <f>IF(DataSet!$E496=0,0,DataSet!$F496)</f>
        <v>2341</v>
      </c>
    </row>
    <row r="497" spans="1:13" hidden="1" x14ac:dyDescent="0.3">
      <c r="A497" s="28">
        <v>45020</v>
      </c>
      <c r="B497" s="24">
        <v>68</v>
      </c>
      <c r="C497" s="24">
        <v>11</v>
      </c>
      <c r="D497" s="24">
        <v>480.39047612048557</v>
      </c>
      <c r="E497" s="24">
        <v>9</v>
      </c>
      <c r="F497" s="25">
        <v>4787</v>
      </c>
      <c r="G497" s="24" t="s">
        <v>238</v>
      </c>
      <c r="H497" s="24" t="s">
        <v>9</v>
      </c>
      <c r="I497" s="24" t="str">
        <f>TEXT(DataSet!$A497,"mmm")</f>
        <v>Apr</v>
      </c>
      <c r="J497" s="24">
        <f>YEAR(DataSet!$A497)</f>
        <v>2023</v>
      </c>
      <c r="K497" s="24" t="str">
        <f>IF(MONTH(DataSet!$A497)&gt;9,"Q4",IF(MONTH(DataSet!$A497)&gt;6,"Q3",IF(MONTH(DataSet!$A497)&gt;3,"Q2","Q1")))</f>
        <v>Q2</v>
      </c>
      <c r="L497" s="24" t="str">
        <f>TEXT(WEEKDAY(DataSet!$A497,3),"ddd")</f>
        <v>Sun</v>
      </c>
      <c r="M497" s="30">
        <f>IF(DataSet!$E497=0,0,DataSet!$F497)</f>
        <v>4787</v>
      </c>
    </row>
    <row r="498" spans="1:13" hidden="1" x14ac:dyDescent="0.3">
      <c r="A498" s="27">
        <v>44963</v>
      </c>
      <c r="B498" s="22">
        <v>33</v>
      </c>
      <c r="C498" s="22">
        <v>8</v>
      </c>
      <c r="D498" s="22">
        <v>526.73007917596783</v>
      </c>
      <c r="E498" s="22">
        <v>0</v>
      </c>
      <c r="F498" s="23">
        <v>2342</v>
      </c>
      <c r="G498" s="22" t="s">
        <v>260</v>
      </c>
      <c r="H498" s="22" t="s">
        <v>11</v>
      </c>
      <c r="I498" s="22" t="str">
        <f>TEXT(DataSet!$A498,"mmm")</f>
        <v>Feb</v>
      </c>
      <c r="J498" s="22">
        <f>YEAR(DataSet!$A498)</f>
        <v>2023</v>
      </c>
      <c r="K498" s="22" t="str">
        <f>IF(MONTH(DataSet!$A498)&gt;9,"Q4",IF(MONTH(DataSet!$A498)&gt;6,"Q3",IF(MONTH(DataSet!$A498)&gt;3,"Q2","Q1")))</f>
        <v>Q1</v>
      </c>
      <c r="L498" s="22" t="str">
        <f>TEXT(WEEKDAY(DataSet!$A498,3),"ddd")</f>
        <v>Sat</v>
      </c>
      <c r="M498" s="29">
        <f>IF(DataSet!$E498=0,0,DataSet!$F498)</f>
        <v>0</v>
      </c>
    </row>
    <row r="499" spans="1:13" hidden="1" x14ac:dyDescent="0.3">
      <c r="A499" s="28">
        <v>45036</v>
      </c>
      <c r="B499" s="24">
        <v>65</v>
      </c>
      <c r="C499" s="24">
        <v>15</v>
      </c>
      <c r="D499" s="24">
        <v>334.00866916641468</v>
      </c>
      <c r="E499" s="24">
        <v>6</v>
      </c>
      <c r="F499" s="25">
        <v>3857</v>
      </c>
      <c r="G499" s="24" t="s">
        <v>267</v>
      </c>
      <c r="H499" s="24" t="s">
        <v>11</v>
      </c>
      <c r="I499" s="24" t="str">
        <f>TEXT(DataSet!$A499,"mmm")</f>
        <v>Apr</v>
      </c>
      <c r="J499" s="24">
        <f>YEAR(DataSet!$A499)</f>
        <v>2023</v>
      </c>
      <c r="K499" s="24" t="str">
        <f>IF(MONTH(DataSet!$A499)&gt;9,"Q4",IF(MONTH(DataSet!$A499)&gt;6,"Q3",IF(MONTH(DataSet!$A499)&gt;3,"Q2","Q1")))</f>
        <v>Q2</v>
      </c>
      <c r="L499" s="24" t="str">
        <f>TEXT(WEEKDAY(DataSet!$A499,3),"ddd")</f>
        <v>Tue</v>
      </c>
      <c r="M499" s="30">
        <f>IF(DataSet!$E499=0,0,DataSet!$F499)</f>
        <v>3857</v>
      </c>
    </row>
    <row r="500" spans="1:13" hidden="1" x14ac:dyDescent="0.3">
      <c r="A500" s="27">
        <v>45136</v>
      </c>
      <c r="B500" s="22">
        <v>34</v>
      </c>
      <c r="C500" s="22">
        <v>8</v>
      </c>
      <c r="D500" s="22">
        <v>127.45897735433959</v>
      </c>
      <c r="E500" s="22">
        <v>7</v>
      </c>
      <c r="F500" s="23">
        <v>570</v>
      </c>
      <c r="G500" s="22" t="s">
        <v>307</v>
      </c>
      <c r="H500" s="22" t="s">
        <v>9</v>
      </c>
      <c r="I500" s="22" t="str">
        <f>TEXT(DataSet!$A500,"mmm")</f>
        <v>Jul</v>
      </c>
      <c r="J500" s="22">
        <f>YEAR(DataSet!$A500)</f>
        <v>2023</v>
      </c>
      <c r="K500" s="22" t="str">
        <f>IF(MONTH(DataSet!$A500)&gt;9,"Q4",IF(MONTH(DataSet!$A500)&gt;6,"Q3",IF(MONTH(DataSet!$A500)&gt;3,"Q2","Q1")))</f>
        <v>Q3</v>
      </c>
      <c r="L500" s="22" t="str">
        <f>TEXT(WEEKDAY(DataSet!$A500,3),"ddd")</f>
        <v>Thu</v>
      </c>
      <c r="M500" s="29">
        <f>IF(DataSet!$E500=0,0,DataSet!$F500)</f>
        <v>570</v>
      </c>
    </row>
    <row r="501" spans="1:13" hidden="1" x14ac:dyDescent="0.3">
      <c r="A501" s="28">
        <v>44959</v>
      </c>
      <c r="B501" s="24">
        <v>74</v>
      </c>
      <c r="C501" s="24">
        <v>5</v>
      </c>
      <c r="D501" s="24">
        <v>130.7129432046035</v>
      </c>
      <c r="E501" s="24">
        <v>8</v>
      </c>
      <c r="F501" s="25">
        <v>2771</v>
      </c>
      <c r="G501" s="24" t="s">
        <v>263</v>
      </c>
      <c r="H501" s="24" t="s">
        <v>11</v>
      </c>
      <c r="I501" s="24" t="str">
        <f>TEXT(DataSet!$A501,"mmm")</f>
        <v>Feb</v>
      </c>
      <c r="J501" s="24">
        <f>YEAR(DataSet!$A501)</f>
        <v>2023</v>
      </c>
      <c r="K501" s="24" t="str">
        <f>IF(MONTH(DataSet!$A501)&gt;9,"Q4",IF(MONTH(DataSet!$A501)&gt;6,"Q3",IF(MONTH(DataSet!$A501)&gt;3,"Q2","Q1")))</f>
        <v>Q1</v>
      </c>
      <c r="L501" s="24" t="str">
        <f>TEXT(WEEKDAY(DataSet!$A501,3),"ddd")</f>
        <v>Tue</v>
      </c>
      <c r="M501" s="30">
        <f>IF(DataSet!$E501=0,0,DataSet!$F501)</f>
        <v>2771</v>
      </c>
    </row>
    <row r="502" spans="1:13" x14ac:dyDescent="0.3">
      <c r="A502" s="27">
        <v>45292</v>
      </c>
      <c r="B502" s="22">
        <v>74</v>
      </c>
      <c r="C502" s="22">
        <v>12</v>
      </c>
      <c r="D502" s="22">
        <v>330.42</v>
      </c>
      <c r="E502" s="22">
        <v>7</v>
      </c>
      <c r="F502" s="23">
        <v>4276</v>
      </c>
      <c r="G502" s="22" t="s">
        <v>8</v>
      </c>
      <c r="H502" s="22" t="s">
        <v>9</v>
      </c>
      <c r="I502" s="22" t="str">
        <f>TEXT(DataSet!$A502,"mmm")</f>
        <v>Jan</v>
      </c>
      <c r="J502" s="22">
        <f>YEAR(DataSet!$A502)</f>
        <v>2024</v>
      </c>
      <c r="K502" s="22" t="str">
        <f>IF(MONTH(DataSet!$A502)&gt;9,"Q4",IF(MONTH(DataSet!$A502)&gt;6,"Q3",IF(MONTH(DataSet!$A502)&gt;3,"Q2","Q1")))</f>
        <v>Q1</v>
      </c>
      <c r="L502" s="22" t="str">
        <f>TEXT(WEEKDAY(DataSet!$A502,3),"ddd")</f>
        <v>Sat</v>
      </c>
      <c r="M502" s="29">
        <f>IF(DataSet!$E502=0,0,DataSet!$F502)</f>
        <v>4276</v>
      </c>
    </row>
    <row r="503" spans="1:13" x14ac:dyDescent="0.3">
      <c r="A503" s="28">
        <v>45292</v>
      </c>
      <c r="B503" s="24">
        <v>43</v>
      </c>
      <c r="C503" s="24">
        <v>15</v>
      </c>
      <c r="D503" s="24">
        <v>363.48</v>
      </c>
      <c r="E503" s="24">
        <v>7</v>
      </c>
      <c r="F503" s="25">
        <v>3844</v>
      </c>
      <c r="G503" s="24" t="s">
        <v>10</v>
      </c>
      <c r="H503" s="24" t="s">
        <v>11</v>
      </c>
      <c r="I503" s="24" t="str">
        <f>TEXT(DataSet!$A503,"mmm")</f>
        <v>Jan</v>
      </c>
      <c r="J503" s="24">
        <f>YEAR(DataSet!$A503)</f>
        <v>2024</v>
      </c>
      <c r="K503" s="24" t="str">
        <f>IF(MONTH(DataSet!$A503)&gt;9,"Q4",IF(MONTH(DataSet!$A503)&gt;6,"Q3",IF(MONTH(DataSet!$A503)&gt;3,"Q2","Q1")))</f>
        <v>Q1</v>
      </c>
      <c r="L503" s="24" t="str">
        <f>TEXT(WEEKDAY(DataSet!$A503,3),"ddd")</f>
        <v>Sat</v>
      </c>
      <c r="M503" s="30">
        <f>IF(DataSet!$E503=0,0,DataSet!$F503)</f>
        <v>3844</v>
      </c>
    </row>
    <row r="504" spans="1:13" x14ac:dyDescent="0.3">
      <c r="A504" s="27">
        <v>45292</v>
      </c>
      <c r="B504" s="22">
        <v>92</v>
      </c>
      <c r="C504" s="22">
        <v>13</v>
      </c>
      <c r="D504" s="22">
        <v>422.39</v>
      </c>
      <c r="E504" s="22">
        <v>1</v>
      </c>
      <c r="F504" s="23">
        <v>2696</v>
      </c>
      <c r="G504" s="22" t="s">
        <v>12</v>
      </c>
      <c r="H504" s="22" t="s">
        <v>11</v>
      </c>
      <c r="I504" s="22" t="str">
        <f>TEXT(DataSet!$A504,"mmm")</f>
        <v>Jan</v>
      </c>
      <c r="J504" s="22">
        <f>YEAR(DataSet!$A504)</f>
        <v>2024</v>
      </c>
      <c r="K504" s="22" t="str">
        <f>IF(MONTH(DataSet!$A504)&gt;9,"Q4",IF(MONTH(DataSet!$A504)&gt;6,"Q3",IF(MONTH(DataSet!$A504)&gt;3,"Q2","Q1")))</f>
        <v>Q1</v>
      </c>
      <c r="L504" s="22" t="str">
        <f>TEXT(WEEKDAY(DataSet!$A504,3),"ddd")</f>
        <v>Sat</v>
      </c>
      <c r="M504" s="29">
        <f>IF(DataSet!$E504=0,0,DataSet!$F504)</f>
        <v>2696</v>
      </c>
    </row>
    <row r="505" spans="1:13" x14ac:dyDescent="0.3">
      <c r="A505" s="28">
        <v>45292</v>
      </c>
      <c r="B505" s="24">
        <v>63</v>
      </c>
      <c r="C505" s="24">
        <v>8</v>
      </c>
      <c r="D505" s="24">
        <v>170.49</v>
      </c>
      <c r="E505" s="24">
        <v>7</v>
      </c>
      <c r="F505" s="25">
        <v>526</v>
      </c>
      <c r="G505" s="24" t="s">
        <v>13</v>
      </c>
      <c r="H505" s="24" t="s">
        <v>9</v>
      </c>
      <c r="I505" s="24" t="str">
        <f>TEXT(DataSet!$A505,"mmm")</f>
        <v>Jan</v>
      </c>
      <c r="J505" s="24">
        <f>YEAR(DataSet!$A505)</f>
        <v>2024</v>
      </c>
      <c r="K505" s="24" t="str">
        <f>IF(MONTH(DataSet!$A505)&gt;9,"Q4",IF(MONTH(DataSet!$A505)&gt;6,"Q3",IF(MONTH(DataSet!$A505)&gt;3,"Q2","Q1")))</f>
        <v>Q1</v>
      </c>
      <c r="L505" s="24" t="str">
        <f>TEXT(WEEKDAY(DataSet!$A505,3),"ddd")</f>
        <v>Sat</v>
      </c>
      <c r="M505" s="30">
        <f>IF(DataSet!$E505=0,0,DataSet!$F505)</f>
        <v>526</v>
      </c>
    </row>
    <row r="506" spans="1:13" x14ac:dyDescent="0.3">
      <c r="A506" s="27">
        <v>45292</v>
      </c>
      <c r="B506" s="22">
        <v>96</v>
      </c>
      <c r="C506" s="22">
        <v>80</v>
      </c>
      <c r="D506" s="22">
        <v>532.83000000000004</v>
      </c>
      <c r="E506" s="22">
        <v>40</v>
      </c>
      <c r="F506" s="23">
        <v>3173</v>
      </c>
      <c r="G506" s="22" t="s">
        <v>14</v>
      </c>
      <c r="H506" s="22" t="s">
        <v>11</v>
      </c>
      <c r="I506" s="22" t="str">
        <f>TEXT(DataSet!$A506,"mmm")</f>
        <v>Jan</v>
      </c>
      <c r="J506" s="22">
        <f>YEAR(DataSet!$A506)</f>
        <v>2024</v>
      </c>
      <c r="K506" s="22" t="str">
        <f>IF(MONTH(DataSet!$A506)&gt;9,"Q4",IF(MONTH(DataSet!$A506)&gt;6,"Q3",IF(MONTH(DataSet!$A506)&gt;3,"Q2","Q1")))</f>
        <v>Q1</v>
      </c>
      <c r="L506" s="22" t="str">
        <f>TEXT(WEEKDAY(DataSet!$A506,3),"ddd")</f>
        <v>Sat</v>
      </c>
      <c r="M506" s="29">
        <f>IF(DataSet!$E506=0,0,DataSet!$F506)</f>
        <v>3173</v>
      </c>
    </row>
    <row r="507" spans="1:13" x14ac:dyDescent="0.3">
      <c r="A507" s="28">
        <v>45292</v>
      </c>
      <c r="B507" s="24">
        <v>100</v>
      </c>
      <c r="C507" s="24">
        <v>60</v>
      </c>
      <c r="D507" s="24">
        <v>279.95</v>
      </c>
      <c r="E507" s="24">
        <v>50</v>
      </c>
      <c r="F507" s="25">
        <v>1432</v>
      </c>
      <c r="G507" s="24" t="s">
        <v>15</v>
      </c>
      <c r="H507" s="24" t="s">
        <v>9</v>
      </c>
      <c r="I507" s="24" t="str">
        <f>TEXT(DataSet!$A507,"mmm")</f>
        <v>Jan</v>
      </c>
      <c r="J507" s="24">
        <f>YEAR(DataSet!$A507)</f>
        <v>2024</v>
      </c>
      <c r="K507" s="24" t="str">
        <f>IF(MONTH(DataSet!$A507)&gt;9,"Q4",IF(MONTH(DataSet!$A507)&gt;6,"Q3",IF(MONTH(DataSet!$A507)&gt;3,"Q2","Q1")))</f>
        <v>Q1</v>
      </c>
      <c r="L507" s="24" t="str">
        <f>TEXT(WEEKDAY(DataSet!$A507,3),"ddd")</f>
        <v>Sat</v>
      </c>
      <c r="M507" s="30">
        <f>IF(DataSet!$E507=0,0,DataSet!$F507)</f>
        <v>1432</v>
      </c>
    </row>
    <row r="508" spans="1:13" x14ac:dyDescent="0.3">
      <c r="A508" s="27">
        <v>45292</v>
      </c>
      <c r="B508" s="22">
        <v>73</v>
      </c>
      <c r="C508" s="22">
        <v>12</v>
      </c>
      <c r="D508" s="22">
        <v>507.45</v>
      </c>
      <c r="E508" s="22">
        <v>0</v>
      </c>
      <c r="F508" s="23">
        <v>1124</v>
      </c>
      <c r="G508" s="22" t="s">
        <v>16</v>
      </c>
      <c r="H508" s="22" t="s">
        <v>9</v>
      </c>
      <c r="I508" s="22" t="str">
        <f>TEXT(DataSet!$A508,"mmm")</f>
        <v>Jan</v>
      </c>
      <c r="J508" s="22">
        <f>YEAR(DataSet!$A508)</f>
        <v>2024</v>
      </c>
      <c r="K508" s="22" t="str">
        <f>IF(MONTH(DataSet!$A508)&gt;9,"Q4",IF(MONTH(DataSet!$A508)&gt;6,"Q3",IF(MONTH(DataSet!$A508)&gt;3,"Q2","Q1")))</f>
        <v>Q1</v>
      </c>
      <c r="L508" s="22" t="str">
        <f>TEXT(WEEKDAY(DataSet!$A508,3),"ddd")</f>
        <v>Sat</v>
      </c>
      <c r="M508" s="29">
        <f>IF(DataSet!$E508=0,0,DataSet!$F508)</f>
        <v>0</v>
      </c>
    </row>
    <row r="509" spans="1:13" x14ac:dyDescent="0.3">
      <c r="A509" s="28">
        <v>45292</v>
      </c>
      <c r="B509" s="24">
        <v>92</v>
      </c>
      <c r="C509" s="24">
        <v>20</v>
      </c>
      <c r="D509" s="24">
        <v>161.41999999999999</v>
      </c>
      <c r="E509" s="24">
        <v>4</v>
      </c>
      <c r="F509" s="25">
        <v>425</v>
      </c>
      <c r="G509" s="24" t="s">
        <v>17</v>
      </c>
      <c r="H509" s="24" t="s">
        <v>11</v>
      </c>
      <c r="I509" s="24" t="str">
        <f>TEXT(DataSet!$A509,"mmm")</f>
        <v>Jan</v>
      </c>
      <c r="J509" s="24">
        <f>YEAR(DataSet!$A509)</f>
        <v>2024</v>
      </c>
      <c r="K509" s="24" t="str">
        <f>IF(MONTH(DataSet!$A509)&gt;9,"Q4",IF(MONTH(DataSet!$A509)&gt;6,"Q3",IF(MONTH(DataSet!$A509)&gt;3,"Q2","Q1")))</f>
        <v>Q1</v>
      </c>
      <c r="L509" s="24" t="str">
        <f>TEXT(WEEKDAY(DataSet!$A509,3),"ddd")</f>
        <v>Sat</v>
      </c>
      <c r="M509" s="30">
        <f>IF(DataSet!$E509=0,0,DataSet!$F509)</f>
        <v>425</v>
      </c>
    </row>
    <row r="510" spans="1:13" x14ac:dyDescent="0.3">
      <c r="A510" s="27">
        <v>45292</v>
      </c>
      <c r="B510" s="22">
        <v>31</v>
      </c>
      <c r="C510" s="22">
        <v>17</v>
      </c>
      <c r="D510" s="22">
        <v>476.95</v>
      </c>
      <c r="E510" s="22">
        <v>7</v>
      </c>
      <c r="F510" s="23">
        <v>3945</v>
      </c>
      <c r="G510" s="22" t="s">
        <v>18</v>
      </c>
      <c r="H510" s="22" t="s">
        <v>11</v>
      </c>
      <c r="I510" s="22" t="str">
        <f>TEXT(DataSet!$A510,"mmm")</f>
        <v>Jan</v>
      </c>
      <c r="J510" s="22">
        <f>YEAR(DataSet!$A510)</f>
        <v>2024</v>
      </c>
      <c r="K510" s="22" t="str">
        <f>IF(MONTH(DataSet!$A510)&gt;9,"Q4",IF(MONTH(DataSet!$A510)&gt;6,"Q3",IF(MONTH(DataSet!$A510)&gt;3,"Q2","Q1")))</f>
        <v>Q1</v>
      </c>
      <c r="L510" s="22" t="str">
        <f>TEXT(WEEKDAY(DataSet!$A510,3),"ddd")</f>
        <v>Sat</v>
      </c>
      <c r="M510" s="29">
        <f>IF(DataSet!$E510=0,0,DataSet!$F510)</f>
        <v>3945</v>
      </c>
    </row>
    <row r="511" spans="1:13" x14ac:dyDescent="0.3">
      <c r="A511" s="28">
        <v>45292</v>
      </c>
      <c r="B511" s="24">
        <v>81</v>
      </c>
      <c r="C511" s="24">
        <v>7</v>
      </c>
      <c r="D511" s="24">
        <v>82.43</v>
      </c>
      <c r="E511" s="24">
        <v>7</v>
      </c>
      <c r="F511" s="25">
        <v>3464</v>
      </c>
      <c r="G511" s="24" t="s">
        <v>19</v>
      </c>
      <c r="H511" s="24" t="s">
        <v>9</v>
      </c>
      <c r="I511" s="24" t="str">
        <f>TEXT(DataSet!$A511,"mmm")</f>
        <v>Jan</v>
      </c>
      <c r="J511" s="24">
        <f>YEAR(DataSet!$A511)</f>
        <v>2024</v>
      </c>
      <c r="K511" s="24" t="str">
        <f>IF(MONTH(DataSet!$A511)&gt;9,"Q4",IF(MONTH(DataSet!$A511)&gt;6,"Q3",IF(MONTH(DataSet!$A511)&gt;3,"Q2","Q1")))</f>
        <v>Q1</v>
      </c>
      <c r="L511" s="24" t="str">
        <f>TEXT(WEEKDAY(DataSet!$A511,3),"ddd")</f>
        <v>Sat</v>
      </c>
      <c r="M511" s="30">
        <f>IF(DataSet!$E511=0,0,DataSet!$F511)</f>
        <v>3464</v>
      </c>
    </row>
    <row r="512" spans="1:13" x14ac:dyDescent="0.3">
      <c r="A512" s="27">
        <v>45292</v>
      </c>
      <c r="B512" s="22">
        <v>82</v>
      </c>
      <c r="C512" s="22">
        <v>4</v>
      </c>
      <c r="D512" s="22">
        <v>180.06</v>
      </c>
      <c r="E512" s="22">
        <v>4</v>
      </c>
      <c r="F512" s="23">
        <v>1207</v>
      </c>
      <c r="G512" s="22" t="s">
        <v>20</v>
      </c>
      <c r="H512" s="22" t="s">
        <v>9</v>
      </c>
      <c r="I512" s="22" t="str">
        <f>TEXT(DataSet!$A512,"mmm")</f>
        <v>Jan</v>
      </c>
      <c r="J512" s="22">
        <f>YEAR(DataSet!$A512)</f>
        <v>2024</v>
      </c>
      <c r="K512" s="22" t="str">
        <f>IF(MONTH(DataSet!$A512)&gt;9,"Q4",IF(MONTH(DataSet!$A512)&gt;6,"Q3",IF(MONTH(DataSet!$A512)&gt;3,"Q2","Q1")))</f>
        <v>Q1</v>
      </c>
      <c r="L512" s="22" t="str">
        <f>TEXT(WEEKDAY(DataSet!$A512,3),"ddd")</f>
        <v>Sat</v>
      </c>
      <c r="M512" s="29">
        <f>IF(DataSet!$E512=0,0,DataSet!$F512)</f>
        <v>1207</v>
      </c>
    </row>
    <row r="513" spans="1:13" x14ac:dyDescent="0.3">
      <c r="A513" s="28">
        <v>45292</v>
      </c>
      <c r="B513" s="24">
        <v>54</v>
      </c>
      <c r="C513" s="24">
        <v>10</v>
      </c>
      <c r="D513" s="24">
        <v>208.23</v>
      </c>
      <c r="E513" s="24">
        <v>3</v>
      </c>
      <c r="F513" s="25">
        <v>646</v>
      </c>
      <c r="G513" s="24" t="s">
        <v>21</v>
      </c>
      <c r="H513" s="24" t="s">
        <v>9</v>
      </c>
      <c r="I513" s="24" t="str">
        <f>TEXT(DataSet!$A513,"mmm")</f>
        <v>Jan</v>
      </c>
      <c r="J513" s="24">
        <f>YEAR(DataSet!$A513)</f>
        <v>2024</v>
      </c>
      <c r="K513" s="24" t="str">
        <f>IF(MONTH(DataSet!$A513)&gt;9,"Q4",IF(MONTH(DataSet!$A513)&gt;6,"Q3",IF(MONTH(DataSet!$A513)&gt;3,"Q2","Q1")))</f>
        <v>Q1</v>
      </c>
      <c r="L513" s="24" t="str">
        <f>TEXT(WEEKDAY(DataSet!$A513,3),"ddd")</f>
        <v>Sat</v>
      </c>
      <c r="M513" s="30">
        <f>IF(DataSet!$E513=0,0,DataSet!$F513)</f>
        <v>646</v>
      </c>
    </row>
    <row r="514" spans="1:13" x14ac:dyDescent="0.3">
      <c r="A514" s="27">
        <v>45292</v>
      </c>
      <c r="B514" s="22">
        <v>36</v>
      </c>
      <c r="C514" s="22">
        <v>9</v>
      </c>
      <c r="D514" s="22">
        <v>216.03</v>
      </c>
      <c r="E514" s="22">
        <v>2</v>
      </c>
      <c r="F514" s="23">
        <v>4072</v>
      </c>
      <c r="G514" s="22" t="s">
        <v>22</v>
      </c>
      <c r="H514" s="22" t="s">
        <v>9</v>
      </c>
      <c r="I514" s="22" t="str">
        <f>TEXT(DataSet!$A514,"mmm")</f>
        <v>Jan</v>
      </c>
      <c r="J514" s="22">
        <f>YEAR(DataSet!$A514)</f>
        <v>2024</v>
      </c>
      <c r="K514" s="22" t="str">
        <f>IF(MONTH(DataSet!$A514)&gt;9,"Q4",IF(MONTH(DataSet!$A514)&gt;6,"Q3",IF(MONTH(DataSet!$A514)&gt;3,"Q2","Q1")))</f>
        <v>Q1</v>
      </c>
      <c r="L514" s="22" t="str">
        <f>TEXT(WEEKDAY(DataSet!$A514,3),"ddd")</f>
        <v>Sat</v>
      </c>
      <c r="M514" s="29">
        <f>IF(DataSet!$E514=0,0,DataSet!$F514)</f>
        <v>4072</v>
      </c>
    </row>
    <row r="515" spans="1:13" x14ac:dyDescent="0.3">
      <c r="A515" s="28">
        <v>45292</v>
      </c>
      <c r="B515" s="24">
        <v>38</v>
      </c>
      <c r="C515" s="24">
        <v>10</v>
      </c>
      <c r="D515" s="24">
        <v>514.25</v>
      </c>
      <c r="E515" s="24">
        <v>4</v>
      </c>
      <c r="F515" s="25">
        <v>244</v>
      </c>
      <c r="G515" s="24" t="s">
        <v>23</v>
      </c>
      <c r="H515" s="24" t="s">
        <v>9</v>
      </c>
      <c r="I515" s="24" t="str">
        <f>TEXT(DataSet!$A515,"mmm")</f>
        <v>Jan</v>
      </c>
      <c r="J515" s="24">
        <f>YEAR(DataSet!$A515)</f>
        <v>2024</v>
      </c>
      <c r="K515" s="24" t="str">
        <f>IF(MONTH(DataSet!$A515)&gt;9,"Q4",IF(MONTH(DataSet!$A515)&gt;6,"Q3",IF(MONTH(DataSet!$A515)&gt;3,"Q2","Q1")))</f>
        <v>Q1</v>
      </c>
      <c r="L515" s="24" t="str">
        <f>TEXT(WEEKDAY(DataSet!$A515,3),"ddd")</f>
        <v>Sat</v>
      </c>
      <c r="M515" s="30">
        <f>IF(DataSet!$E515=0,0,DataSet!$F515)</f>
        <v>244</v>
      </c>
    </row>
    <row r="516" spans="1:13" x14ac:dyDescent="0.3">
      <c r="A516" s="27">
        <v>45292</v>
      </c>
      <c r="B516" s="22">
        <v>36</v>
      </c>
      <c r="C516" s="22">
        <v>6</v>
      </c>
      <c r="D516" s="22">
        <v>547.6</v>
      </c>
      <c r="E516" s="22">
        <v>5</v>
      </c>
      <c r="F516" s="23">
        <v>3463</v>
      </c>
      <c r="G516" s="22" t="s">
        <v>24</v>
      </c>
      <c r="H516" s="22" t="s">
        <v>9</v>
      </c>
      <c r="I516" s="22" t="str">
        <f>TEXT(DataSet!$A516,"mmm")</f>
        <v>Jan</v>
      </c>
      <c r="J516" s="22">
        <f>YEAR(DataSet!$A516)</f>
        <v>2024</v>
      </c>
      <c r="K516" s="22" t="str">
        <f>IF(MONTH(DataSet!$A516)&gt;9,"Q4",IF(MONTH(DataSet!$A516)&gt;6,"Q3",IF(MONTH(DataSet!$A516)&gt;3,"Q2","Q1")))</f>
        <v>Q1</v>
      </c>
      <c r="L516" s="22" t="str">
        <f>TEXT(WEEKDAY(DataSet!$A516,3),"ddd")</f>
        <v>Sat</v>
      </c>
      <c r="M516" s="29">
        <f>IF(DataSet!$E516=0,0,DataSet!$F516)</f>
        <v>3463</v>
      </c>
    </row>
    <row r="517" spans="1:13" x14ac:dyDescent="0.3">
      <c r="A517" s="28">
        <v>45292</v>
      </c>
      <c r="B517" s="24">
        <v>18</v>
      </c>
      <c r="C517" s="24">
        <v>8</v>
      </c>
      <c r="D517" s="24">
        <v>206.81</v>
      </c>
      <c r="E517" s="24">
        <v>7</v>
      </c>
      <c r="F517" s="25">
        <v>721</v>
      </c>
      <c r="G517" s="24" t="s">
        <v>25</v>
      </c>
      <c r="H517" s="24" t="s">
        <v>9</v>
      </c>
      <c r="I517" s="24" t="str">
        <f>TEXT(DataSet!$A517,"mmm")</f>
        <v>Jan</v>
      </c>
      <c r="J517" s="24">
        <f>YEAR(DataSet!$A517)</f>
        <v>2024</v>
      </c>
      <c r="K517" s="24" t="str">
        <f>IF(MONTH(DataSet!$A517)&gt;9,"Q4",IF(MONTH(DataSet!$A517)&gt;6,"Q3",IF(MONTH(DataSet!$A517)&gt;3,"Q2","Q1")))</f>
        <v>Q1</v>
      </c>
      <c r="L517" s="24" t="str">
        <f>TEXT(WEEKDAY(DataSet!$A517,3),"ddd")</f>
        <v>Sat</v>
      </c>
      <c r="M517" s="30">
        <f>IF(DataSet!$E517=0,0,DataSet!$F517)</f>
        <v>721</v>
      </c>
    </row>
    <row r="518" spans="1:13" x14ac:dyDescent="0.3">
      <c r="A518" s="27">
        <v>45292</v>
      </c>
      <c r="B518" s="22">
        <v>59</v>
      </c>
      <c r="C518" s="22">
        <v>13</v>
      </c>
      <c r="D518" s="22">
        <v>307.49</v>
      </c>
      <c r="E518" s="22">
        <v>10</v>
      </c>
      <c r="F518" s="23">
        <v>979</v>
      </c>
      <c r="G518" s="22" t="s">
        <v>26</v>
      </c>
      <c r="H518" s="22" t="s">
        <v>9</v>
      </c>
      <c r="I518" s="22" t="str">
        <f>TEXT(DataSet!$A518,"mmm")</f>
        <v>Jan</v>
      </c>
      <c r="J518" s="22">
        <f>YEAR(DataSet!$A518)</f>
        <v>2024</v>
      </c>
      <c r="K518" s="22" t="str">
        <f>IF(MONTH(DataSet!$A518)&gt;9,"Q4",IF(MONTH(DataSet!$A518)&gt;6,"Q3",IF(MONTH(DataSet!$A518)&gt;3,"Q2","Q1")))</f>
        <v>Q1</v>
      </c>
      <c r="L518" s="22" t="str">
        <f>TEXT(WEEKDAY(DataSet!$A518,3),"ddd")</f>
        <v>Sat</v>
      </c>
      <c r="M518" s="29">
        <f>IF(DataSet!$E518=0,0,DataSet!$F518)</f>
        <v>979</v>
      </c>
    </row>
    <row r="519" spans="1:13" x14ac:dyDescent="0.3">
      <c r="A519" s="28">
        <v>45292</v>
      </c>
      <c r="B519" s="24">
        <v>34</v>
      </c>
      <c r="C519" s="24">
        <v>21</v>
      </c>
      <c r="D519" s="24">
        <v>362.62</v>
      </c>
      <c r="E519" s="24">
        <v>9</v>
      </c>
      <c r="F519" s="25">
        <v>1140</v>
      </c>
      <c r="G519" s="24" t="s">
        <v>27</v>
      </c>
      <c r="H519" s="24" t="s">
        <v>9</v>
      </c>
      <c r="I519" s="24" t="str">
        <f>TEXT(DataSet!$A519,"mmm")</f>
        <v>Jan</v>
      </c>
      <c r="J519" s="24">
        <f>YEAR(DataSet!$A519)</f>
        <v>2024</v>
      </c>
      <c r="K519" s="24" t="str">
        <f>IF(MONTH(DataSet!$A519)&gt;9,"Q4",IF(MONTH(DataSet!$A519)&gt;6,"Q3",IF(MONTH(DataSet!$A519)&gt;3,"Q2","Q1")))</f>
        <v>Q1</v>
      </c>
      <c r="L519" s="24" t="str">
        <f>TEXT(WEEKDAY(DataSet!$A519,3),"ddd")</f>
        <v>Sat</v>
      </c>
      <c r="M519" s="30">
        <f>IF(DataSet!$E519=0,0,DataSet!$F519)</f>
        <v>1140</v>
      </c>
    </row>
    <row r="520" spans="1:13" x14ac:dyDescent="0.3">
      <c r="A520" s="27">
        <v>45292</v>
      </c>
      <c r="B520" s="22">
        <v>60</v>
      </c>
      <c r="C520" s="22">
        <v>7</v>
      </c>
      <c r="D520" s="22">
        <v>251.7</v>
      </c>
      <c r="E520" s="22">
        <v>5</v>
      </c>
      <c r="F520" s="23">
        <v>3957</v>
      </c>
      <c r="G520" s="22" t="s">
        <v>28</v>
      </c>
      <c r="H520" s="22" t="s">
        <v>11</v>
      </c>
      <c r="I520" s="22" t="str">
        <f>TEXT(DataSet!$A520,"mmm")</f>
        <v>Jan</v>
      </c>
      <c r="J520" s="22">
        <f>YEAR(DataSet!$A520)</f>
        <v>2024</v>
      </c>
      <c r="K520" s="22" t="str">
        <f>IF(MONTH(DataSet!$A520)&gt;9,"Q4",IF(MONTH(DataSet!$A520)&gt;6,"Q3",IF(MONTH(DataSet!$A520)&gt;3,"Q2","Q1")))</f>
        <v>Q1</v>
      </c>
      <c r="L520" s="22" t="str">
        <f>TEXT(WEEKDAY(DataSet!$A520,3),"ddd")</f>
        <v>Sat</v>
      </c>
      <c r="M520" s="29">
        <f>IF(DataSet!$E520=0,0,DataSet!$F520)</f>
        <v>3957</v>
      </c>
    </row>
    <row r="521" spans="1:13" x14ac:dyDescent="0.3">
      <c r="A521" s="28">
        <v>45292</v>
      </c>
      <c r="B521" s="24">
        <v>68</v>
      </c>
      <c r="C521" s="24">
        <v>19</v>
      </c>
      <c r="D521" s="24">
        <v>290.39</v>
      </c>
      <c r="E521" s="24">
        <v>3</v>
      </c>
      <c r="F521" s="25">
        <v>2472</v>
      </c>
      <c r="G521" s="24" t="s">
        <v>29</v>
      </c>
      <c r="H521" s="24" t="s">
        <v>9</v>
      </c>
      <c r="I521" s="24" t="str">
        <f>TEXT(DataSet!$A521,"mmm")</f>
        <v>Jan</v>
      </c>
      <c r="J521" s="24">
        <f>YEAR(DataSet!$A521)</f>
        <v>2024</v>
      </c>
      <c r="K521" s="24" t="str">
        <f>IF(MONTH(DataSet!$A521)&gt;9,"Q4",IF(MONTH(DataSet!$A521)&gt;6,"Q3",IF(MONTH(DataSet!$A521)&gt;3,"Q2","Q1")))</f>
        <v>Q1</v>
      </c>
      <c r="L521" s="24" t="str">
        <f>TEXT(WEEKDAY(DataSet!$A521,3),"ddd")</f>
        <v>Sat</v>
      </c>
      <c r="M521" s="30">
        <f>IF(DataSet!$E521=0,0,DataSet!$F521)</f>
        <v>2472</v>
      </c>
    </row>
    <row r="522" spans="1:13" x14ac:dyDescent="0.3">
      <c r="A522" s="27">
        <v>45292</v>
      </c>
      <c r="B522" s="22">
        <v>59</v>
      </c>
      <c r="C522" s="22">
        <v>5</v>
      </c>
      <c r="D522" s="22">
        <v>520.05999999999995</v>
      </c>
      <c r="E522" s="22">
        <v>3</v>
      </c>
      <c r="F522" s="23">
        <v>3547</v>
      </c>
      <c r="G522" s="22" t="s">
        <v>30</v>
      </c>
      <c r="H522" s="22" t="s">
        <v>9</v>
      </c>
      <c r="I522" s="22" t="str">
        <f>TEXT(DataSet!$A522,"mmm")</f>
        <v>Jan</v>
      </c>
      <c r="J522" s="22">
        <f>YEAR(DataSet!$A522)</f>
        <v>2024</v>
      </c>
      <c r="K522" s="22" t="str">
        <f>IF(MONTH(DataSet!$A522)&gt;9,"Q4",IF(MONTH(DataSet!$A522)&gt;6,"Q3",IF(MONTH(DataSet!$A522)&gt;3,"Q2","Q1")))</f>
        <v>Q1</v>
      </c>
      <c r="L522" s="22" t="str">
        <f>TEXT(WEEKDAY(DataSet!$A522,3),"ddd")</f>
        <v>Sat</v>
      </c>
      <c r="M522" s="29">
        <f>IF(DataSet!$E522=0,0,DataSet!$F522)</f>
        <v>3547</v>
      </c>
    </row>
    <row r="523" spans="1:13" x14ac:dyDescent="0.3">
      <c r="A523" s="28">
        <v>45292</v>
      </c>
      <c r="B523" s="24">
        <v>81</v>
      </c>
      <c r="C523" s="24">
        <v>16</v>
      </c>
      <c r="D523" s="24">
        <v>516.23</v>
      </c>
      <c r="E523" s="24">
        <v>5</v>
      </c>
      <c r="F523" s="25">
        <v>1031</v>
      </c>
      <c r="G523" s="24" t="s">
        <v>31</v>
      </c>
      <c r="H523" s="24" t="s">
        <v>11</v>
      </c>
      <c r="I523" s="24" t="str">
        <f>TEXT(DataSet!$A523,"mmm")</f>
        <v>Jan</v>
      </c>
      <c r="J523" s="24">
        <f>YEAR(DataSet!$A523)</f>
        <v>2024</v>
      </c>
      <c r="K523" s="24" t="str">
        <f>IF(MONTH(DataSet!$A523)&gt;9,"Q4",IF(MONTH(DataSet!$A523)&gt;6,"Q3",IF(MONTH(DataSet!$A523)&gt;3,"Q2","Q1")))</f>
        <v>Q1</v>
      </c>
      <c r="L523" s="24" t="str">
        <f>TEXT(WEEKDAY(DataSet!$A523,3),"ddd")</f>
        <v>Sat</v>
      </c>
      <c r="M523" s="30">
        <f>IF(DataSet!$E523=0,0,DataSet!$F523)</f>
        <v>1031</v>
      </c>
    </row>
    <row r="524" spans="1:13" x14ac:dyDescent="0.3">
      <c r="A524" s="27">
        <v>45292</v>
      </c>
      <c r="B524" s="22">
        <v>24</v>
      </c>
      <c r="C524" s="22">
        <v>6</v>
      </c>
      <c r="D524" s="22">
        <v>76.930000000000007</v>
      </c>
      <c r="E524" s="22">
        <v>4</v>
      </c>
      <c r="F524" s="23">
        <v>1552</v>
      </c>
      <c r="G524" s="22" t="s">
        <v>32</v>
      </c>
      <c r="H524" s="22" t="s">
        <v>11</v>
      </c>
      <c r="I524" s="22" t="str">
        <f>TEXT(DataSet!$A524,"mmm")</f>
        <v>Jan</v>
      </c>
      <c r="J524" s="22">
        <f>YEAR(DataSet!$A524)</f>
        <v>2024</v>
      </c>
      <c r="K524" s="22" t="str">
        <f>IF(MONTH(DataSet!$A524)&gt;9,"Q4",IF(MONTH(DataSet!$A524)&gt;6,"Q3",IF(MONTH(DataSet!$A524)&gt;3,"Q2","Q1")))</f>
        <v>Q1</v>
      </c>
      <c r="L524" s="22" t="str">
        <f>TEXT(WEEKDAY(DataSet!$A524,3),"ddd")</f>
        <v>Sat</v>
      </c>
      <c r="M524" s="29">
        <f>IF(DataSet!$E524=0,0,DataSet!$F524)</f>
        <v>1552</v>
      </c>
    </row>
    <row r="525" spans="1:13" x14ac:dyDescent="0.3">
      <c r="A525" s="28">
        <v>45292</v>
      </c>
      <c r="B525" s="24">
        <v>47</v>
      </c>
      <c r="C525" s="24">
        <v>14</v>
      </c>
      <c r="D525" s="24">
        <v>418.92</v>
      </c>
      <c r="E525" s="24">
        <v>2</v>
      </c>
      <c r="F525" s="25">
        <v>3716</v>
      </c>
      <c r="G525" s="24" t="s">
        <v>33</v>
      </c>
      <c r="H525" s="24" t="s">
        <v>9</v>
      </c>
      <c r="I525" s="24" t="str">
        <f>TEXT(DataSet!$A525,"mmm")</f>
        <v>Jan</v>
      </c>
      <c r="J525" s="24">
        <f>YEAR(DataSet!$A525)</f>
        <v>2024</v>
      </c>
      <c r="K525" s="24" t="str">
        <f>IF(MONTH(DataSet!$A525)&gt;9,"Q4",IF(MONTH(DataSet!$A525)&gt;6,"Q3",IF(MONTH(DataSet!$A525)&gt;3,"Q2","Q1")))</f>
        <v>Q1</v>
      </c>
      <c r="L525" s="24" t="str">
        <f>TEXT(WEEKDAY(DataSet!$A525,3),"ddd")</f>
        <v>Sat</v>
      </c>
      <c r="M525" s="30">
        <f>IF(DataSet!$E525=0,0,DataSet!$F525)</f>
        <v>3716</v>
      </c>
    </row>
    <row r="526" spans="1:13" x14ac:dyDescent="0.3">
      <c r="A526" s="27">
        <v>45292</v>
      </c>
      <c r="B526" s="22">
        <v>78</v>
      </c>
      <c r="C526" s="22">
        <v>12</v>
      </c>
      <c r="D526" s="22">
        <v>377.5</v>
      </c>
      <c r="E526" s="22">
        <v>4</v>
      </c>
      <c r="F526" s="23">
        <v>3881</v>
      </c>
      <c r="G526" s="22" t="s">
        <v>34</v>
      </c>
      <c r="H526" s="22" t="s">
        <v>11</v>
      </c>
      <c r="I526" s="22" t="str">
        <f>TEXT(DataSet!$A526,"mmm")</f>
        <v>Jan</v>
      </c>
      <c r="J526" s="22">
        <f>YEAR(DataSet!$A526)</f>
        <v>2024</v>
      </c>
      <c r="K526" s="22" t="str">
        <f>IF(MONTH(DataSet!$A526)&gt;9,"Q4",IF(MONTH(DataSet!$A526)&gt;6,"Q3",IF(MONTH(DataSet!$A526)&gt;3,"Q2","Q1")))</f>
        <v>Q1</v>
      </c>
      <c r="L526" s="22" t="str">
        <f>TEXT(WEEKDAY(DataSet!$A526,3),"ddd")</f>
        <v>Sat</v>
      </c>
      <c r="M526" s="29">
        <f>IF(DataSet!$E526=0,0,DataSet!$F526)</f>
        <v>3881</v>
      </c>
    </row>
    <row r="527" spans="1:13" x14ac:dyDescent="0.3">
      <c r="A527" s="28">
        <v>45292</v>
      </c>
      <c r="B527" s="24">
        <v>67</v>
      </c>
      <c r="C527" s="24">
        <v>17</v>
      </c>
      <c r="D527" s="24">
        <v>552.54999999999995</v>
      </c>
      <c r="E527" s="24">
        <v>2</v>
      </c>
      <c r="F527" s="25">
        <v>330</v>
      </c>
      <c r="G527" s="24" t="s">
        <v>35</v>
      </c>
      <c r="H527" s="24" t="s">
        <v>11</v>
      </c>
      <c r="I527" s="24" t="str">
        <f>TEXT(DataSet!$A527,"mmm")</f>
        <v>Jan</v>
      </c>
      <c r="J527" s="24">
        <f>YEAR(DataSet!$A527)</f>
        <v>2024</v>
      </c>
      <c r="K527" s="24" t="str">
        <f>IF(MONTH(DataSet!$A527)&gt;9,"Q4",IF(MONTH(DataSet!$A527)&gt;6,"Q3",IF(MONTH(DataSet!$A527)&gt;3,"Q2","Q1")))</f>
        <v>Q1</v>
      </c>
      <c r="L527" s="24" t="str">
        <f>TEXT(WEEKDAY(DataSet!$A527,3),"ddd")</f>
        <v>Sat</v>
      </c>
      <c r="M527" s="30">
        <f>IF(DataSet!$E527=0,0,DataSet!$F527)</f>
        <v>330</v>
      </c>
    </row>
    <row r="528" spans="1:13" x14ac:dyDescent="0.3">
      <c r="A528" s="27">
        <v>45293</v>
      </c>
      <c r="B528" s="22">
        <v>88</v>
      </c>
      <c r="C528" s="22">
        <v>76</v>
      </c>
      <c r="D528" s="22">
        <v>477.27143704234118</v>
      </c>
      <c r="E528" s="22">
        <v>33</v>
      </c>
      <c r="F528" s="23">
        <v>2760</v>
      </c>
      <c r="G528" s="22" t="s">
        <v>36</v>
      </c>
      <c r="H528" s="22" t="s">
        <v>11</v>
      </c>
      <c r="I528" s="22" t="str">
        <f>TEXT(DataSet!$A528,"mmm")</f>
        <v>Jan</v>
      </c>
      <c r="J528" s="22">
        <f>YEAR(DataSet!$A528)</f>
        <v>2024</v>
      </c>
      <c r="K528" s="22" t="str">
        <f>IF(MONTH(DataSet!$A528)&gt;9,"Q4",IF(MONTH(DataSet!$A528)&gt;6,"Q3",IF(MONTH(DataSet!$A528)&gt;3,"Q2","Q1")))</f>
        <v>Q1</v>
      </c>
      <c r="L528" s="22" t="str">
        <f>TEXT(WEEKDAY(DataSet!$A528,3),"ddd")</f>
        <v>Sun</v>
      </c>
      <c r="M528" s="29">
        <f>IF(DataSet!$E528=0,0,DataSet!$F528)</f>
        <v>2760</v>
      </c>
    </row>
    <row r="529" spans="1:13" x14ac:dyDescent="0.3">
      <c r="A529" s="28">
        <v>45294</v>
      </c>
      <c r="B529" s="24">
        <v>78</v>
      </c>
      <c r="C529" s="24">
        <v>28</v>
      </c>
      <c r="D529" s="24">
        <v>151.56193441796631</v>
      </c>
      <c r="E529" s="24">
        <v>7</v>
      </c>
      <c r="F529" s="25">
        <v>3179</v>
      </c>
      <c r="G529" s="24" t="s">
        <v>37</v>
      </c>
      <c r="H529" s="24" t="s">
        <v>11</v>
      </c>
      <c r="I529" s="24" t="str">
        <f>TEXT(DataSet!$A529,"mmm")</f>
        <v>Jan</v>
      </c>
      <c r="J529" s="24">
        <f>YEAR(DataSet!$A529)</f>
        <v>2024</v>
      </c>
      <c r="K529" s="24" t="str">
        <f>IF(MONTH(DataSet!$A529)&gt;9,"Q4",IF(MONTH(DataSet!$A529)&gt;6,"Q3",IF(MONTH(DataSet!$A529)&gt;3,"Q2","Q1")))</f>
        <v>Q1</v>
      </c>
      <c r="L529" s="24" t="str">
        <f>TEXT(WEEKDAY(DataSet!$A529,3),"ddd")</f>
        <v>Mon</v>
      </c>
      <c r="M529" s="30">
        <f>IF(DataSet!$E529=0,0,DataSet!$F529)</f>
        <v>3179</v>
      </c>
    </row>
    <row r="530" spans="1:13" x14ac:dyDescent="0.3">
      <c r="A530" s="27">
        <v>45295</v>
      </c>
      <c r="B530" s="22">
        <v>64</v>
      </c>
      <c r="C530" s="22">
        <v>29</v>
      </c>
      <c r="D530" s="22">
        <v>551.2764533397833</v>
      </c>
      <c r="E530" s="22">
        <v>39</v>
      </c>
      <c r="F530" s="23">
        <v>802</v>
      </c>
      <c r="G530" s="22" t="s">
        <v>38</v>
      </c>
      <c r="H530" s="22" t="s">
        <v>11</v>
      </c>
      <c r="I530" s="22" t="str">
        <f>TEXT(DataSet!$A530,"mmm")</f>
        <v>Jan</v>
      </c>
      <c r="J530" s="22">
        <f>YEAR(DataSet!$A530)</f>
        <v>2024</v>
      </c>
      <c r="K530" s="22" t="str">
        <f>IF(MONTH(DataSet!$A530)&gt;9,"Q4",IF(MONTH(DataSet!$A530)&gt;6,"Q3",IF(MONTH(DataSet!$A530)&gt;3,"Q2","Q1")))</f>
        <v>Q1</v>
      </c>
      <c r="L530" s="22" t="str">
        <f>TEXT(WEEKDAY(DataSet!$A530,3),"ddd")</f>
        <v>Tue</v>
      </c>
      <c r="M530" s="29">
        <f>IF(DataSet!$E530=0,0,DataSet!$F530)</f>
        <v>802</v>
      </c>
    </row>
    <row r="531" spans="1:13" x14ac:dyDescent="0.3">
      <c r="A531" s="28">
        <v>45296</v>
      </c>
      <c r="B531" s="24">
        <v>92</v>
      </c>
      <c r="C531" s="24">
        <v>61</v>
      </c>
      <c r="D531" s="24">
        <v>352.62618622392858</v>
      </c>
      <c r="E531" s="24">
        <v>18</v>
      </c>
      <c r="F531" s="25">
        <v>3875</v>
      </c>
      <c r="G531" s="24" t="s">
        <v>39</v>
      </c>
      <c r="H531" s="24" t="s">
        <v>9</v>
      </c>
      <c r="I531" s="24" t="str">
        <f>TEXT(DataSet!$A531,"mmm")</f>
        <v>Jan</v>
      </c>
      <c r="J531" s="24">
        <f>YEAR(DataSet!$A531)</f>
        <v>2024</v>
      </c>
      <c r="K531" s="24" t="str">
        <f>IF(MONTH(DataSet!$A531)&gt;9,"Q4",IF(MONTH(DataSet!$A531)&gt;6,"Q3",IF(MONTH(DataSet!$A531)&gt;3,"Q2","Q1")))</f>
        <v>Q1</v>
      </c>
      <c r="L531" s="24" t="str">
        <f>TEXT(WEEKDAY(DataSet!$A531,3),"ddd")</f>
        <v>Wed</v>
      </c>
      <c r="M531" s="30">
        <f>IF(DataSet!$E531=0,0,DataSet!$F531)</f>
        <v>3875</v>
      </c>
    </row>
    <row r="532" spans="1:13" x14ac:dyDescent="0.3">
      <c r="A532" s="27">
        <v>45299</v>
      </c>
      <c r="B532" s="22">
        <v>57</v>
      </c>
      <c r="C532" s="22">
        <v>42</v>
      </c>
      <c r="D532" s="22">
        <v>513.22873305387088</v>
      </c>
      <c r="E532" s="22">
        <v>36</v>
      </c>
      <c r="F532" s="23">
        <v>1445</v>
      </c>
      <c r="G532" s="22" t="s">
        <v>40</v>
      </c>
      <c r="H532" s="22" t="s">
        <v>11</v>
      </c>
      <c r="I532" s="22" t="str">
        <f>TEXT(DataSet!$A532,"mmm")</f>
        <v>Jan</v>
      </c>
      <c r="J532" s="22">
        <f>YEAR(DataSet!$A532)</f>
        <v>2024</v>
      </c>
      <c r="K532" s="22" t="str">
        <f>IF(MONTH(DataSet!$A532)&gt;9,"Q4",IF(MONTH(DataSet!$A532)&gt;6,"Q3",IF(MONTH(DataSet!$A532)&gt;3,"Q2","Q1")))</f>
        <v>Q1</v>
      </c>
      <c r="L532" s="22" t="str">
        <f>TEXT(WEEKDAY(DataSet!$A532,3),"ddd")</f>
        <v>Sat</v>
      </c>
      <c r="M532" s="29">
        <f>IF(DataSet!$E532=0,0,DataSet!$F532)</f>
        <v>1445</v>
      </c>
    </row>
    <row r="533" spans="1:13" x14ac:dyDescent="0.3">
      <c r="A533" s="28">
        <v>45300</v>
      </c>
      <c r="B533" s="24">
        <v>70</v>
      </c>
      <c r="C533" s="24">
        <v>49</v>
      </c>
      <c r="D533" s="24">
        <v>260.02480051530591</v>
      </c>
      <c r="E533" s="24">
        <v>5</v>
      </c>
      <c r="F533" s="25">
        <v>4541</v>
      </c>
      <c r="G533" s="24" t="s">
        <v>41</v>
      </c>
      <c r="H533" s="24" t="s">
        <v>11</v>
      </c>
      <c r="I533" s="24" t="str">
        <f>TEXT(DataSet!$A533,"mmm")</f>
        <v>Jan</v>
      </c>
      <c r="J533" s="24">
        <f>YEAR(DataSet!$A533)</f>
        <v>2024</v>
      </c>
      <c r="K533" s="24" t="str">
        <f>IF(MONTH(DataSet!$A533)&gt;9,"Q4",IF(MONTH(DataSet!$A533)&gt;6,"Q3",IF(MONTH(DataSet!$A533)&gt;3,"Q2","Q1")))</f>
        <v>Q1</v>
      </c>
      <c r="L533" s="24" t="str">
        <f>TEXT(WEEKDAY(DataSet!$A533,3),"ddd")</f>
        <v>Sun</v>
      </c>
      <c r="M533" s="30">
        <f>IF(DataSet!$E533=0,0,DataSet!$F533)</f>
        <v>4541</v>
      </c>
    </row>
    <row r="534" spans="1:13" x14ac:dyDescent="0.3">
      <c r="A534" s="27">
        <v>45301</v>
      </c>
      <c r="B534" s="22">
        <v>88</v>
      </c>
      <c r="C534" s="22">
        <v>48</v>
      </c>
      <c r="D534" s="22">
        <v>547.76161424810016</v>
      </c>
      <c r="E534" s="22">
        <v>25</v>
      </c>
      <c r="F534" s="23">
        <v>1423</v>
      </c>
      <c r="G534" s="22" t="s">
        <v>42</v>
      </c>
      <c r="H534" s="22" t="s">
        <v>11</v>
      </c>
      <c r="I534" s="22" t="str">
        <f>TEXT(DataSet!$A534,"mmm")</f>
        <v>Jan</v>
      </c>
      <c r="J534" s="22">
        <f>YEAR(DataSet!$A534)</f>
        <v>2024</v>
      </c>
      <c r="K534" s="22" t="str">
        <f>IF(MONTH(DataSet!$A534)&gt;9,"Q4",IF(MONTH(DataSet!$A534)&gt;6,"Q3",IF(MONTH(DataSet!$A534)&gt;3,"Q2","Q1")))</f>
        <v>Q1</v>
      </c>
      <c r="L534" s="22" t="str">
        <f>TEXT(WEEKDAY(DataSet!$A534,3),"ddd")</f>
        <v>Mon</v>
      </c>
      <c r="M534" s="29">
        <f>IF(DataSet!$E534=0,0,DataSet!$F534)</f>
        <v>1423</v>
      </c>
    </row>
    <row r="535" spans="1:13" x14ac:dyDescent="0.3">
      <c r="A535" s="28">
        <v>45302</v>
      </c>
      <c r="B535" s="24">
        <v>68</v>
      </c>
      <c r="C535" s="24">
        <v>10</v>
      </c>
      <c r="D535" s="24">
        <v>294.60083936708162</v>
      </c>
      <c r="E535" s="24">
        <v>33</v>
      </c>
      <c r="F535" s="25">
        <v>1358</v>
      </c>
      <c r="G535" s="24" t="s">
        <v>43</v>
      </c>
      <c r="H535" s="24" t="s">
        <v>9</v>
      </c>
      <c r="I535" s="24" t="str">
        <f>TEXT(DataSet!$A535,"mmm")</f>
        <v>Jan</v>
      </c>
      <c r="J535" s="24">
        <f>YEAR(DataSet!$A535)</f>
        <v>2024</v>
      </c>
      <c r="K535" s="24" t="str">
        <f>IF(MONTH(DataSet!$A535)&gt;9,"Q4",IF(MONTH(DataSet!$A535)&gt;6,"Q3",IF(MONTH(DataSet!$A535)&gt;3,"Q2","Q1")))</f>
        <v>Q1</v>
      </c>
      <c r="L535" s="24" t="str">
        <f>TEXT(WEEKDAY(DataSet!$A535,3),"ddd")</f>
        <v>Tue</v>
      </c>
      <c r="M535" s="30">
        <f>IF(DataSet!$E535=0,0,DataSet!$F535)</f>
        <v>1358</v>
      </c>
    </row>
    <row r="536" spans="1:13" x14ac:dyDescent="0.3">
      <c r="A536" s="27">
        <v>45303</v>
      </c>
      <c r="B536" s="22">
        <v>72</v>
      </c>
      <c r="C536" s="22">
        <v>20</v>
      </c>
      <c r="D536" s="22">
        <v>105.4188257401492</v>
      </c>
      <c r="E536" s="22">
        <v>5</v>
      </c>
      <c r="F536" s="23">
        <v>664</v>
      </c>
      <c r="G536" s="22" t="s">
        <v>44</v>
      </c>
      <c r="H536" s="22" t="s">
        <v>11</v>
      </c>
      <c r="I536" s="22" t="str">
        <f>TEXT(DataSet!$A536,"mmm")</f>
        <v>Jan</v>
      </c>
      <c r="J536" s="22">
        <f>YEAR(DataSet!$A536)</f>
        <v>2024</v>
      </c>
      <c r="K536" s="22" t="str">
        <f>IF(MONTH(DataSet!$A536)&gt;9,"Q4",IF(MONTH(DataSet!$A536)&gt;6,"Q3",IF(MONTH(DataSet!$A536)&gt;3,"Q2","Q1")))</f>
        <v>Q1</v>
      </c>
      <c r="L536" s="22" t="str">
        <f>TEXT(WEEKDAY(DataSet!$A536,3),"ddd")</f>
        <v>Wed</v>
      </c>
      <c r="M536" s="29">
        <f>IF(DataSet!$E536=0,0,DataSet!$F536)</f>
        <v>664</v>
      </c>
    </row>
    <row r="537" spans="1:13" x14ac:dyDescent="0.3">
      <c r="A537" s="28">
        <v>45306</v>
      </c>
      <c r="B537" s="24">
        <v>60</v>
      </c>
      <c r="C537" s="24">
        <v>66</v>
      </c>
      <c r="D537" s="24">
        <v>552.69098820963177</v>
      </c>
      <c r="E537" s="24">
        <v>36</v>
      </c>
      <c r="F537" s="25">
        <v>2624</v>
      </c>
      <c r="G537" s="24" t="s">
        <v>45</v>
      </c>
      <c r="H537" s="24" t="s">
        <v>9</v>
      </c>
      <c r="I537" s="24" t="str">
        <f>TEXT(DataSet!$A537,"mmm")</f>
        <v>Jan</v>
      </c>
      <c r="J537" s="24">
        <f>YEAR(DataSet!$A537)</f>
        <v>2024</v>
      </c>
      <c r="K537" s="24" t="str">
        <f>IF(MONTH(DataSet!$A537)&gt;9,"Q4",IF(MONTH(DataSet!$A537)&gt;6,"Q3",IF(MONTH(DataSet!$A537)&gt;3,"Q2","Q1")))</f>
        <v>Q1</v>
      </c>
      <c r="L537" s="24" t="str">
        <f>TEXT(WEEKDAY(DataSet!$A537,3),"ddd")</f>
        <v>Sat</v>
      </c>
      <c r="M537" s="30">
        <f>IF(DataSet!$E537=0,0,DataSet!$F537)</f>
        <v>2624</v>
      </c>
    </row>
    <row r="538" spans="1:13" x14ac:dyDescent="0.3">
      <c r="A538" s="27">
        <v>45307</v>
      </c>
      <c r="B538" s="22">
        <v>60</v>
      </c>
      <c r="C538" s="22">
        <v>59</v>
      </c>
      <c r="D538" s="22">
        <v>145.64333839306681</v>
      </c>
      <c r="E538" s="22">
        <v>32</v>
      </c>
      <c r="F538" s="23">
        <v>3042</v>
      </c>
      <c r="G538" s="22" t="s">
        <v>46</v>
      </c>
      <c r="H538" s="22" t="s">
        <v>9</v>
      </c>
      <c r="I538" s="22" t="str">
        <f>TEXT(DataSet!$A538,"mmm")</f>
        <v>Jan</v>
      </c>
      <c r="J538" s="22">
        <f>YEAR(DataSet!$A538)</f>
        <v>2024</v>
      </c>
      <c r="K538" s="22" t="str">
        <f>IF(MONTH(DataSet!$A538)&gt;9,"Q4",IF(MONTH(DataSet!$A538)&gt;6,"Q3",IF(MONTH(DataSet!$A538)&gt;3,"Q2","Q1")))</f>
        <v>Q1</v>
      </c>
      <c r="L538" s="22" t="str">
        <f>TEXT(WEEKDAY(DataSet!$A538,3),"ddd")</f>
        <v>Sun</v>
      </c>
      <c r="M538" s="29">
        <f>IF(DataSet!$E538=0,0,DataSet!$F538)</f>
        <v>3042</v>
      </c>
    </row>
    <row r="539" spans="1:13" x14ac:dyDescent="0.3">
      <c r="A539" s="28">
        <v>45308</v>
      </c>
      <c r="B539" s="24">
        <v>73</v>
      </c>
      <c r="C539" s="24">
        <v>32</v>
      </c>
      <c r="D539" s="24">
        <v>259.65681879520741</v>
      </c>
      <c r="E539" s="24">
        <v>21</v>
      </c>
      <c r="F539" s="25">
        <v>796</v>
      </c>
      <c r="G539" s="24" t="s">
        <v>47</v>
      </c>
      <c r="H539" s="24" t="s">
        <v>11</v>
      </c>
      <c r="I539" s="24" t="str">
        <f>TEXT(DataSet!$A539,"mmm")</f>
        <v>Jan</v>
      </c>
      <c r="J539" s="24">
        <f>YEAR(DataSet!$A539)</f>
        <v>2024</v>
      </c>
      <c r="K539" s="24" t="str">
        <f>IF(MONTH(DataSet!$A539)&gt;9,"Q4",IF(MONTH(DataSet!$A539)&gt;6,"Q3",IF(MONTH(DataSet!$A539)&gt;3,"Q2","Q1")))</f>
        <v>Q1</v>
      </c>
      <c r="L539" s="24" t="str">
        <f>TEXT(WEEKDAY(DataSet!$A539,3),"ddd")</f>
        <v>Mon</v>
      </c>
      <c r="M539" s="30">
        <f>IF(DataSet!$E539=0,0,DataSet!$F539)</f>
        <v>796</v>
      </c>
    </row>
    <row r="540" spans="1:13" x14ac:dyDescent="0.3">
      <c r="A540" s="27">
        <v>45309</v>
      </c>
      <c r="B540" s="22">
        <v>85</v>
      </c>
      <c r="C540" s="22">
        <v>40</v>
      </c>
      <c r="D540" s="22">
        <v>575.03098352540246</v>
      </c>
      <c r="E540" s="22">
        <v>20</v>
      </c>
      <c r="F540" s="23">
        <v>3990</v>
      </c>
      <c r="G540" s="22" t="s">
        <v>48</v>
      </c>
      <c r="H540" s="22" t="s">
        <v>11</v>
      </c>
      <c r="I540" s="22" t="str">
        <f>TEXT(DataSet!$A540,"mmm")</f>
        <v>Jan</v>
      </c>
      <c r="J540" s="22">
        <f>YEAR(DataSet!$A540)</f>
        <v>2024</v>
      </c>
      <c r="K540" s="22" t="str">
        <f>IF(MONTH(DataSet!$A540)&gt;9,"Q4",IF(MONTH(DataSet!$A540)&gt;6,"Q3",IF(MONTH(DataSet!$A540)&gt;3,"Q2","Q1")))</f>
        <v>Q1</v>
      </c>
      <c r="L540" s="22" t="str">
        <f>TEXT(WEEKDAY(DataSet!$A540,3),"ddd")</f>
        <v>Tue</v>
      </c>
      <c r="M540" s="29">
        <f>IF(DataSet!$E540=0,0,DataSet!$F540)</f>
        <v>3990</v>
      </c>
    </row>
    <row r="541" spans="1:13" x14ac:dyDescent="0.3">
      <c r="A541" s="28">
        <v>45310</v>
      </c>
      <c r="B541" s="24">
        <v>89</v>
      </c>
      <c r="C541" s="24">
        <v>51</v>
      </c>
      <c r="D541" s="24">
        <v>575.30357346877804</v>
      </c>
      <c r="E541" s="24">
        <v>5</v>
      </c>
      <c r="F541" s="25">
        <v>2540</v>
      </c>
      <c r="G541" s="24" t="s">
        <v>48</v>
      </c>
      <c r="H541" s="24" t="s">
        <v>9</v>
      </c>
      <c r="I541" s="24" t="str">
        <f>TEXT(DataSet!$A541,"mmm")</f>
        <v>Jan</v>
      </c>
      <c r="J541" s="24">
        <f>YEAR(DataSet!$A541)</f>
        <v>2024</v>
      </c>
      <c r="K541" s="24" t="str">
        <f>IF(MONTH(DataSet!$A541)&gt;9,"Q4",IF(MONTH(DataSet!$A541)&gt;6,"Q3",IF(MONTH(DataSet!$A541)&gt;3,"Q2","Q1")))</f>
        <v>Q1</v>
      </c>
      <c r="L541" s="24" t="str">
        <f>TEXT(WEEKDAY(DataSet!$A541,3),"ddd")</f>
        <v>Wed</v>
      </c>
      <c r="M541" s="30">
        <f>IF(DataSet!$E541=0,0,DataSet!$F541)</f>
        <v>2540</v>
      </c>
    </row>
    <row r="542" spans="1:13" x14ac:dyDescent="0.3">
      <c r="A542" s="27">
        <v>45313</v>
      </c>
      <c r="B542" s="22">
        <v>73</v>
      </c>
      <c r="C542" s="22">
        <v>16</v>
      </c>
      <c r="D542" s="22">
        <v>386.71894406164313</v>
      </c>
      <c r="E542" s="22">
        <v>5</v>
      </c>
      <c r="F542" s="23">
        <v>2860</v>
      </c>
      <c r="G542" s="22" t="s">
        <v>49</v>
      </c>
      <c r="H542" s="22" t="s">
        <v>11</v>
      </c>
      <c r="I542" s="22" t="str">
        <f>TEXT(DataSet!$A542,"mmm")</f>
        <v>Jan</v>
      </c>
      <c r="J542" s="22">
        <f>YEAR(DataSet!$A542)</f>
        <v>2024</v>
      </c>
      <c r="K542" s="22" t="str">
        <f>IF(MONTH(DataSet!$A542)&gt;9,"Q4",IF(MONTH(DataSet!$A542)&gt;6,"Q3",IF(MONTH(DataSet!$A542)&gt;3,"Q2","Q1")))</f>
        <v>Q1</v>
      </c>
      <c r="L542" s="22" t="str">
        <f>TEXT(WEEKDAY(DataSet!$A542,3),"ddd")</f>
        <v>Sat</v>
      </c>
      <c r="M542" s="29">
        <f>IF(DataSet!$E542=0,0,DataSet!$F542)</f>
        <v>2860</v>
      </c>
    </row>
    <row r="543" spans="1:13" x14ac:dyDescent="0.3">
      <c r="A543" s="28">
        <v>45314</v>
      </c>
      <c r="B543" s="24">
        <v>52</v>
      </c>
      <c r="C543" s="24">
        <v>25</v>
      </c>
      <c r="D543" s="24">
        <v>415.91860608489958</v>
      </c>
      <c r="E543" s="24">
        <v>3</v>
      </c>
      <c r="F543" s="25">
        <v>2483</v>
      </c>
      <c r="G543" s="24" t="s">
        <v>50</v>
      </c>
      <c r="H543" s="24" t="s">
        <v>9</v>
      </c>
      <c r="I543" s="24" t="str">
        <f>TEXT(DataSet!$A543,"mmm")</f>
        <v>Jan</v>
      </c>
      <c r="J543" s="24">
        <f>YEAR(DataSet!$A543)</f>
        <v>2024</v>
      </c>
      <c r="K543" s="24" t="str">
        <f>IF(MONTH(DataSet!$A543)&gt;9,"Q4",IF(MONTH(DataSet!$A543)&gt;6,"Q3",IF(MONTH(DataSet!$A543)&gt;3,"Q2","Q1")))</f>
        <v>Q1</v>
      </c>
      <c r="L543" s="24" t="str">
        <f>TEXT(WEEKDAY(DataSet!$A543,3),"ddd")</f>
        <v>Sun</v>
      </c>
      <c r="M543" s="30">
        <f>IF(DataSet!$E543=0,0,DataSet!$F543)</f>
        <v>2483</v>
      </c>
    </row>
    <row r="544" spans="1:13" x14ac:dyDescent="0.3">
      <c r="A544" s="27">
        <v>45315</v>
      </c>
      <c r="B544" s="22">
        <v>71</v>
      </c>
      <c r="C544" s="22">
        <v>69</v>
      </c>
      <c r="D544" s="22">
        <v>324.22276098915989</v>
      </c>
      <c r="E544" s="22">
        <v>29</v>
      </c>
      <c r="F544" s="23">
        <v>2303</v>
      </c>
      <c r="G544" s="22" t="s">
        <v>51</v>
      </c>
      <c r="H544" s="22" t="s">
        <v>9</v>
      </c>
      <c r="I544" s="22" t="str">
        <f>TEXT(DataSet!$A544,"mmm")</f>
        <v>Jan</v>
      </c>
      <c r="J544" s="22">
        <f>YEAR(DataSet!$A544)</f>
        <v>2024</v>
      </c>
      <c r="K544" s="22" t="str">
        <f>IF(MONTH(DataSet!$A544)&gt;9,"Q4",IF(MONTH(DataSet!$A544)&gt;6,"Q3",IF(MONTH(DataSet!$A544)&gt;3,"Q2","Q1")))</f>
        <v>Q1</v>
      </c>
      <c r="L544" s="22" t="str">
        <f>TEXT(WEEKDAY(DataSet!$A544,3),"ddd")</f>
        <v>Mon</v>
      </c>
      <c r="M544" s="29">
        <f>IF(DataSet!$E544=0,0,DataSet!$F544)</f>
        <v>2303</v>
      </c>
    </row>
    <row r="545" spans="1:13" x14ac:dyDescent="0.3">
      <c r="A545" s="28">
        <v>45316</v>
      </c>
      <c r="B545" s="24">
        <v>51</v>
      </c>
      <c r="C545" s="24">
        <v>11</v>
      </c>
      <c r="D545" s="24">
        <v>246.6053858490323</v>
      </c>
      <c r="E545" s="24">
        <v>10</v>
      </c>
      <c r="F545" s="25">
        <v>3018</v>
      </c>
      <c r="G545" s="24" t="s">
        <v>52</v>
      </c>
      <c r="H545" s="24" t="s">
        <v>11</v>
      </c>
      <c r="I545" s="24" t="str">
        <f>TEXT(DataSet!$A545,"mmm")</f>
        <v>Jan</v>
      </c>
      <c r="J545" s="24">
        <f>YEAR(DataSet!$A545)</f>
        <v>2024</v>
      </c>
      <c r="K545" s="24" t="str">
        <f>IF(MONTH(DataSet!$A545)&gt;9,"Q4",IF(MONTH(DataSet!$A545)&gt;6,"Q3",IF(MONTH(DataSet!$A545)&gt;3,"Q2","Q1")))</f>
        <v>Q1</v>
      </c>
      <c r="L545" s="24" t="str">
        <f>TEXT(WEEKDAY(DataSet!$A545,3),"ddd")</f>
        <v>Tue</v>
      </c>
      <c r="M545" s="30">
        <f>IF(DataSet!$E545=0,0,DataSet!$F545)</f>
        <v>3018</v>
      </c>
    </row>
    <row r="546" spans="1:13" x14ac:dyDescent="0.3">
      <c r="A546" s="27">
        <v>45317</v>
      </c>
      <c r="B546" s="22">
        <v>73</v>
      </c>
      <c r="C546" s="22">
        <v>10</v>
      </c>
      <c r="D546" s="22">
        <v>264.33227268495801</v>
      </c>
      <c r="E546" s="22">
        <v>29</v>
      </c>
      <c r="F546" s="23">
        <v>1199</v>
      </c>
      <c r="G546" s="22" t="s">
        <v>53</v>
      </c>
      <c r="H546" s="22" t="s">
        <v>11</v>
      </c>
      <c r="I546" s="22" t="str">
        <f>TEXT(DataSet!$A546,"mmm")</f>
        <v>Jan</v>
      </c>
      <c r="J546" s="22">
        <f>YEAR(DataSet!$A546)</f>
        <v>2024</v>
      </c>
      <c r="K546" s="22" t="str">
        <f>IF(MONTH(DataSet!$A546)&gt;9,"Q4",IF(MONTH(DataSet!$A546)&gt;6,"Q3",IF(MONTH(DataSet!$A546)&gt;3,"Q2","Q1")))</f>
        <v>Q1</v>
      </c>
      <c r="L546" s="22" t="str">
        <f>TEXT(WEEKDAY(DataSet!$A546,3),"ddd")</f>
        <v>Wed</v>
      </c>
      <c r="M546" s="29">
        <f>IF(DataSet!$E546=0,0,DataSet!$F546)</f>
        <v>1199</v>
      </c>
    </row>
    <row r="547" spans="1:13" x14ac:dyDescent="0.3">
      <c r="A547" s="28">
        <v>45320</v>
      </c>
      <c r="B547" s="24">
        <v>93</v>
      </c>
      <c r="C547" s="24">
        <v>57</v>
      </c>
      <c r="D547" s="24">
        <v>436.25922803851921</v>
      </c>
      <c r="E547" s="24">
        <v>30</v>
      </c>
      <c r="F547" s="25">
        <v>1319</v>
      </c>
      <c r="G547" s="24" t="s">
        <v>47</v>
      </c>
      <c r="H547" s="24" t="s">
        <v>9</v>
      </c>
      <c r="I547" s="24" t="str">
        <f>TEXT(DataSet!$A547,"mmm")</f>
        <v>Jan</v>
      </c>
      <c r="J547" s="24">
        <f>YEAR(DataSet!$A547)</f>
        <v>2024</v>
      </c>
      <c r="K547" s="24" t="str">
        <f>IF(MONTH(DataSet!$A547)&gt;9,"Q4",IF(MONTH(DataSet!$A547)&gt;6,"Q3",IF(MONTH(DataSet!$A547)&gt;3,"Q2","Q1")))</f>
        <v>Q1</v>
      </c>
      <c r="L547" s="24" t="str">
        <f>TEXT(WEEKDAY(DataSet!$A547,3),"ddd")</f>
        <v>Sat</v>
      </c>
      <c r="M547" s="30">
        <f>IF(DataSet!$E547=0,0,DataSet!$F547)</f>
        <v>1319</v>
      </c>
    </row>
    <row r="548" spans="1:13" x14ac:dyDescent="0.3">
      <c r="A548" s="27">
        <v>45321</v>
      </c>
      <c r="B548" s="22">
        <v>79</v>
      </c>
      <c r="C548" s="22">
        <v>21</v>
      </c>
      <c r="D548" s="22">
        <v>476.18726471884003</v>
      </c>
      <c r="E548" s="22">
        <v>23</v>
      </c>
      <c r="F548" s="23">
        <v>4378</v>
      </c>
      <c r="G548" s="22" t="s">
        <v>10</v>
      </c>
      <c r="H548" s="22" t="s">
        <v>9</v>
      </c>
      <c r="I548" s="22" t="str">
        <f>TEXT(DataSet!$A548,"mmm")</f>
        <v>Jan</v>
      </c>
      <c r="J548" s="22">
        <f>YEAR(DataSet!$A548)</f>
        <v>2024</v>
      </c>
      <c r="K548" s="22" t="str">
        <f>IF(MONTH(DataSet!$A548)&gt;9,"Q4",IF(MONTH(DataSet!$A548)&gt;6,"Q3",IF(MONTH(DataSet!$A548)&gt;3,"Q2","Q1")))</f>
        <v>Q1</v>
      </c>
      <c r="L548" s="22" t="str">
        <f>TEXT(WEEKDAY(DataSet!$A548,3),"ddd")</f>
        <v>Sun</v>
      </c>
      <c r="M548" s="29">
        <f>IF(DataSet!$E548=0,0,DataSet!$F548)</f>
        <v>4378</v>
      </c>
    </row>
    <row r="549" spans="1:13" x14ac:dyDescent="0.3">
      <c r="A549" s="28">
        <v>45322</v>
      </c>
      <c r="B549" s="24">
        <v>87</v>
      </c>
      <c r="C549" s="24">
        <v>78</v>
      </c>
      <c r="D549" s="24">
        <v>495.78952186292429</v>
      </c>
      <c r="E549" s="24">
        <v>8</v>
      </c>
      <c r="F549" s="25">
        <v>4758</v>
      </c>
      <c r="G549" s="24" t="s">
        <v>54</v>
      </c>
      <c r="H549" s="24" t="s">
        <v>9</v>
      </c>
      <c r="I549" s="24" t="str">
        <f>TEXT(DataSet!$A549,"mmm")</f>
        <v>Jan</v>
      </c>
      <c r="J549" s="24">
        <f>YEAR(DataSet!$A549)</f>
        <v>2024</v>
      </c>
      <c r="K549" s="24" t="str">
        <f>IF(MONTH(DataSet!$A549)&gt;9,"Q4",IF(MONTH(DataSet!$A549)&gt;6,"Q3",IF(MONTH(DataSet!$A549)&gt;3,"Q2","Q1")))</f>
        <v>Q1</v>
      </c>
      <c r="L549" s="24" t="str">
        <f>TEXT(WEEKDAY(DataSet!$A549,3),"ddd")</f>
        <v>Mon</v>
      </c>
      <c r="M549" s="30">
        <f>IF(DataSet!$E549=0,0,DataSet!$F549)</f>
        <v>4758</v>
      </c>
    </row>
    <row r="550" spans="1:13" x14ac:dyDescent="0.3">
      <c r="A550" s="27">
        <v>45323</v>
      </c>
      <c r="B550" s="22">
        <v>34</v>
      </c>
      <c r="C550" s="22">
        <v>17</v>
      </c>
      <c r="D550" s="22">
        <v>380.37</v>
      </c>
      <c r="E550" s="22">
        <v>7</v>
      </c>
      <c r="F550" s="23">
        <v>4183</v>
      </c>
      <c r="G550" s="22" t="s">
        <v>55</v>
      </c>
      <c r="H550" s="22" t="s">
        <v>11</v>
      </c>
      <c r="I550" s="22" t="str">
        <f>TEXT(DataSet!$A550,"mmm")</f>
        <v>Feb</v>
      </c>
      <c r="J550" s="22">
        <f>YEAR(DataSet!$A550)</f>
        <v>2024</v>
      </c>
      <c r="K550" s="22" t="str">
        <f>IF(MONTH(DataSet!$A550)&gt;9,"Q4",IF(MONTH(DataSet!$A550)&gt;6,"Q3",IF(MONTH(DataSet!$A550)&gt;3,"Q2","Q1")))</f>
        <v>Q1</v>
      </c>
      <c r="L550" s="22" t="str">
        <f>TEXT(WEEKDAY(DataSet!$A550,3),"ddd")</f>
        <v>Tue</v>
      </c>
      <c r="M550" s="29">
        <f>IF(DataSet!$E550=0,0,DataSet!$F550)</f>
        <v>4183</v>
      </c>
    </row>
    <row r="551" spans="1:13" x14ac:dyDescent="0.3">
      <c r="A551" s="28">
        <v>45323</v>
      </c>
      <c r="B551" s="24">
        <v>80</v>
      </c>
      <c r="C551" s="24">
        <v>50</v>
      </c>
      <c r="D551" s="24">
        <v>562.73</v>
      </c>
      <c r="E551" s="24">
        <v>30</v>
      </c>
      <c r="F551" s="25">
        <v>222</v>
      </c>
      <c r="G551" s="24" t="s">
        <v>56</v>
      </c>
      <c r="H551" s="24" t="s">
        <v>11</v>
      </c>
      <c r="I551" s="24" t="str">
        <f>TEXT(DataSet!$A551,"mmm")</f>
        <v>Feb</v>
      </c>
      <c r="J551" s="24">
        <f>YEAR(DataSet!$A551)</f>
        <v>2024</v>
      </c>
      <c r="K551" s="24" t="str">
        <f>IF(MONTH(DataSet!$A551)&gt;9,"Q4",IF(MONTH(DataSet!$A551)&gt;6,"Q3",IF(MONTH(DataSet!$A551)&gt;3,"Q2","Q1")))</f>
        <v>Q1</v>
      </c>
      <c r="L551" s="24" t="str">
        <f>TEXT(WEEKDAY(DataSet!$A551,3),"ddd")</f>
        <v>Tue</v>
      </c>
      <c r="M551" s="30">
        <f>IF(DataSet!$E551=0,0,DataSet!$F551)</f>
        <v>222</v>
      </c>
    </row>
    <row r="552" spans="1:13" x14ac:dyDescent="0.3">
      <c r="A552" s="27">
        <v>45323</v>
      </c>
      <c r="B552" s="22">
        <v>22</v>
      </c>
      <c r="C552" s="22">
        <v>17</v>
      </c>
      <c r="D552" s="22">
        <v>291.97000000000003</v>
      </c>
      <c r="E552" s="22">
        <v>1</v>
      </c>
      <c r="F552" s="23">
        <v>1704</v>
      </c>
      <c r="G552" s="22" t="s">
        <v>57</v>
      </c>
      <c r="H552" s="22" t="s">
        <v>9</v>
      </c>
      <c r="I552" s="22" t="str">
        <f>TEXT(DataSet!$A552,"mmm")</f>
        <v>Feb</v>
      </c>
      <c r="J552" s="22">
        <f>YEAR(DataSet!$A552)</f>
        <v>2024</v>
      </c>
      <c r="K552" s="22" t="str">
        <f>IF(MONTH(DataSet!$A552)&gt;9,"Q4",IF(MONTH(DataSet!$A552)&gt;6,"Q3",IF(MONTH(DataSet!$A552)&gt;3,"Q2","Q1")))</f>
        <v>Q1</v>
      </c>
      <c r="L552" s="22" t="str">
        <f>TEXT(WEEKDAY(DataSet!$A552,3),"ddd")</f>
        <v>Tue</v>
      </c>
      <c r="M552" s="29">
        <f>IF(DataSet!$E552=0,0,DataSet!$F552)</f>
        <v>1704</v>
      </c>
    </row>
    <row r="553" spans="1:13" x14ac:dyDescent="0.3">
      <c r="A553" s="28">
        <v>45323</v>
      </c>
      <c r="B553" s="24">
        <v>68</v>
      </c>
      <c r="C553" s="24">
        <v>7</v>
      </c>
      <c r="D553" s="24">
        <v>171.76</v>
      </c>
      <c r="E553" s="24">
        <v>7</v>
      </c>
      <c r="F553" s="25">
        <v>548</v>
      </c>
      <c r="G553" s="24" t="s">
        <v>58</v>
      </c>
      <c r="H553" s="24" t="s">
        <v>11</v>
      </c>
      <c r="I553" s="24" t="str">
        <f>TEXT(DataSet!$A553,"mmm")</f>
        <v>Feb</v>
      </c>
      <c r="J553" s="24">
        <f>YEAR(DataSet!$A553)</f>
        <v>2024</v>
      </c>
      <c r="K553" s="24" t="str">
        <f>IF(MONTH(DataSet!$A553)&gt;9,"Q4",IF(MONTH(DataSet!$A553)&gt;6,"Q3",IF(MONTH(DataSet!$A553)&gt;3,"Q2","Q1")))</f>
        <v>Q1</v>
      </c>
      <c r="L553" s="24" t="str">
        <f>TEXT(WEEKDAY(DataSet!$A553,3),"ddd")</f>
        <v>Tue</v>
      </c>
      <c r="M553" s="30">
        <f>IF(DataSet!$E553=0,0,DataSet!$F553)</f>
        <v>548</v>
      </c>
    </row>
    <row r="554" spans="1:13" x14ac:dyDescent="0.3">
      <c r="A554" s="27">
        <v>45323</v>
      </c>
      <c r="B554" s="22">
        <v>62</v>
      </c>
      <c r="C554" s="22">
        <v>15</v>
      </c>
      <c r="D554" s="22">
        <v>361.38</v>
      </c>
      <c r="E554" s="22">
        <v>6</v>
      </c>
      <c r="F554" s="23">
        <v>4195</v>
      </c>
      <c r="G554" s="22" t="s">
        <v>59</v>
      </c>
      <c r="H554" s="22" t="s">
        <v>11</v>
      </c>
      <c r="I554" s="22" t="str">
        <f>TEXT(DataSet!$A554,"mmm")</f>
        <v>Feb</v>
      </c>
      <c r="J554" s="22">
        <f>YEAR(DataSet!$A554)</f>
        <v>2024</v>
      </c>
      <c r="K554" s="22" t="str">
        <f>IF(MONTH(DataSet!$A554)&gt;9,"Q4",IF(MONTH(DataSet!$A554)&gt;6,"Q3",IF(MONTH(DataSet!$A554)&gt;3,"Q2","Q1")))</f>
        <v>Q1</v>
      </c>
      <c r="L554" s="22" t="str">
        <f>TEXT(WEEKDAY(DataSet!$A554,3),"ddd")</f>
        <v>Tue</v>
      </c>
      <c r="M554" s="29">
        <f>IF(DataSet!$E554=0,0,DataSet!$F554)</f>
        <v>4195</v>
      </c>
    </row>
    <row r="555" spans="1:13" x14ac:dyDescent="0.3">
      <c r="A555" s="28">
        <v>45323</v>
      </c>
      <c r="B555" s="24">
        <v>83</v>
      </c>
      <c r="C555" s="24">
        <v>16</v>
      </c>
      <c r="D555" s="24">
        <v>382.21</v>
      </c>
      <c r="E555" s="24">
        <v>1</v>
      </c>
      <c r="F555" s="25">
        <v>3017</v>
      </c>
      <c r="G555" s="24" t="s">
        <v>60</v>
      </c>
      <c r="H555" s="24" t="s">
        <v>11</v>
      </c>
      <c r="I555" s="24" t="str">
        <f>TEXT(DataSet!$A555,"mmm")</f>
        <v>Feb</v>
      </c>
      <c r="J555" s="24">
        <f>YEAR(DataSet!$A555)</f>
        <v>2024</v>
      </c>
      <c r="K555" s="24" t="str">
        <f>IF(MONTH(DataSet!$A555)&gt;9,"Q4",IF(MONTH(DataSet!$A555)&gt;6,"Q3",IF(MONTH(DataSet!$A555)&gt;3,"Q2","Q1")))</f>
        <v>Q1</v>
      </c>
      <c r="L555" s="24" t="str">
        <f>TEXT(WEEKDAY(DataSet!$A555,3),"ddd")</f>
        <v>Tue</v>
      </c>
      <c r="M555" s="30">
        <f>IF(DataSet!$E555=0,0,DataSet!$F555)</f>
        <v>3017</v>
      </c>
    </row>
    <row r="556" spans="1:13" x14ac:dyDescent="0.3">
      <c r="A556" s="27">
        <v>45323</v>
      </c>
      <c r="B556" s="22">
        <v>52</v>
      </c>
      <c r="C556" s="22">
        <v>14</v>
      </c>
      <c r="D556" s="22">
        <v>382.59</v>
      </c>
      <c r="E556" s="22">
        <v>3</v>
      </c>
      <c r="F556" s="23">
        <v>3394</v>
      </c>
      <c r="G556" s="22" t="s">
        <v>61</v>
      </c>
      <c r="H556" s="22" t="s">
        <v>9</v>
      </c>
      <c r="I556" s="22" t="str">
        <f>TEXT(DataSet!$A556,"mmm")</f>
        <v>Feb</v>
      </c>
      <c r="J556" s="22">
        <f>YEAR(DataSet!$A556)</f>
        <v>2024</v>
      </c>
      <c r="K556" s="22" t="str">
        <f>IF(MONTH(DataSet!$A556)&gt;9,"Q4",IF(MONTH(DataSet!$A556)&gt;6,"Q3",IF(MONTH(DataSet!$A556)&gt;3,"Q2","Q1")))</f>
        <v>Q1</v>
      </c>
      <c r="L556" s="22" t="str">
        <f>TEXT(WEEKDAY(DataSet!$A556,3),"ddd")</f>
        <v>Tue</v>
      </c>
      <c r="M556" s="29">
        <f>IF(DataSet!$E556=0,0,DataSet!$F556)</f>
        <v>3394</v>
      </c>
    </row>
    <row r="557" spans="1:13" x14ac:dyDescent="0.3">
      <c r="A557" s="28">
        <v>45323</v>
      </c>
      <c r="B557" s="24">
        <v>100</v>
      </c>
      <c r="C557" s="24">
        <v>50</v>
      </c>
      <c r="D557" s="24">
        <v>79.459999999999994</v>
      </c>
      <c r="E557" s="24">
        <v>30</v>
      </c>
      <c r="F557" s="25">
        <v>1639</v>
      </c>
      <c r="G557" s="24" t="s">
        <v>37</v>
      </c>
      <c r="H557" s="24" t="s">
        <v>9</v>
      </c>
      <c r="I557" s="24" t="str">
        <f>TEXT(DataSet!$A557,"mmm")</f>
        <v>Feb</v>
      </c>
      <c r="J557" s="24">
        <f>YEAR(DataSet!$A557)</f>
        <v>2024</v>
      </c>
      <c r="K557" s="24" t="str">
        <f>IF(MONTH(DataSet!$A557)&gt;9,"Q4",IF(MONTH(DataSet!$A557)&gt;6,"Q3",IF(MONTH(DataSet!$A557)&gt;3,"Q2","Q1")))</f>
        <v>Q1</v>
      </c>
      <c r="L557" s="24" t="str">
        <f>TEXT(WEEKDAY(DataSet!$A557,3),"ddd")</f>
        <v>Tue</v>
      </c>
      <c r="M557" s="30">
        <f>IF(DataSet!$E557=0,0,DataSet!$F557)</f>
        <v>1639</v>
      </c>
    </row>
    <row r="558" spans="1:13" x14ac:dyDescent="0.3">
      <c r="A558" s="27">
        <v>45323</v>
      </c>
      <c r="B558" s="22">
        <v>93</v>
      </c>
      <c r="C558" s="22">
        <v>11</v>
      </c>
      <c r="D558" s="22">
        <v>446.3</v>
      </c>
      <c r="E558" s="22">
        <v>5</v>
      </c>
      <c r="F558" s="23">
        <v>1057</v>
      </c>
      <c r="G558" s="22" t="s">
        <v>62</v>
      </c>
      <c r="H558" s="22" t="s">
        <v>11</v>
      </c>
      <c r="I558" s="22" t="str">
        <f>TEXT(DataSet!$A558,"mmm")</f>
        <v>Feb</v>
      </c>
      <c r="J558" s="22">
        <f>YEAR(DataSet!$A558)</f>
        <v>2024</v>
      </c>
      <c r="K558" s="22" t="str">
        <f>IF(MONTH(DataSet!$A558)&gt;9,"Q4",IF(MONTH(DataSet!$A558)&gt;6,"Q3",IF(MONTH(DataSet!$A558)&gt;3,"Q2","Q1")))</f>
        <v>Q1</v>
      </c>
      <c r="L558" s="22" t="str">
        <f>TEXT(WEEKDAY(DataSet!$A558,3),"ddd")</f>
        <v>Tue</v>
      </c>
      <c r="M558" s="29">
        <f>IF(DataSet!$E558=0,0,DataSet!$F558)</f>
        <v>1057</v>
      </c>
    </row>
    <row r="559" spans="1:13" x14ac:dyDescent="0.3">
      <c r="A559" s="28">
        <v>45323</v>
      </c>
      <c r="B559" s="24">
        <v>65</v>
      </c>
      <c r="C559" s="24">
        <v>7</v>
      </c>
      <c r="D559" s="24">
        <v>461.67</v>
      </c>
      <c r="E559" s="24">
        <v>2</v>
      </c>
      <c r="F559" s="25">
        <v>3486</v>
      </c>
      <c r="G559" s="24" t="s">
        <v>63</v>
      </c>
      <c r="H559" s="24" t="s">
        <v>9</v>
      </c>
      <c r="I559" s="24" t="str">
        <f>TEXT(DataSet!$A559,"mmm")</f>
        <v>Feb</v>
      </c>
      <c r="J559" s="24">
        <f>YEAR(DataSet!$A559)</f>
        <v>2024</v>
      </c>
      <c r="K559" s="24" t="str">
        <f>IF(MONTH(DataSet!$A559)&gt;9,"Q4",IF(MONTH(DataSet!$A559)&gt;6,"Q3",IF(MONTH(DataSet!$A559)&gt;3,"Q2","Q1")))</f>
        <v>Q1</v>
      </c>
      <c r="L559" s="24" t="str">
        <f>TEXT(WEEKDAY(DataSet!$A559,3),"ddd")</f>
        <v>Tue</v>
      </c>
      <c r="M559" s="30">
        <f>IF(DataSet!$E559=0,0,DataSet!$F559)</f>
        <v>3486</v>
      </c>
    </row>
    <row r="560" spans="1:13" x14ac:dyDescent="0.3">
      <c r="A560" s="27">
        <v>45323</v>
      </c>
      <c r="B560" s="22">
        <v>90</v>
      </c>
      <c r="C560" s="22">
        <v>20</v>
      </c>
      <c r="D560" s="22">
        <v>328.63</v>
      </c>
      <c r="E560" s="22">
        <v>3</v>
      </c>
      <c r="F560" s="23">
        <v>2662</v>
      </c>
      <c r="G560" s="22" t="s">
        <v>64</v>
      </c>
      <c r="H560" s="22" t="s">
        <v>11</v>
      </c>
      <c r="I560" s="22" t="str">
        <f>TEXT(DataSet!$A560,"mmm")</f>
        <v>Feb</v>
      </c>
      <c r="J560" s="22">
        <f>YEAR(DataSet!$A560)</f>
        <v>2024</v>
      </c>
      <c r="K560" s="22" t="str">
        <f>IF(MONTH(DataSet!$A560)&gt;9,"Q4",IF(MONTH(DataSet!$A560)&gt;6,"Q3",IF(MONTH(DataSet!$A560)&gt;3,"Q2","Q1")))</f>
        <v>Q1</v>
      </c>
      <c r="L560" s="22" t="str">
        <f>TEXT(WEEKDAY(DataSet!$A560,3),"ddd")</f>
        <v>Tue</v>
      </c>
      <c r="M560" s="29">
        <f>IF(DataSet!$E560=0,0,DataSet!$F560)</f>
        <v>2662</v>
      </c>
    </row>
    <row r="561" spans="1:13" x14ac:dyDescent="0.3">
      <c r="A561" s="28">
        <v>45323</v>
      </c>
      <c r="B561" s="24">
        <v>48</v>
      </c>
      <c r="C561" s="24">
        <v>7</v>
      </c>
      <c r="D561" s="24">
        <v>247.66</v>
      </c>
      <c r="E561" s="24">
        <v>6</v>
      </c>
      <c r="F561" s="25">
        <v>4336</v>
      </c>
      <c r="G561" s="24" t="s">
        <v>65</v>
      </c>
      <c r="H561" s="24" t="s">
        <v>11</v>
      </c>
      <c r="I561" s="24" t="str">
        <f>TEXT(DataSet!$A561,"mmm")</f>
        <v>Feb</v>
      </c>
      <c r="J561" s="24">
        <f>YEAR(DataSet!$A561)</f>
        <v>2024</v>
      </c>
      <c r="K561" s="24" t="str">
        <f>IF(MONTH(DataSet!$A561)&gt;9,"Q4",IF(MONTH(DataSet!$A561)&gt;6,"Q3",IF(MONTH(DataSet!$A561)&gt;3,"Q2","Q1")))</f>
        <v>Q1</v>
      </c>
      <c r="L561" s="24" t="str">
        <f>TEXT(WEEKDAY(DataSet!$A561,3),"ddd")</f>
        <v>Tue</v>
      </c>
      <c r="M561" s="30">
        <f>IF(DataSet!$E561=0,0,DataSet!$F561)</f>
        <v>4336</v>
      </c>
    </row>
    <row r="562" spans="1:13" x14ac:dyDescent="0.3">
      <c r="A562" s="27">
        <v>45323</v>
      </c>
      <c r="B562" s="22">
        <v>37</v>
      </c>
      <c r="C562" s="22">
        <v>17</v>
      </c>
      <c r="D562" s="22">
        <v>378.61</v>
      </c>
      <c r="E562" s="22">
        <v>10</v>
      </c>
      <c r="F562" s="23">
        <v>1295</v>
      </c>
      <c r="G562" s="22" t="s">
        <v>66</v>
      </c>
      <c r="H562" s="22" t="s">
        <v>11</v>
      </c>
      <c r="I562" s="22" t="str">
        <f>TEXT(DataSet!$A562,"mmm")</f>
        <v>Feb</v>
      </c>
      <c r="J562" s="22">
        <f>YEAR(DataSet!$A562)</f>
        <v>2024</v>
      </c>
      <c r="K562" s="22" t="str">
        <f>IF(MONTH(DataSet!$A562)&gt;9,"Q4",IF(MONTH(DataSet!$A562)&gt;6,"Q3",IF(MONTH(DataSet!$A562)&gt;3,"Q2","Q1")))</f>
        <v>Q1</v>
      </c>
      <c r="L562" s="22" t="str">
        <f>TEXT(WEEKDAY(DataSet!$A562,3),"ddd")</f>
        <v>Tue</v>
      </c>
      <c r="M562" s="29">
        <f>IF(DataSet!$E562=0,0,DataSet!$F562)</f>
        <v>1295</v>
      </c>
    </row>
    <row r="563" spans="1:13" x14ac:dyDescent="0.3">
      <c r="A563" s="28">
        <v>45323</v>
      </c>
      <c r="B563" s="24">
        <v>68</v>
      </c>
      <c r="C563" s="24">
        <v>16</v>
      </c>
      <c r="D563" s="24">
        <v>299.58999999999997</v>
      </c>
      <c r="E563" s="24">
        <v>9</v>
      </c>
      <c r="F563" s="25">
        <v>979</v>
      </c>
      <c r="G563" s="24" t="s">
        <v>67</v>
      </c>
      <c r="H563" s="24" t="s">
        <v>9</v>
      </c>
      <c r="I563" s="24" t="str">
        <f>TEXT(DataSet!$A563,"mmm")</f>
        <v>Feb</v>
      </c>
      <c r="J563" s="24">
        <f>YEAR(DataSet!$A563)</f>
        <v>2024</v>
      </c>
      <c r="K563" s="24" t="str">
        <f>IF(MONTH(DataSet!$A563)&gt;9,"Q4",IF(MONTH(DataSet!$A563)&gt;6,"Q3",IF(MONTH(DataSet!$A563)&gt;3,"Q2","Q1")))</f>
        <v>Q1</v>
      </c>
      <c r="L563" s="24" t="str">
        <f>TEXT(WEEKDAY(DataSet!$A563,3),"ddd")</f>
        <v>Tue</v>
      </c>
      <c r="M563" s="30">
        <f>IF(DataSet!$E563=0,0,DataSet!$F563)</f>
        <v>979</v>
      </c>
    </row>
    <row r="564" spans="1:13" x14ac:dyDescent="0.3">
      <c r="A564" s="27">
        <v>45323</v>
      </c>
      <c r="B564" s="22">
        <v>20</v>
      </c>
      <c r="C564" s="22">
        <v>9</v>
      </c>
      <c r="D564" s="22">
        <v>202.4</v>
      </c>
      <c r="E564" s="22">
        <v>7</v>
      </c>
      <c r="F564" s="23">
        <v>733</v>
      </c>
      <c r="G564" s="22" t="s">
        <v>25</v>
      </c>
      <c r="H564" s="22" t="s">
        <v>11</v>
      </c>
      <c r="I564" s="22" t="str">
        <f>TEXT(DataSet!$A564,"mmm")</f>
        <v>Feb</v>
      </c>
      <c r="J564" s="22">
        <f>YEAR(DataSet!$A564)</f>
        <v>2024</v>
      </c>
      <c r="K564" s="22" t="str">
        <f>IF(MONTH(DataSet!$A564)&gt;9,"Q4",IF(MONTH(DataSet!$A564)&gt;6,"Q3",IF(MONTH(DataSet!$A564)&gt;3,"Q2","Q1")))</f>
        <v>Q1</v>
      </c>
      <c r="L564" s="22" t="str">
        <f>TEXT(WEEKDAY(DataSet!$A564,3),"ddd")</f>
        <v>Tue</v>
      </c>
      <c r="M564" s="29">
        <f>IF(DataSet!$E564=0,0,DataSet!$F564)</f>
        <v>733</v>
      </c>
    </row>
    <row r="565" spans="1:13" x14ac:dyDescent="0.3">
      <c r="A565" s="28">
        <v>45323</v>
      </c>
      <c r="B565" s="24">
        <v>81</v>
      </c>
      <c r="C565" s="24">
        <v>14</v>
      </c>
      <c r="D565" s="24">
        <v>362.96</v>
      </c>
      <c r="E565" s="24">
        <v>5</v>
      </c>
      <c r="F565" s="25">
        <v>3620</v>
      </c>
      <c r="G565" s="24" t="s">
        <v>53</v>
      </c>
      <c r="H565" s="24" t="s">
        <v>11</v>
      </c>
      <c r="I565" s="24" t="str">
        <f>TEXT(DataSet!$A565,"mmm")</f>
        <v>Feb</v>
      </c>
      <c r="J565" s="24">
        <f>YEAR(DataSet!$A565)</f>
        <v>2024</v>
      </c>
      <c r="K565" s="24" t="str">
        <f>IF(MONTH(DataSet!$A565)&gt;9,"Q4",IF(MONTH(DataSet!$A565)&gt;6,"Q3",IF(MONTH(DataSet!$A565)&gt;3,"Q2","Q1")))</f>
        <v>Q1</v>
      </c>
      <c r="L565" s="24" t="str">
        <f>TEXT(WEEKDAY(DataSet!$A565,3),"ddd")</f>
        <v>Tue</v>
      </c>
      <c r="M565" s="30">
        <f>IF(DataSet!$E565=0,0,DataSet!$F565)</f>
        <v>3620</v>
      </c>
    </row>
    <row r="566" spans="1:13" x14ac:dyDescent="0.3">
      <c r="A566" s="27">
        <v>45323</v>
      </c>
      <c r="B566" s="22">
        <v>68</v>
      </c>
      <c r="C566" s="22">
        <v>21</v>
      </c>
      <c r="D566" s="22">
        <v>553.08000000000004</v>
      </c>
      <c r="E566" s="22">
        <v>3</v>
      </c>
      <c r="F566" s="23">
        <v>361</v>
      </c>
      <c r="G566" s="22" t="s">
        <v>68</v>
      </c>
      <c r="H566" s="22" t="s">
        <v>9</v>
      </c>
      <c r="I566" s="22" t="str">
        <f>TEXT(DataSet!$A566,"mmm")</f>
        <v>Feb</v>
      </c>
      <c r="J566" s="22">
        <f>YEAR(DataSet!$A566)</f>
        <v>2024</v>
      </c>
      <c r="K566" s="22" t="str">
        <f>IF(MONTH(DataSet!$A566)&gt;9,"Q4",IF(MONTH(DataSet!$A566)&gt;6,"Q3",IF(MONTH(DataSet!$A566)&gt;3,"Q2","Q1")))</f>
        <v>Q1</v>
      </c>
      <c r="L566" s="22" t="str">
        <f>TEXT(WEEKDAY(DataSet!$A566,3),"ddd")</f>
        <v>Tue</v>
      </c>
      <c r="M566" s="29">
        <f>IF(DataSet!$E566=0,0,DataSet!$F566)</f>
        <v>361</v>
      </c>
    </row>
    <row r="567" spans="1:13" x14ac:dyDescent="0.3">
      <c r="A567" s="28">
        <v>45323</v>
      </c>
      <c r="B567" s="24">
        <v>30</v>
      </c>
      <c r="C567" s="24">
        <v>8</v>
      </c>
      <c r="D567" s="24">
        <v>223.22</v>
      </c>
      <c r="E567" s="24">
        <v>2</v>
      </c>
      <c r="F567" s="25">
        <v>3595</v>
      </c>
      <c r="G567" s="24" t="s">
        <v>69</v>
      </c>
      <c r="H567" s="24" t="s">
        <v>11</v>
      </c>
      <c r="I567" s="24" t="str">
        <f>TEXT(DataSet!$A567,"mmm")</f>
        <v>Feb</v>
      </c>
      <c r="J567" s="24">
        <f>YEAR(DataSet!$A567)</f>
        <v>2024</v>
      </c>
      <c r="K567" s="24" t="str">
        <f>IF(MONTH(DataSet!$A567)&gt;9,"Q4",IF(MONTH(DataSet!$A567)&gt;6,"Q3",IF(MONTH(DataSet!$A567)&gt;3,"Q2","Q1")))</f>
        <v>Q1</v>
      </c>
      <c r="L567" s="24" t="str">
        <f>TEXT(WEEKDAY(DataSet!$A567,3),"ddd")</f>
        <v>Tue</v>
      </c>
      <c r="M567" s="30">
        <f>IF(DataSet!$E567=0,0,DataSet!$F567)</f>
        <v>3595</v>
      </c>
    </row>
    <row r="568" spans="1:13" x14ac:dyDescent="0.3">
      <c r="A568" s="27">
        <v>45323</v>
      </c>
      <c r="B568" s="22">
        <v>69</v>
      </c>
      <c r="C568" s="22">
        <v>8</v>
      </c>
      <c r="D568" s="22">
        <v>199.93</v>
      </c>
      <c r="E568" s="22">
        <v>2</v>
      </c>
      <c r="F568" s="23">
        <v>611</v>
      </c>
      <c r="G568" s="22" t="s">
        <v>21</v>
      </c>
      <c r="H568" s="22" t="s">
        <v>11</v>
      </c>
      <c r="I568" s="22" t="str">
        <f>TEXT(DataSet!$A568,"mmm")</f>
        <v>Feb</v>
      </c>
      <c r="J568" s="22">
        <f>YEAR(DataSet!$A568)</f>
        <v>2024</v>
      </c>
      <c r="K568" s="22" t="str">
        <f>IF(MONTH(DataSet!$A568)&gt;9,"Q4",IF(MONTH(DataSet!$A568)&gt;6,"Q3",IF(MONTH(DataSet!$A568)&gt;3,"Q2","Q1")))</f>
        <v>Q1</v>
      </c>
      <c r="L568" s="22" t="str">
        <f>TEXT(WEEKDAY(DataSet!$A568,3),"ddd")</f>
        <v>Tue</v>
      </c>
      <c r="M568" s="29">
        <f>IF(DataSet!$E568=0,0,DataSet!$F568)</f>
        <v>611</v>
      </c>
    </row>
    <row r="569" spans="1:13" x14ac:dyDescent="0.3">
      <c r="A569" s="28">
        <v>45323</v>
      </c>
      <c r="B569" s="24">
        <v>92</v>
      </c>
      <c r="C569" s="24">
        <v>6</v>
      </c>
      <c r="D569" s="24">
        <v>180.46</v>
      </c>
      <c r="E569" s="24">
        <v>5</v>
      </c>
      <c r="F569" s="25">
        <v>1173</v>
      </c>
      <c r="G569" s="24" t="s">
        <v>70</v>
      </c>
      <c r="H569" s="24" t="s">
        <v>11</v>
      </c>
      <c r="I569" s="24" t="str">
        <f>TEXT(DataSet!$A569,"mmm")</f>
        <v>Feb</v>
      </c>
      <c r="J569" s="24">
        <f>YEAR(DataSet!$A569)</f>
        <v>2024</v>
      </c>
      <c r="K569" s="24" t="str">
        <f>IF(MONTH(DataSet!$A569)&gt;9,"Q4",IF(MONTH(DataSet!$A569)&gt;6,"Q3",IF(MONTH(DataSet!$A569)&gt;3,"Q2","Q1")))</f>
        <v>Q1</v>
      </c>
      <c r="L569" s="24" t="str">
        <f>TEXT(WEEKDAY(DataSet!$A569,3),"ddd")</f>
        <v>Tue</v>
      </c>
      <c r="M569" s="30">
        <f>IF(DataSet!$E569=0,0,DataSet!$F569)</f>
        <v>1173</v>
      </c>
    </row>
    <row r="570" spans="1:13" x14ac:dyDescent="0.3">
      <c r="A570" s="27">
        <v>45323</v>
      </c>
      <c r="B570" s="22">
        <v>92</v>
      </c>
      <c r="C570" s="22">
        <v>7</v>
      </c>
      <c r="D570" s="22">
        <v>80.12</v>
      </c>
      <c r="E570" s="22">
        <v>6</v>
      </c>
      <c r="F570" s="23">
        <v>3794</v>
      </c>
      <c r="G570" s="22" t="s">
        <v>71</v>
      </c>
      <c r="H570" s="22" t="s">
        <v>11</v>
      </c>
      <c r="I570" s="22" t="str">
        <f>TEXT(DataSet!$A570,"mmm")</f>
        <v>Feb</v>
      </c>
      <c r="J570" s="22">
        <f>YEAR(DataSet!$A570)</f>
        <v>2024</v>
      </c>
      <c r="K570" s="22" t="str">
        <f>IF(MONTH(DataSet!$A570)&gt;9,"Q4",IF(MONTH(DataSet!$A570)&gt;6,"Q3",IF(MONTH(DataSet!$A570)&gt;3,"Q2","Q1")))</f>
        <v>Q1</v>
      </c>
      <c r="L570" s="22" t="str">
        <f>TEXT(WEEKDAY(DataSet!$A570,3),"ddd")</f>
        <v>Tue</v>
      </c>
      <c r="M570" s="29">
        <f>IF(DataSet!$E570=0,0,DataSet!$F570)</f>
        <v>3794</v>
      </c>
    </row>
    <row r="571" spans="1:13" x14ac:dyDescent="0.3">
      <c r="A571" s="28">
        <v>45323</v>
      </c>
      <c r="B571" s="24">
        <v>21</v>
      </c>
      <c r="C571" s="24">
        <v>14</v>
      </c>
      <c r="D571" s="24">
        <v>563.79</v>
      </c>
      <c r="E571" s="24">
        <v>8</v>
      </c>
      <c r="F571" s="25">
        <v>3616</v>
      </c>
      <c r="G571" s="24" t="s">
        <v>72</v>
      </c>
      <c r="H571" s="24" t="s">
        <v>11</v>
      </c>
      <c r="I571" s="24" t="str">
        <f>TEXT(DataSet!$A571,"mmm")</f>
        <v>Feb</v>
      </c>
      <c r="J571" s="24">
        <f>YEAR(DataSet!$A571)</f>
        <v>2024</v>
      </c>
      <c r="K571" s="24" t="str">
        <f>IF(MONTH(DataSet!$A571)&gt;9,"Q4",IF(MONTH(DataSet!$A571)&gt;6,"Q3",IF(MONTH(DataSet!$A571)&gt;3,"Q2","Q1")))</f>
        <v>Q1</v>
      </c>
      <c r="L571" s="24" t="str">
        <f>TEXT(WEEKDAY(DataSet!$A571,3),"ddd")</f>
        <v>Tue</v>
      </c>
      <c r="M571" s="30">
        <f>IF(DataSet!$E571=0,0,DataSet!$F571)</f>
        <v>3616</v>
      </c>
    </row>
    <row r="572" spans="1:13" x14ac:dyDescent="0.3">
      <c r="A572" s="27">
        <v>45323</v>
      </c>
      <c r="B572" s="22">
        <v>83</v>
      </c>
      <c r="C572" s="22">
        <v>20</v>
      </c>
      <c r="D572" s="22">
        <v>193.39</v>
      </c>
      <c r="E572" s="22">
        <v>5</v>
      </c>
      <c r="F572" s="23">
        <v>403</v>
      </c>
      <c r="G572" s="22" t="s">
        <v>17</v>
      </c>
      <c r="H572" s="22" t="s">
        <v>11</v>
      </c>
      <c r="I572" s="22" t="str">
        <f>TEXT(DataSet!$A572,"mmm")</f>
        <v>Feb</v>
      </c>
      <c r="J572" s="22">
        <f>YEAR(DataSet!$A572)</f>
        <v>2024</v>
      </c>
      <c r="K572" s="22" t="str">
        <f>IF(MONTH(DataSet!$A572)&gt;9,"Q4",IF(MONTH(DataSet!$A572)&gt;6,"Q3",IF(MONTH(DataSet!$A572)&gt;3,"Q2","Q1")))</f>
        <v>Q1</v>
      </c>
      <c r="L572" s="22" t="str">
        <f>TEXT(WEEKDAY(DataSet!$A572,3),"ddd")</f>
        <v>Tue</v>
      </c>
      <c r="M572" s="29">
        <f>IF(DataSet!$E572=0,0,DataSet!$F572)</f>
        <v>403</v>
      </c>
    </row>
    <row r="573" spans="1:13" x14ac:dyDescent="0.3">
      <c r="A573" s="28">
        <v>45323</v>
      </c>
      <c r="B573" s="24">
        <v>57</v>
      </c>
      <c r="C573" s="24">
        <v>11</v>
      </c>
      <c r="D573" s="24">
        <v>454.77</v>
      </c>
      <c r="E573" s="24">
        <v>1</v>
      </c>
      <c r="F573" s="25">
        <v>1152</v>
      </c>
      <c r="G573" s="24" t="s">
        <v>73</v>
      </c>
      <c r="H573" s="24" t="s">
        <v>11</v>
      </c>
      <c r="I573" s="24" t="str">
        <f>TEXT(DataSet!$A573,"mmm")</f>
        <v>Feb</v>
      </c>
      <c r="J573" s="24">
        <f>YEAR(DataSet!$A573)</f>
        <v>2024</v>
      </c>
      <c r="K573" s="24" t="str">
        <f>IF(MONTH(DataSet!$A573)&gt;9,"Q4",IF(MONTH(DataSet!$A573)&gt;6,"Q3",IF(MONTH(DataSet!$A573)&gt;3,"Q2","Q1")))</f>
        <v>Q1</v>
      </c>
      <c r="L573" s="24" t="str">
        <f>TEXT(WEEKDAY(DataSet!$A573,3),"ddd")</f>
        <v>Tue</v>
      </c>
      <c r="M573" s="30">
        <f>IF(DataSet!$E573=0,0,DataSet!$F573)</f>
        <v>1152</v>
      </c>
    </row>
    <row r="574" spans="1:13" x14ac:dyDescent="0.3">
      <c r="A574" s="27">
        <v>45323</v>
      </c>
      <c r="B574" s="22">
        <v>35</v>
      </c>
      <c r="C574" s="22">
        <v>6</v>
      </c>
      <c r="D574" s="22">
        <v>568.38</v>
      </c>
      <c r="E574" s="22">
        <v>6</v>
      </c>
      <c r="F574" s="23">
        <v>3950</v>
      </c>
      <c r="G574" s="22" t="s">
        <v>74</v>
      </c>
      <c r="H574" s="22" t="s">
        <v>11</v>
      </c>
      <c r="I574" s="22" t="str">
        <f>TEXT(DataSet!$A574,"mmm")</f>
        <v>Feb</v>
      </c>
      <c r="J574" s="22">
        <f>YEAR(DataSet!$A574)</f>
        <v>2024</v>
      </c>
      <c r="K574" s="22" t="str">
        <f>IF(MONTH(DataSet!$A574)&gt;9,"Q4",IF(MONTH(DataSet!$A574)&gt;6,"Q3",IF(MONTH(DataSet!$A574)&gt;3,"Q2","Q1")))</f>
        <v>Q1</v>
      </c>
      <c r="L574" s="22" t="str">
        <f>TEXT(WEEKDAY(DataSet!$A574,3),"ddd")</f>
        <v>Tue</v>
      </c>
      <c r="M574" s="29">
        <f>IF(DataSet!$E574=0,0,DataSet!$F574)</f>
        <v>3950</v>
      </c>
    </row>
    <row r="575" spans="1:13" x14ac:dyDescent="0.3">
      <c r="A575" s="28">
        <v>45323</v>
      </c>
      <c r="B575" s="24">
        <v>78</v>
      </c>
      <c r="C575" s="24">
        <v>5</v>
      </c>
      <c r="D575" s="24">
        <v>553.86</v>
      </c>
      <c r="E575" s="24">
        <v>1</v>
      </c>
      <c r="F575" s="25">
        <v>3504</v>
      </c>
      <c r="G575" s="24" t="s">
        <v>75</v>
      </c>
      <c r="H575" s="24" t="s">
        <v>9</v>
      </c>
      <c r="I575" s="24" t="str">
        <f>TEXT(DataSet!$A575,"mmm")</f>
        <v>Feb</v>
      </c>
      <c r="J575" s="24">
        <f>YEAR(DataSet!$A575)</f>
        <v>2024</v>
      </c>
      <c r="K575" s="24" t="str">
        <f>IF(MONTH(DataSet!$A575)&gt;9,"Q4",IF(MONTH(DataSet!$A575)&gt;6,"Q3",IF(MONTH(DataSet!$A575)&gt;3,"Q2","Q1")))</f>
        <v>Q1</v>
      </c>
      <c r="L575" s="24" t="str">
        <f>TEXT(WEEKDAY(DataSet!$A575,3),"ddd")</f>
        <v>Tue</v>
      </c>
      <c r="M575" s="30">
        <f>IF(DataSet!$E575=0,0,DataSet!$F575)</f>
        <v>3504</v>
      </c>
    </row>
    <row r="576" spans="1:13" x14ac:dyDescent="0.3">
      <c r="A576" s="27">
        <v>45324</v>
      </c>
      <c r="B576" s="22">
        <v>51</v>
      </c>
      <c r="C576" s="22">
        <v>46</v>
      </c>
      <c r="D576" s="22">
        <v>494.80907139727702</v>
      </c>
      <c r="E576" s="22">
        <v>2</v>
      </c>
      <c r="F576" s="23">
        <v>2180</v>
      </c>
      <c r="G576" s="22" t="s">
        <v>53</v>
      </c>
      <c r="H576" s="22" t="s">
        <v>9</v>
      </c>
      <c r="I576" s="22" t="str">
        <f>TEXT(DataSet!$A576,"mmm")</f>
        <v>Feb</v>
      </c>
      <c r="J576" s="22">
        <f>YEAR(DataSet!$A576)</f>
        <v>2024</v>
      </c>
      <c r="K576" s="22" t="str">
        <f>IF(MONTH(DataSet!$A576)&gt;9,"Q4",IF(MONTH(DataSet!$A576)&gt;6,"Q3",IF(MONTH(DataSet!$A576)&gt;3,"Q2","Q1")))</f>
        <v>Q1</v>
      </c>
      <c r="L576" s="22" t="str">
        <f>TEXT(WEEKDAY(DataSet!$A576,3),"ddd")</f>
        <v>Wed</v>
      </c>
      <c r="M576" s="29">
        <f>IF(DataSet!$E576=0,0,DataSet!$F576)</f>
        <v>2180</v>
      </c>
    </row>
    <row r="577" spans="1:13" x14ac:dyDescent="0.3">
      <c r="A577" s="28">
        <v>45327</v>
      </c>
      <c r="B577" s="24">
        <v>70</v>
      </c>
      <c r="C577" s="24">
        <v>41</v>
      </c>
      <c r="D577" s="24">
        <v>145.6030515243452</v>
      </c>
      <c r="E577" s="24">
        <v>30</v>
      </c>
      <c r="F577" s="25">
        <v>1718</v>
      </c>
      <c r="G577" s="24" t="s">
        <v>76</v>
      </c>
      <c r="H577" s="24" t="s">
        <v>11</v>
      </c>
      <c r="I577" s="24" t="str">
        <f>TEXT(DataSet!$A577,"mmm")</f>
        <v>Feb</v>
      </c>
      <c r="J577" s="24">
        <f>YEAR(DataSet!$A577)</f>
        <v>2024</v>
      </c>
      <c r="K577" s="24" t="str">
        <f>IF(MONTH(DataSet!$A577)&gt;9,"Q4",IF(MONTH(DataSet!$A577)&gt;6,"Q3",IF(MONTH(DataSet!$A577)&gt;3,"Q2","Q1")))</f>
        <v>Q1</v>
      </c>
      <c r="L577" s="24" t="str">
        <f>TEXT(WEEKDAY(DataSet!$A577,3),"ddd")</f>
        <v>Sat</v>
      </c>
      <c r="M577" s="30">
        <f>IF(DataSet!$E577=0,0,DataSet!$F577)</f>
        <v>1718</v>
      </c>
    </row>
    <row r="578" spans="1:13" x14ac:dyDescent="0.3">
      <c r="A578" s="27">
        <v>45328</v>
      </c>
      <c r="B578" s="22">
        <v>82</v>
      </c>
      <c r="C578" s="22">
        <v>18</v>
      </c>
      <c r="D578" s="22">
        <v>347.21015235129067</v>
      </c>
      <c r="E578" s="22">
        <v>39</v>
      </c>
      <c r="F578" s="23">
        <v>3398</v>
      </c>
      <c r="G578" s="22" t="s">
        <v>77</v>
      </c>
      <c r="H578" s="22" t="s">
        <v>11</v>
      </c>
      <c r="I578" s="22" t="str">
        <f>TEXT(DataSet!$A578,"mmm")</f>
        <v>Feb</v>
      </c>
      <c r="J578" s="22">
        <f>YEAR(DataSet!$A578)</f>
        <v>2024</v>
      </c>
      <c r="K578" s="22" t="str">
        <f>IF(MONTH(DataSet!$A578)&gt;9,"Q4",IF(MONTH(DataSet!$A578)&gt;6,"Q3",IF(MONTH(DataSet!$A578)&gt;3,"Q2","Q1")))</f>
        <v>Q1</v>
      </c>
      <c r="L578" s="22" t="str">
        <f>TEXT(WEEKDAY(DataSet!$A578,3),"ddd")</f>
        <v>Sun</v>
      </c>
      <c r="M578" s="29">
        <f>IF(DataSet!$E578=0,0,DataSet!$F578)</f>
        <v>3398</v>
      </c>
    </row>
    <row r="579" spans="1:13" x14ac:dyDescent="0.3">
      <c r="A579" s="28">
        <v>45329</v>
      </c>
      <c r="B579" s="24">
        <v>61</v>
      </c>
      <c r="C579" s="24">
        <v>28</v>
      </c>
      <c r="D579" s="24">
        <v>128.77938000832211</v>
      </c>
      <c r="E579" s="24">
        <v>36</v>
      </c>
      <c r="F579" s="25">
        <v>2339</v>
      </c>
      <c r="G579" s="24" t="s">
        <v>39</v>
      </c>
      <c r="H579" s="24" t="s">
        <v>11</v>
      </c>
      <c r="I579" s="24" t="str">
        <f>TEXT(DataSet!$A579,"mmm")</f>
        <v>Feb</v>
      </c>
      <c r="J579" s="24">
        <f>YEAR(DataSet!$A579)</f>
        <v>2024</v>
      </c>
      <c r="K579" s="24" t="str">
        <f>IF(MONTH(DataSet!$A579)&gt;9,"Q4",IF(MONTH(DataSet!$A579)&gt;6,"Q3",IF(MONTH(DataSet!$A579)&gt;3,"Q2","Q1")))</f>
        <v>Q1</v>
      </c>
      <c r="L579" s="24" t="str">
        <f>TEXT(WEEKDAY(DataSet!$A579,3),"ddd")</f>
        <v>Mon</v>
      </c>
      <c r="M579" s="30">
        <f>IF(DataSet!$E579=0,0,DataSet!$F579)</f>
        <v>2339</v>
      </c>
    </row>
    <row r="580" spans="1:13" x14ac:dyDescent="0.3">
      <c r="A580" s="27">
        <v>45330</v>
      </c>
      <c r="B580" s="22">
        <v>71</v>
      </c>
      <c r="C580" s="22">
        <v>57</v>
      </c>
      <c r="D580" s="22">
        <v>374.76444116186781</v>
      </c>
      <c r="E580" s="22">
        <v>35</v>
      </c>
      <c r="F580" s="23">
        <v>614</v>
      </c>
      <c r="G580" s="22" t="s">
        <v>78</v>
      </c>
      <c r="H580" s="22" t="s">
        <v>11</v>
      </c>
      <c r="I580" s="22" t="str">
        <f>TEXT(DataSet!$A580,"mmm")</f>
        <v>Feb</v>
      </c>
      <c r="J580" s="22">
        <f>YEAR(DataSet!$A580)</f>
        <v>2024</v>
      </c>
      <c r="K580" s="22" t="str">
        <f>IF(MONTH(DataSet!$A580)&gt;9,"Q4",IF(MONTH(DataSet!$A580)&gt;6,"Q3",IF(MONTH(DataSet!$A580)&gt;3,"Q2","Q1")))</f>
        <v>Q1</v>
      </c>
      <c r="L580" s="22" t="str">
        <f>TEXT(WEEKDAY(DataSet!$A580,3),"ddd")</f>
        <v>Tue</v>
      </c>
      <c r="M580" s="29">
        <f>IF(DataSet!$E580=0,0,DataSet!$F580)</f>
        <v>614</v>
      </c>
    </row>
    <row r="581" spans="1:13" x14ac:dyDescent="0.3">
      <c r="A581" s="28">
        <v>45331</v>
      </c>
      <c r="B581" s="24">
        <v>93</v>
      </c>
      <c r="C581" s="24">
        <v>12</v>
      </c>
      <c r="D581" s="24">
        <v>320.76525068668849</v>
      </c>
      <c r="E581" s="24">
        <v>23</v>
      </c>
      <c r="F581" s="25">
        <v>1203</v>
      </c>
      <c r="G581" s="24" t="s">
        <v>79</v>
      </c>
      <c r="H581" s="24" t="s">
        <v>11</v>
      </c>
      <c r="I581" s="24" t="str">
        <f>TEXT(DataSet!$A581,"mmm")</f>
        <v>Feb</v>
      </c>
      <c r="J581" s="24">
        <f>YEAR(DataSet!$A581)</f>
        <v>2024</v>
      </c>
      <c r="K581" s="24" t="str">
        <f>IF(MONTH(DataSet!$A581)&gt;9,"Q4",IF(MONTH(DataSet!$A581)&gt;6,"Q3",IF(MONTH(DataSet!$A581)&gt;3,"Q2","Q1")))</f>
        <v>Q1</v>
      </c>
      <c r="L581" s="24" t="str">
        <f>TEXT(WEEKDAY(DataSet!$A581,3),"ddd")</f>
        <v>Wed</v>
      </c>
      <c r="M581" s="30">
        <f>IF(DataSet!$E581=0,0,DataSet!$F581)</f>
        <v>1203</v>
      </c>
    </row>
    <row r="582" spans="1:13" x14ac:dyDescent="0.3">
      <c r="A582" s="27">
        <v>45334</v>
      </c>
      <c r="B582" s="22">
        <v>74</v>
      </c>
      <c r="C582" s="22">
        <v>29</v>
      </c>
      <c r="D582" s="22">
        <v>543.8520913791499</v>
      </c>
      <c r="E582" s="22">
        <v>30</v>
      </c>
      <c r="F582" s="23">
        <v>3722</v>
      </c>
      <c r="G582" s="22" t="s">
        <v>49</v>
      </c>
      <c r="H582" s="22" t="s">
        <v>9</v>
      </c>
      <c r="I582" s="22" t="str">
        <f>TEXT(DataSet!$A582,"mmm")</f>
        <v>Feb</v>
      </c>
      <c r="J582" s="22">
        <f>YEAR(DataSet!$A582)</f>
        <v>2024</v>
      </c>
      <c r="K582" s="22" t="str">
        <f>IF(MONTH(DataSet!$A582)&gt;9,"Q4",IF(MONTH(DataSet!$A582)&gt;6,"Q3",IF(MONTH(DataSet!$A582)&gt;3,"Q2","Q1")))</f>
        <v>Q1</v>
      </c>
      <c r="L582" s="22" t="str">
        <f>TEXT(WEEKDAY(DataSet!$A582,3),"ddd")</f>
        <v>Sat</v>
      </c>
      <c r="M582" s="29">
        <f>IF(DataSet!$E582=0,0,DataSet!$F582)</f>
        <v>3722</v>
      </c>
    </row>
    <row r="583" spans="1:13" x14ac:dyDescent="0.3">
      <c r="A583" s="28">
        <v>45335</v>
      </c>
      <c r="B583" s="24">
        <v>98</v>
      </c>
      <c r="C583" s="24">
        <v>33</v>
      </c>
      <c r="D583" s="24">
        <v>275.45750627603928</v>
      </c>
      <c r="E583" s="24">
        <v>5</v>
      </c>
      <c r="F583" s="25">
        <v>3465</v>
      </c>
      <c r="G583" s="24" t="s">
        <v>80</v>
      </c>
      <c r="H583" s="24" t="s">
        <v>11</v>
      </c>
      <c r="I583" s="24" t="str">
        <f>TEXT(DataSet!$A583,"mmm")</f>
        <v>Feb</v>
      </c>
      <c r="J583" s="24">
        <f>YEAR(DataSet!$A583)</f>
        <v>2024</v>
      </c>
      <c r="K583" s="24" t="str">
        <f>IF(MONTH(DataSet!$A583)&gt;9,"Q4",IF(MONTH(DataSet!$A583)&gt;6,"Q3",IF(MONTH(DataSet!$A583)&gt;3,"Q2","Q1")))</f>
        <v>Q1</v>
      </c>
      <c r="L583" s="24" t="str">
        <f>TEXT(WEEKDAY(DataSet!$A583,3),"ddd")</f>
        <v>Sun</v>
      </c>
      <c r="M583" s="30">
        <f>IF(DataSet!$E583=0,0,DataSet!$F583)</f>
        <v>3465</v>
      </c>
    </row>
    <row r="584" spans="1:13" x14ac:dyDescent="0.3">
      <c r="A584" s="27">
        <v>45336</v>
      </c>
      <c r="B584" s="22">
        <v>76</v>
      </c>
      <c r="C584" s="22">
        <v>63</v>
      </c>
      <c r="D584" s="22">
        <v>158.53350821380289</v>
      </c>
      <c r="E584" s="22">
        <v>1</v>
      </c>
      <c r="F584" s="23">
        <v>622</v>
      </c>
      <c r="G584" s="22" t="s">
        <v>46</v>
      </c>
      <c r="H584" s="22" t="s">
        <v>11</v>
      </c>
      <c r="I584" s="22" t="str">
        <f>TEXT(DataSet!$A584,"mmm")</f>
        <v>Feb</v>
      </c>
      <c r="J584" s="22">
        <f>YEAR(DataSet!$A584)</f>
        <v>2024</v>
      </c>
      <c r="K584" s="22" t="str">
        <f>IF(MONTH(DataSet!$A584)&gt;9,"Q4",IF(MONTH(DataSet!$A584)&gt;6,"Q3",IF(MONTH(DataSet!$A584)&gt;3,"Q2","Q1")))</f>
        <v>Q1</v>
      </c>
      <c r="L584" s="22" t="str">
        <f>TEXT(WEEKDAY(DataSet!$A584,3),"ddd")</f>
        <v>Mon</v>
      </c>
      <c r="M584" s="29">
        <f>IF(DataSet!$E584=0,0,DataSet!$F584)</f>
        <v>622</v>
      </c>
    </row>
    <row r="585" spans="1:13" x14ac:dyDescent="0.3">
      <c r="A585" s="28">
        <v>45337</v>
      </c>
      <c r="B585" s="24">
        <v>91</v>
      </c>
      <c r="C585" s="24">
        <v>42</v>
      </c>
      <c r="D585" s="24">
        <v>171.49584102641791</v>
      </c>
      <c r="E585" s="24">
        <v>19</v>
      </c>
      <c r="F585" s="25">
        <v>1499</v>
      </c>
      <c r="G585" s="24" t="s">
        <v>81</v>
      </c>
      <c r="H585" s="24" t="s">
        <v>11</v>
      </c>
      <c r="I585" s="24" t="str">
        <f>TEXT(DataSet!$A585,"mmm")</f>
        <v>Feb</v>
      </c>
      <c r="J585" s="24">
        <f>YEAR(DataSet!$A585)</f>
        <v>2024</v>
      </c>
      <c r="K585" s="24" t="str">
        <f>IF(MONTH(DataSet!$A585)&gt;9,"Q4",IF(MONTH(DataSet!$A585)&gt;6,"Q3",IF(MONTH(DataSet!$A585)&gt;3,"Q2","Q1")))</f>
        <v>Q1</v>
      </c>
      <c r="L585" s="24" t="str">
        <f>TEXT(WEEKDAY(DataSet!$A585,3),"ddd")</f>
        <v>Tue</v>
      </c>
      <c r="M585" s="30">
        <f>IF(DataSet!$E585=0,0,DataSet!$F585)</f>
        <v>1499</v>
      </c>
    </row>
    <row r="586" spans="1:13" x14ac:dyDescent="0.3">
      <c r="A586" s="27">
        <v>45338</v>
      </c>
      <c r="B586" s="22">
        <v>77</v>
      </c>
      <c r="C586" s="22">
        <v>33</v>
      </c>
      <c r="D586" s="22">
        <v>480.75531585873608</v>
      </c>
      <c r="E586" s="22">
        <v>27</v>
      </c>
      <c r="F586" s="23">
        <v>1540</v>
      </c>
      <c r="G586" s="22" t="s">
        <v>82</v>
      </c>
      <c r="H586" s="22" t="s">
        <v>11</v>
      </c>
      <c r="I586" s="22" t="str">
        <f>TEXT(DataSet!$A586,"mmm")</f>
        <v>Feb</v>
      </c>
      <c r="J586" s="22">
        <f>YEAR(DataSet!$A586)</f>
        <v>2024</v>
      </c>
      <c r="K586" s="22" t="str">
        <f>IF(MONTH(DataSet!$A586)&gt;9,"Q4",IF(MONTH(DataSet!$A586)&gt;6,"Q3",IF(MONTH(DataSet!$A586)&gt;3,"Q2","Q1")))</f>
        <v>Q1</v>
      </c>
      <c r="L586" s="22" t="str">
        <f>TEXT(WEEKDAY(DataSet!$A586,3),"ddd")</f>
        <v>Wed</v>
      </c>
      <c r="M586" s="29">
        <f>IF(DataSet!$E586=0,0,DataSet!$F586)</f>
        <v>1540</v>
      </c>
    </row>
    <row r="587" spans="1:13" x14ac:dyDescent="0.3">
      <c r="A587" s="28">
        <v>45341</v>
      </c>
      <c r="B587" s="24">
        <v>65</v>
      </c>
      <c r="C587" s="24">
        <v>45</v>
      </c>
      <c r="D587" s="24">
        <v>409.1090316581305</v>
      </c>
      <c r="E587" s="24">
        <v>10</v>
      </c>
      <c r="F587" s="25">
        <v>3524</v>
      </c>
      <c r="G587" s="24" t="s">
        <v>53</v>
      </c>
      <c r="H587" s="24" t="s">
        <v>11</v>
      </c>
      <c r="I587" s="24" t="str">
        <f>TEXT(DataSet!$A587,"mmm")</f>
        <v>Feb</v>
      </c>
      <c r="J587" s="24">
        <f>YEAR(DataSet!$A587)</f>
        <v>2024</v>
      </c>
      <c r="K587" s="24" t="str">
        <f>IF(MONTH(DataSet!$A587)&gt;9,"Q4",IF(MONTH(DataSet!$A587)&gt;6,"Q3",IF(MONTH(DataSet!$A587)&gt;3,"Q2","Q1")))</f>
        <v>Q1</v>
      </c>
      <c r="L587" s="24" t="str">
        <f>TEXT(WEEKDAY(DataSet!$A587,3),"ddd")</f>
        <v>Sat</v>
      </c>
      <c r="M587" s="30">
        <f>IF(DataSet!$E587=0,0,DataSet!$F587)</f>
        <v>3524</v>
      </c>
    </row>
    <row r="588" spans="1:13" x14ac:dyDescent="0.3">
      <c r="A588" s="27">
        <v>45342</v>
      </c>
      <c r="B588" s="22">
        <v>64</v>
      </c>
      <c r="C588" s="22">
        <v>47</v>
      </c>
      <c r="D588" s="22">
        <v>150.56133806139511</v>
      </c>
      <c r="E588" s="22">
        <v>3</v>
      </c>
      <c r="F588" s="23">
        <v>589</v>
      </c>
      <c r="G588" s="22" t="s">
        <v>52</v>
      </c>
      <c r="H588" s="22" t="s">
        <v>9</v>
      </c>
      <c r="I588" s="22" t="str">
        <f>TEXT(DataSet!$A588,"mmm")</f>
        <v>Feb</v>
      </c>
      <c r="J588" s="22">
        <f>YEAR(DataSet!$A588)</f>
        <v>2024</v>
      </c>
      <c r="K588" s="22" t="str">
        <f>IF(MONTH(DataSet!$A588)&gt;9,"Q4",IF(MONTH(DataSet!$A588)&gt;6,"Q3",IF(MONTH(DataSet!$A588)&gt;3,"Q2","Q1")))</f>
        <v>Q1</v>
      </c>
      <c r="L588" s="22" t="str">
        <f>TEXT(WEEKDAY(DataSet!$A588,3),"ddd")</f>
        <v>Sun</v>
      </c>
      <c r="M588" s="29">
        <f>IF(DataSet!$E588=0,0,DataSet!$F588)</f>
        <v>589</v>
      </c>
    </row>
    <row r="589" spans="1:13" x14ac:dyDescent="0.3">
      <c r="A589" s="28">
        <v>45343</v>
      </c>
      <c r="B589" s="24">
        <v>96</v>
      </c>
      <c r="C589" s="24">
        <v>34</v>
      </c>
      <c r="D589" s="24">
        <v>142.05340305749871</v>
      </c>
      <c r="E589" s="24">
        <v>14</v>
      </c>
      <c r="F589" s="25">
        <v>968</v>
      </c>
      <c r="G589" s="24" t="s">
        <v>83</v>
      </c>
      <c r="H589" s="24" t="s">
        <v>9</v>
      </c>
      <c r="I589" s="24" t="str">
        <f>TEXT(DataSet!$A589,"mmm")</f>
        <v>Feb</v>
      </c>
      <c r="J589" s="24">
        <f>YEAR(DataSet!$A589)</f>
        <v>2024</v>
      </c>
      <c r="K589" s="24" t="str">
        <f>IF(MONTH(DataSet!$A589)&gt;9,"Q4",IF(MONTH(DataSet!$A589)&gt;6,"Q3",IF(MONTH(DataSet!$A589)&gt;3,"Q2","Q1")))</f>
        <v>Q1</v>
      </c>
      <c r="L589" s="24" t="str">
        <f>TEXT(WEEKDAY(DataSet!$A589,3),"ddd")</f>
        <v>Mon</v>
      </c>
      <c r="M589" s="30">
        <f>IF(DataSet!$E589=0,0,DataSet!$F589)</f>
        <v>968</v>
      </c>
    </row>
    <row r="590" spans="1:13" x14ac:dyDescent="0.3">
      <c r="A590" s="27">
        <v>45344</v>
      </c>
      <c r="B590" s="22">
        <v>93</v>
      </c>
      <c r="C590" s="22">
        <v>27</v>
      </c>
      <c r="D590" s="22">
        <v>450.48456572956002</v>
      </c>
      <c r="E590" s="22">
        <v>5</v>
      </c>
      <c r="F590" s="23">
        <v>4100</v>
      </c>
      <c r="G590" s="22" t="s">
        <v>79</v>
      </c>
      <c r="H590" s="22" t="s">
        <v>9</v>
      </c>
      <c r="I590" s="22" t="str">
        <f>TEXT(DataSet!$A590,"mmm")</f>
        <v>Feb</v>
      </c>
      <c r="J590" s="22">
        <f>YEAR(DataSet!$A590)</f>
        <v>2024</v>
      </c>
      <c r="K590" s="22" t="str">
        <f>IF(MONTH(DataSet!$A590)&gt;9,"Q4",IF(MONTH(DataSet!$A590)&gt;6,"Q3",IF(MONTH(DataSet!$A590)&gt;3,"Q2","Q1")))</f>
        <v>Q1</v>
      </c>
      <c r="L590" s="22" t="str">
        <f>TEXT(WEEKDAY(DataSet!$A590,3),"ddd")</f>
        <v>Tue</v>
      </c>
      <c r="M590" s="29">
        <f>IF(DataSet!$E590=0,0,DataSet!$F590)</f>
        <v>4100</v>
      </c>
    </row>
    <row r="591" spans="1:13" x14ac:dyDescent="0.3">
      <c r="A591" s="28">
        <v>45345</v>
      </c>
      <c r="B591" s="24">
        <v>52</v>
      </c>
      <c r="C591" s="24">
        <v>75</v>
      </c>
      <c r="D591" s="24">
        <v>136.38150318209679</v>
      </c>
      <c r="E591" s="24">
        <v>29</v>
      </c>
      <c r="F591" s="25">
        <v>1303</v>
      </c>
      <c r="G591" s="24" t="s">
        <v>54</v>
      </c>
      <c r="H591" s="24" t="s">
        <v>11</v>
      </c>
      <c r="I591" s="24" t="str">
        <f>TEXT(DataSet!$A591,"mmm")</f>
        <v>Feb</v>
      </c>
      <c r="J591" s="24">
        <f>YEAR(DataSet!$A591)</f>
        <v>2024</v>
      </c>
      <c r="K591" s="24" t="str">
        <f>IF(MONTH(DataSet!$A591)&gt;9,"Q4",IF(MONTH(DataSet!$A591)&gt;6,"Q3",IF(MONTH(DataSet!$A591)&gt;3,"Q2","Q1")))</f>
        <v>Q1</v>
      </c>
      <c r="L591" s="24" t="str">
        <f>TEXT(WEEKDAY(DataSet!$A591,3),"ddd")</f>
        <v>Wed</v>
      </c>
      <c r="M591" s="30">
        <f>IF(DataSet!$E591=0,0,DataSet!$F591)</f>
        <v>1303</v>
      </c>
    </row>
    <row r="592" spans="1:13" x14ac:dyDescent="0.3">
      <c r="A592" s="27">
        <v>45348</v>
      </c>
      <c r="B592" s="22">
        <v>86</v>
      </c>
      <c r="C592" s="22">
        <v>63</v>
      </c>
      <c r="D592" s="22">
        <v>510.93002964517808</v>
      </c>
      <c r="E592" s="22">
        <v>37</v>
      </c>
      <c r="F592" s="23">
        <v>3437</v>
      </c>
      <c r="G592" s="22" t="s">
        <v>50</v>
      </c>
      <c r="H592" s="22" t="s">
        <v>9</v>
      </c>
      <c r="I592" s="22" t="str">
        <f>TEXT(DataSet!$A592,"mmm")</f>
        <v>Feb</v>
      </c>
      <c r="J592" s="22">
        <f>YEAR(DataSet!$A592)</f>
        <v>2024</v>
      </c>
      <c r="K592" s="22" t="str">
        <f>IF(MONTH(DataSet!$A592)&gt;9,"Q4",IF(MONTH(DataSet!$A592)&gt;6,"Q3",IF(MONTH(DataSet!$A592)&gt;3,"Q2","Q1")))</f>
        <v>Q1</v>
      </c>
      <c r="L592" s="22" t="str">
        <f>TEXT(WEEKDAY(DataSet!$A592,3),"ddd")</f>
        <v>Sat</v>
      </c>
      <c r="M592" s="29">
        <f>IF(DataSet!$E592=0,0,DataSet!$F592)</f>
        <v>3437</v>
      </c>
    </row>
    <row r="593" spans="1:13" x14ac:dyDescent="0.3">
      <c r="A593" s="28">
        <v>45349</v>
      </c>
      <c r="B593" s="24">
        <v>56</v>
      </c>
      <c r="C593" s="24">
        <v>44</v>
      </c>
      <c r="D593" s="24">
        <v>453.12111357824813</v>
      </c>
      <c r="E593" s="24">
        <v>1</v>
      </c>
      <c r="F593" s="25">
        <v>1572</v>
      </c>
      <c r="G593" s="24" t="s">
        <v>45</v>
      </c>
      <c r="H593" s="24" t="s">
        <v>9</v>
      </c>
      <c r="I593" s="24" t="str">
        <f>TEXT(DataSet!$A593,"mmm")</f>
        <v>Feb</v>
      </c>
      <c r="J593" s="24">
        <f>YEAR(DataSet!$A593)</f>
        <v>2024</v>
      </c>
      <c r="K593" s="24" t="str">
        <f>IF(MONTH(DataSet!$A593)&gt;9,"Q4",IF(MONTH(DataSet!$A593)&gt;6,"Q3",IF(MONTH(DataSet!$A593)&gt;3,"Q2","Q1")))</f>
        <v>Q1</v>
      </c>
      <c r="L593" s="24" t="str">
        <f>TEXT(WEEKDAY(DataSet!$A593,3),"ddd")</f>
        <v>Sun</v>
      </c>
      <c r="M593" s="30">
        <f>IF(DataSet!$E593=0,0,DataSet!$F593)</f>
        <v>1572</v>
      </c>
    </row>
    <row r="594" spans="1:13" x14ac:dyDescent="0.3">
      <c r="A594" s="27">
        <v>45350</v>
      </c>
      <c r="B594" s="22">
        <v>70</v>
      </c>
      <c r="C594" s="22">
        <v>70</v>
      </c>
      <c r="D594" s="22">
        <v>140.6743903209499</v>
      </c>
      <c r="E594" s="22">
        <v>14</v>
      </c>
      <c r="F594" s="23">
        <v>947</v>
      </c>
      <c r="G594" s="22" t="s">
        <v>84</v>
      </c>
      <c r="H594" s="22" t="s">
        <v>11</v>
      </c>
      <c r="I594" s="22" t="str">
        <f>TEXT(DataSet!$A594,"mmm")</f>
        <v>Feb</v>
      </c>
      <c r="J594" s="22">
        <f>YEAR(DataSet!$A594)</f>
        <v>2024</v>
      </c>
      <c r="K594" s="22" t="str">
        <f>IF(MONTH(DataSet!$A594)&gt;9,"Q4",IF(MONTH(DataSet!$A594)&gt;6,"Q3",IF(MONTH(DataSet!$A594)&gt;3,"Q2","Q1")))</f>
        <v>Q1</v>
      </c>
      <c r="L594" s="22" t="str">
        <f>TEXT(WEEKDAY(DataSet!$A594,3),"ddd")</f>
        <v>Mon</v>
      </c>
      <c r="M594" s="29">
        <f>IF(DataSet!$E594=0,0,DataSet!$F594)</f>
        <v>947</v>
      </c>
    </row>
    <row r="595" spans="1:13" x14ac:dyDescent="0.3">
      <c r="A595" s="28">
        <v>45351</v>
      </c>
      <c r="B595" s="24">
        <v>58</v>
      </c>
      <c r="C595" s="24">
        <v>50</v>
      </c>
      <c r="D595" s="24">
        <v>142.41885704259599</v>
      </c>
      <c r="E595" s="24">
        <v>10</v>
      </c>
      <c r="F595" s="25">
        <v>1594</v>
      </c>
      <c r="G595" s="24" t="s">
        <v>85</v>
      </c>
      <c r="H595" s="24" t="s">
        <v>11</v>
      </c>
      <c r="I595" s="24" t="str">
        <f>TEXT(DataSet!$A595,"mmm")</f>
        <v>Feb</v>
      </c>
      <c r="J595" s="24">
        <f>YEAR(DataSet!$A595)</f>
        <v>2024</v>
      </c>
      <c r="K595" s="24" t="str">
        <f>IF(MONTH(DataSet!$A595)&gt;9,"Q4",IF(MONTH(DataSet!$A595)&gt;6,"Q3",IF(MONTH(DataSet!$A595)&gt;3,"Q2","Q1")))</f>
        <v>Q1</v>
      </c>
      <c r="L595" s="24" t="str">
        <f>TEXT(WEEKDAY(DataSet!$A595,3),"ddd")</f>
        <v>Tue</v>
      </c>
      <c r="M595" s="30">
        <f>IF(DataSet!$E595=0,0,DataSet!$F595)</f>
        <v>1594</v>
      </c>
    </row>
    <row r="596" spans="1:13" x14ac:dyDescent="0.3">
      <c r="A596" s="27">
        <v>45352</v>
      </c>
      <c r="B596" s="22">
        <v>31</v>
      </c>
      <c r="C596" s="22">
        <v>9</v>
      </c>
      <c r="D596" s="22">
        <v>209.18</v>
      </c>
      <c r="E596" s="22">
        <v>2</v>
      </c>
      <c r="F596" s="23">
        <v>4153</v>
      </c>
      <c r="G596" s="22" t="s">
        <v>86</v>
      </c>
      <c r="H596" s="22" t="s">
        <v>9</v>
      </c>
      <c r="I596" s="22" t="str">
        <f>TEXT(DataSet!$A596,"mmm")</f>
        <v>Mar</v>
      </c>
      <c r="J596" s="22">
        <f>YEAR(DataSet!$A596)</f>
        <v>2024</v>
      </c>
      <c r="K596" s="22" t="str">
        <f>IF(MONTH(DataSet!$A596)&gt;9,"Q4",IF(MONTH(DataSet!$A596)&gt;6,"Q3",IF(MONTH(DataSet!$A596)&gt;3,"Q2","Q1")))</f>
        <v>Q1</v>
      </c>
      <c r="L596" s="22" t="str">
        <f>TEXT(WEEKDAY(DataSet!$A596,3),"ddd")</f>
        <v>Wed</v>
      </c>
      <c r="M596" s="29">
        <f>IF(DataSet!$E596=0,0,DataSet!$F596)</f>
        <v>4153</v>
      </c>
    </row>
    <row r="597" spans="1:13" x14ac:dyDescent="0.3">
      <c r="A597" s="28">
        <v>45352</v>
      </c>
      <c r="B597" s="24">
        <v>21</v>
      </c>
      <c r="C597" s="24">
        <v>14</v>
      </c>
      <c r="D597" s="24">
        <v>498.82</v>
      </c>
      <c r="E597" s="24">
        <v>5</v>
      </c>
      <c r="F597" s="25">
        <v>4039</v>
      </c>
      <c r="G597" s="24" t="s">
        <v>87</v>
      </c>
      <c r="H597" s="24" t="s">
        <v>11</v>
      </c>
      <c r="I597" s="24" t="str">
        <f>TEXT(DataSet!$A597,"mmm")</f>
        <v>Mar</v>
      </c>
      <c r="J597" s="24">
        <f>YEAR(DataSet!$A597)</f>
        <v>2024</v>
      </c>
      <c r="K597" s="24" t="str">
        <f>IF(MONTH(DataSet!$A597)&gt;9,"Q4",IF(MONTH(DataSet!$A597)&gt;6,"Q3",IF(MONTH(DataSet!$A597)&gt;3,"Q2","Q1")))</f>
        <v>Q1</v>
      </c>
      <c r="L597" s="24" t="str">
        <f>TEXT(WEEKDAY(DataSet!$A597,3),"ddd")</f>
        <v>Wed</v>
      </c>
      <c r="M597" s="30">
        <f>IF(DataSet!$E597=0,0,DataSet!$F597)</f>
        <v>4039</v>
      </c>
    </row>
    <row r="598" spans="1:13" x14ac:dyDescent="0.3">
      <c r="A598" s="27">
        <v>45352</v>
      </c>
      <c r="B598" s="22">
        <v>16</v>
      </c>
      <c r="C598" s="22">
        <v>9</v>
      </c>
      <c r="D598" s="22">
        <v>199.87</v>
      </c>
      <c r="E598" s="22">
        <v>9</v>
      </c>
      <c r="F598" s="23">
        <v>819</v>
      </c>
      <c r="G598" s="22" t="s">
        <v>88</v>
      </c>
      <c r="H598" s="22" t="s">
        <v>9</v>
      </c>
      <c r="I598" s="22" t="str">
        <f>TEXT(DataSet!$A598,"mmm")</f>
        <v>Mar</v>
      </c>
      <c r="J598" s="22">
        <f>YEAR(DataSet!$A598)</f>
        <v>2024</v>
      </c>
      <c r="K598" s="22" t="str">
        <f>IF(MONTH(DataSet!$A598)&gt;9,"Q4",IF(MONTH(DataSet!$A598)&gt;6,"Q3",IF(MONTH(DataSet!$A598)&gt;3,"Q2","Q1")))</f>
        <v>Q1</v>
      </c>
      <c r="L598" s="22" t="str">
        <f>TEXT(WEEKDAY(DataSet!$A598,3),"ddd")</f>
        <v>Wed</v>
      </c>
      <c r="M598" s="29">
        <f>IF(DataSet!$E598=0,0,DataSet!$F598)</f>
        <v>819</v>
      </c>
    </row>
    <row r="599" spans="1:13" x14ac:dyDescent="0.3">
      <c r="A599" s="28">
        <v>45352</v>
      </c>
      <c r="B599" s="24">
        <v>30</v>
      </c>
      <c r="C599" s="24">
        <v>5</v>
      </c>
      <c r="D599" s="24">
        <v>565.19000000000005</v>
      </c>
      <c r="E599" s="24">
        <v>4</v>
      </c>
      <c r="F599" s="25">
        <v>3622</v>
      </c>
      <c r="G599" s="24" t="s">
        <v>89</v>
      </c>
      <c r="H599" s="24" t="s">
        <v>9</v>
      </c>
      <c r="I599" s="24" t="str">
        <f>TEXT(DataSet!$A599,"mmm")</f>
        <v>Mar</v>
      </c>
      <c r="J599" s="24">
        <f>YEAR(DataSet!$A599)</f>
        <v>2024</v>
      </c>
      <c r="K599" s="24" t="str">
        <f>IF(MONTH(DataSet!$A599)&gt;9,"Q4",IF(MONTH(DataSet!$A599)&gt;6,"Q3",IF(MONTH(DataSet!$A599)&gt;3,"Q2","Q1")))</f>
        <v>Q1</v>
      </c>
      <c r="L599" s="24" t="str">
        <f>TEXT(WEEKDAY(DataSet!$A599,3),"ddd")</f>
        <v>Wed</v>
      </c>
      <c r="M599" s="30">
        <f>IF(DataSet!$E599=0,0,DataSet!$F599)</f>
        <v>3622</v>
      </c>
    </row>
    <row r="600" spans="1:13" x14ac:dyDescent="0.3">
      <c r="A600" s="27">
        <v>45352</v>
      </c>
      <c r="B600" s="22">
        <v>68</v>
      </c>
      <c r="C600" s="22">
        <v>19</v>
      </c>
      <c r="D600" s="22">
        <v>623.25</v>
      </c>
      <c r="E600" s="22">
        <v>3</v>
      </c>
      <c r="F600" s="23">
        <v>356</v>
      </c>
      <c r="G600" s="22" t="s">
        <v>68</v>
      </c>
      <c r="H600" s="22" t="s">
        <v>11</v>
      </c>
      <c r="I600" s="22" t="str">
        <f>TEXT(DataSet!$A600,"mmm")</f>
        <v>Mar</v>
      </c>
      <c r="J600" s="22">
        <f>YEAR(DataSet!$A600)</f>
        <v>2024</v>
      </c>
      <c r="K600" s="22" t="str">
        <f>IF(MONTH(DataSet!$A600)&gt;9,"Q4",IF(MONTH(DataSet!$A600)&gt;6,"Q3",IF(MONTH(DataSet!$A600)&gt;3,"Q2","Q1")))</f>
        <v>Q1</v>
      </c>
      <c r="L600" s="22" t="str">
        <f>TEXT(WEEKDAY(DataSet!$A600,3),"ddd")</f>
        <v>Wed</v>
      </c>
      <c r="M600" s="29">
        <f>IF(DataSet!$E600=0,0,DataSet!$F600)</f>
        <v>356</v>
      </c>
    </row>
    <row r="601" spans="1:13" x14ac:dyDescent="0.3">
      <c r="A601" s="28">
        <v>45352</v>
      </c>
      <c r="B601" s="24">
        <v>61</v>
      </c>
      <c r="C601" s="24">
        <v>7</v>
      </c>
      <c r="D601" s="24">
        <v>190.5</v>
      </c>
      <c r="E601" s="24">
        <v>3</v>
      </c>
      <c r="F601" s="25">
        <v>661</v>
      </c>
      <c r="G601" s="24" t="s">
        <v>90</v>
      </c>
      <c r="H601" s="24" t="s">
        <v>11</v>
      </c>
      <c r="I601" s="24" t="str">
        <f>TEXT(DataSet!$A601,"mmm")</f>
        <v>Mar</v>
      </c>
      <c r="J601" s="24">
        <f>YEAR(DataSet!$A601)</f>
        <v>2024</v>
      </c>
      <c r="K601" s="24" t="str">
        <f>IF(MONTH(DataSet!$A601)&gt;9,"Q4",IF(MONTH(DataSet!$A601)&gt;6,"Q3",IF(MONTH(DataSet!$A601)&gt;3,"Q2","Q1")))</f>
        <v>Q1</v>
      </c>
      <c r="L601" s="24" t="str">
        <f>TEXT(WEEKDAY(DataSet!$A601,3),"ddd")</f>
        <v>Wed</v>
      </c>
      <c r="M601" s="30">
        <f>IF(DataSet!$E601=0,0,DataSet!$F601)</f>
        <v>661</v>
      </c>
    </row>
    <row r="602" spans="1:13" x14ac:dyDescent="0.3">
      <c r="A602" s="27">
        <v>45352</v>
      </c>
      <c r="B602" s="22">
        <v>83</v>
      </c>
      <c r="C602" s="22">
        <v>5</v>
      </c>
      <c r="D602" s="22">
        <v>170.12</v>
      </c>
      <c r="E602" s="22">
        <v>3</v>
      </c>
      <c r="F602" s="23">
        <v>1172</v>
      </c>
      <c r="G602" s="22" t="s">
        <v>91</v>
      </c>
      <c r="H602" s="22" t="s">
        <v>9</v>
      </c>
      <c r="I602" s="22" t="str">
        <f>TEXT(DataSet!$A602,"mmm")</f>
        <v>Mar</v>
      </c>
      <c r="J602" s="22">
        <f>YEAR(DataSet!$A602)</f>
        <v>2024</v>
      </c>
      <c r="K602" s="22" t="str">
        <f>IF(MONTH(DataSet!$A602)&gt;9,"Q4",IF(MONTH(DataSet!$A602)&gt;6,"Q3",IF(MONTH(DataSet!$A602)&gt;3,"Q2","Q1")))</f>
        <v>Q1</v>
      </c>
      <c r="L602" s="22" t="str">
        <f>TEXT(WEEKDAY(DataSet!$A602,3),"ddd")</f>
        <v>Wed</v>
      </c>
      <c r="M602" s="29">
        <f>IF(DataSet!$E602=0,0,DataSet!$F602)</f>
        <v>1172</v>
      </c>
    </row>
    <row r="603" spans="1:13" x14ac:dyDescent="0.3">
      <c r="A603" s="28">
        <v>45352</v>
      </c>
      <c r="B603" s="24">
        <v>74</v>
      </c>
      <c r="C603" s="24">
        <v>7</v>
      </c>
      <c r="D603" s="24">
        <v>87.89</v>
      </c>
      <c r="E603" s="24">
        <v>7</v>
      </c>
      <c r="F603" s="25">
        <v>3848</v>
      </c>
      <c r="G603" s="24" t="s">
        <v>92</v>
      </c>
      <c r="H603" s="24" t="s">
        <v>9</v>
      </c>
      <c r="I603" s="24" t="str">
        <f>TEXT(DataSet!$A603,"mmm")</f>
        <v>Mar</v>
      </c>
      <c r="J603" s="24">
        <f>YEAR(DataSet!$A603)</f>
        <v>2024</v>
      </c>
      <c r="K603" s="24" t="str">
        <f>IF(MONTH(DataSet!$A603)&gt;9,"Q4",IF(MONTH(DataSet!$A603)&gt;6,"Q3",IF(MONTH(DataSet!$A603)&gt;3,"Q2","Q1")))</f>
        <v>Q1</v>
      </c>
      <c r="L603" s="24" t="str">
        <f>TEXT(WEEKDAY(DataSet!$A603,3),"ddd")</f>
        <v>Wed</v>
      </c>
      <c r="M603" s="30">
        <f>IF(DataSet!$E603=0,0,DataSet!$F603)</f>
        <v>3848</v>
      </c>
    </row>
    <row r="604" spans="1:13" x14ac:dyDescent="0.3">
      <c r="A604" s="27">
        <v>45352</v>
      </c>
      <c r="B604" s="22">
        <v>84</v>
      </c>
      <c r="C604" s="22">
        <v>15</v>
      </c>
      <c r="D604" s="22">
        <v>163.21</v>
      </c>
      <c r="E604" s="22">
        <v>5</v>
      </c>
      <c r="F604" s="23">
        <v>411</v>
      </c>
      <c r="G604" s="22" t="s">
        <v>93</v>
      </c>
      <c r="H604" s="22" t="s">
        <v>9</v>
      </c>
      <c r="I604" s="22" t="str">
        <f>TEXT(DataSet!$A604,"mmm")</f>
        <v>Mar</v>
      </c>
      <c r="J604" s="22">
        <f>YEAR(DataSet!$A604)</f>
        <v>2024</v>
      </c>
      <c r="K604" s="22" t="str">
        <f>IF(MONTH(DataSet!$A604)&gt;9,"Q4",IF(MONTH(DataSet!$A604)&gt;6,"Q3",IF(MONTH(DataSet!$A604)&gt;3,"Q2","Q1")))</f>
        <v>Q1</v>
      </c>
      <c r="L604" s="22" t="str">
        <f>TEXT(WEEKDAY(DataSet!$A604,3),"ddd")</f>
        <v>Wed</v>
      </c>
      <c r="M604" s="29">
        <f>IF(DataSet!$E604=0,0,DataSet!$F604)</f>
        <v>411</v>
      </c>
    </row>
    <row r="605" spans="1:13" x14ac:dyDescent="0.3">
      <c r="A605" s="28">
        <v>45352</v>
      </c>
      <c r="B605" s="24">
        <v>64</v>
      </c>
      <c r="C605" s="24">
        <v>13</v>
      </c>
      <c r="D605" s="24">
        <v>496.4</v>
      </c>
      <c r="E605" s="24">
        <v>0</v>
      </c>
      <c r="F605" s="25">
        <v>1306</v>
      </c>
      <c r="G605" s="24" t="s">
        <v>94</v>
      </c>
      <c r="H605" s="24" t="s">
        <v>9</v>
      </c>
      <c r="I605" s="24" t="str">
        <f>TEXT(DataSet!$A605,"mmm")</f>
        <v>Mar</v>
      </c>
      <c r="J605" s="24">
        <f>YEAR(DataSet!$A605)</f>
        <v>2024</v>
      </c>
      <c r="K605" s="24" t="str">
        <f>IF(MONTH(DataSet!$A605)&gt;9,"Q4",IF(MONTH(DataSet!$A605)&gt;6,"Q3",IF(MONTH(DataSet!$A605)&gt;3,"Q2","Q1")))</f>
        <v>Q1</v>
      </c>
      <c r="L605" s="24" t="str">
        <f>TEXT(WEEKDAY(DataSet!$A605,3),"ddd")</f>
        <v>Wed</v>
      </c>
      <c r="M605" s="30">
        <f>IF(DataSet!$E605=0,0,DataSet!$F605)</f>
        <v>0</v>
      </c>
    </row>
    <row r="606" spans="1:13" x14ac:dyDescent="0.3">
      <c r="A606" s="27">
        <v>45352</v>
      </c>
      <c r="B606" s="22">
        <v>21</v>
      </c>
      <c r="C606" s="22">
        <v>13</v>
      </c>
      <c r="D606" s="22">
        <v>315.41000000000003</v>
      </c>
      <c r="E606" s="22">
        <v>1</v>
      </c>
      <c r="F606" s="23">
        <v>1693</v>
      </c>
      <c r="G606" s="22" t="s">
        <v>15</v>
      </c>
      <c r="H606" s="22" t="s">
        <v>11</v>
      </c>
      <c r="I606" s="22" t="str">
        <f>TEXT(DataSet!$A606,"mmm")</f>
        <v>Mar</v>
      </c>
      <c r="J606" s="22">
        <f>YEAR(DataSet!$A606)</f>
        <v>2024</v>
      </c>
      <c r="K606" s="22" t="str">
        <f>IF(MONTH(DataSet!$A606)&gt;9,"Q4",IF(MONTH(DataSet!$A606)&gt;6,"Q3",IF(MONTH(DataSet!$A606)&gt;3,"Q2","Q1")))</f>
        <v>Q1</v>
      </c>
      <c r="L606" s="22" t="str">
        <f>TEXT(WEEKDAY(DataSet!$A606,3),"ddd")</f>
        <v>Wed</v>
      </c>
      <c r="M606" s="29">
        <f>IF(DataSet!$E606=0,0,DataSet!$F606)</f>
        <v>1693</v>
      </c>
    </row>
    <row r="607" spans="1:13" x14ac:dyDescent="0.3">
      <c r="A607" s="28">
        <v>45352</v>
      </c>
      <c r="B607" s="24">
        <v>110</v>
      </c>
      <c r="C607" s="24">
        <v>6</v>
      </c>
      <c r="D607" s="24">
        <v>535.37</v>
      </c>
      <c r="E607" s="24">
        <v>2</v>
      </c>
      <c r="F607" s="25">
        <v>3113</v>
      </c>
      <c r="G607" s="24" t="s">
        <v>95</v>
      </c>
      <c r="H607" s="24" t="s">
        <v>9</v>
      </c>
      <c r="I607" s="24" t="str">
        <f>TEXT(DataSet!$A607,"mmm")</f>
        <v>Mar</v>
      </c>
      <c r="J607" s="24">
        <f>YEAR(DataSet!$A607)</f>
        <v>2024</v>
      </c>
      <c r="K607" s="24" t="str">
        <f>IF(MONTH(DataSet!$A607)&gt;9,"Q4",IF(MONTH(DataSet!$A607)&gt;6,"Q3",IF(MONTH(DataSet!$A607)&gt;3,"Q2","Q1")))</f>
        <v>Q1</v>
      </c>
      <c r="L607" s="24" t="str">
        <f>TEXT(WEEKDAY(DataSet!$A607,3),"ddd")</f>
        <v>Wed</v>
      </c>
      <c r="M607" s="30">
        <f>IF(DataSet!$E607=0,0,DataSet!$F607)</f>
        <v>3113</v>
      </c>
    </row>
    <row r="608" spans="1:13" x14ac:dyDescent="0.3">
      <c r="A608" s="27">
        <v>45352</v>
      </c>
      <c r="B608" s="22">
        <v>54</v>
      </c>
      <c r="C608" s="22">
        <v>15</v>
      </c>
      <c r="D608" s="22">
        <v>321.99</v>
      </c>
      <c r="E608" s="22">
        <v>8</v>
      </c>
      <c r="F608" s="23">
        <v>1080</v>
      </c>
      <c r="G608" s="22" t="s">
        <v>96</v>
      </c>
      <c r="H608" s="22" t="s">
        <v>11</v>
      </c>
      <c r="I608" s="22" t="str">
        <f>TEXT(DataSet!$A608,"mmm")</f>
        <v>Mar</v>
      </c>
      <c r="J608" s="22">
        <f>YEAR(DataSet!$A608)</f>
        <v>2024</v>
      </c>
      <c r="K608" s="22" t="str">
        <f>IF(MONTH(DataSet!$A608)&gt;9,"Q4",IF(MONTH(DataSet!$A608)&gt;6,"Q3",IF(MONTH(DataSet!$A608)&gt;3,"Q2","Q1")))</f>
        <v>Q1</v>
      </c>
      <c r="L608" s="22" t="str">
        <f>TEXT(WEEKDAY(DataSet!$A608,3),"ddd")</f>
        <v>Wed</v>
      </c>
      <c r="M608" s="29">
        <f>IF(DataSet!$E608=0,0,DataSet!$F608)</f>
        <v>1080</v>
      </c>
    </row>
    <row r="609" spans="1:13" x14ac:dyDescent="0.3">
      <c r="A609" s="28">
        <v>45352</v>
      </c>
      <c r="B609" s="24">
        <v>62</v>
      </c>
      <c r="C609" s="24">
        <v>8</v>
      </c>
      <c r="D609" s="24">
        <v>198.84</v>
      </c>
      <c r="E609" s="24">
        <v>8</v>
      </c>
      <c r="F609" s="25">
        <v>535</v>
      </c>
      <c r="G609" s="24" t="s">
        <v>97</v>
      </c>
      <c r="H609" s="24" t="s">
        <v>9</v>
      </c>
      <c r="I609" s="24" t="str">
        <f>TEXT(DataSet!$A609,"mmm")</f>
        <v>Mar</v>
      </c>
      <c r="J609" s="24">
        <f>YEAR(DataSet!$A609)</f>
        <v>2024</v>
      </c>
      <c r="K609" s="24" t="str">
        <f>IF(MONTH(DataSet!$A609)&gt;9,"Q4",IF(MONTH(DataSet!$A609)&gt;6,"Q3",IF(MONTH(DataSet!$A609)&gt;3,"Q2","Q1")))</f>
        <v>Q1</v>
      </c>
      <c r="L609" s="24" t="str">
        <f>TEXT(WEEKDAY(DataSet!$A609,3),"ddd")</f>
        <v>Wed</v>
      </c>
      <c r="M609" s="30">
        <f>IF(DataSet!$E609=0,0,DataSet!$F609)</f>
        <v>535</v>
      </c>
    </row>
    <row r="610" spans="1:13" x14ac:dyDescent="0.3">
      <c r="A610" s="27">
        <v>45352</v>
      </c>
      <c r="B610" s="22">
        <v>28</v>
      </c>
      <c r="C610" s="22">
        <v>12</v>
      </c>
      <c r="D610" s="22">
        <v>533.85</v>
      </c>
      <c r="E610" s="22">
        <v>5</v>
      </c>
      <c r="F610" s="23">
        <v>225</v>
      </c>
      <c r="G610" s="22" t="s">
        <v>98</v>
      </c>
      <c r="H610" s="22" t="s">
        <v>9</v>
      </c>
      <c r="I610" s="22" t="str">
        <f>TEXT(DataSet!$A610,"mmm")</f>
        <v>Mar</v>
      </c>
      <c r="J610" s="22">
        <f>YEAR(DataSet!$A610)</f>
        <v>2024</v>
      </c>
      <c r="K610" s="22" t="str">
        <f>IF(MONTH(DataSet!$A610)&gt;9,"Q4",IF(MONTH(DataSet!$A610)&gt;6,"Q3",IF(MONTH(DataSet!$A610)&gt;3,"Q2","Q1")))</f>
        <v>Q1</v>
      </c>
      <c r="L610" s="22" t="str">
        <f>TEXT(WEEKDAY(DataSet!$A610,3),"ddd")</f>
        <v>Wed</v>
      </c>
      <c r="M610" s="29">
        <f>IF(DataSet!$E610=0,0,DataSet!$F610)</f>
        <v>225</v>
      </c>
    </row>
    <row r="611" spans="1:13" x14ac:dyDescent="0.3">
      <c r="A611" s="28">
        <v>45352</v>
      </c>
      <c r="B611" s="24">
        <v>39</v>
      </c>
      <c r="C611" s="24">
        <v>16</v>
      </c>
      <c r="D611" s="24">
        <v>312.8</v>
      </c>
      <c r="E611" s="24">
        <v>8</v>
      </c>
      <c r="F611" s="25">
        <v>4592</v>
      </c>
      <c r="G611" s="24" t="s">
        <v>99</v>
      </c>
      <c r="H611" s="24" t="s">
        <v>11</v>
      </c>
      <c r="I611" s="24" t="str">
        <f>TEXT(DataSet!$A611,"mmm")</f>
        <v>Mar</v>
      </c>
      <c r="J611" s="24">
        <f>YEAR(DataSet!$A611)</f>
        <v>2024</v>
      </c>
      <c r="K611" s="24" t="str">
        <f>IF(MONTH(DataSet!$A611)&gt;9,"Q4",IF(MONTH(DataSet!$A611)&gt;6,"Q3",IF(MONTH(DataSet!$A611)&gt;3,"Q2","Q1")))</f>
        <v>Q1</v>
      </c>
      <c r="L611" s="24" t="str">
        <f>TEXT(WEEKDAY(DataSet!$A611,3),"ddd")</f>
        <v>Wed</v>
      </c>
      <c r="M611" s="30">
        <f>IF(DataSet!$E611=0,0,DataSet!$F611)</f>
        <v>4592</v>
      </c>
    </row>
    <row r="612" spans="1:13" x14ac:dyDescent="0.3">
      <c r="A612" s="27">
        <v>45352</v>
      </c>
      <c r="B612" s="22">
        <v>62</v>
      </c>
      <c r="C612" s="22">
        <v>9</v>
      </c>
      <c r="D612" s="22">
        <v>252.77</v>
      </c>
      <c r="E612" s="22">
        <v>7</v>
      </c>
      <c r="F612" s="23">
        <v>4642</v>
      </c>
      <c r="G612" s="22" t="s">
        <v>100</v>
      </c>
      <c r="H612" s="22" t="s">
        <v>9</v>
      </c>
      <c r="I612" s="22" t="str">
        <f>TEXT(DataSet!$A612,"mmm")</f>
        <v>Mar</v>
      </c>
      <c r="J612" s="22">
        <f>YEAR(DataSet!$A612)</f>
        <v>2024</v>
      </c>
      <c r="K612" s="22" t="str">
        <f>IF(MONTH(DataSet!$A612)&gt;9,"Q4",IF(MONTH(DataSet!$A612)&gt;6,"Q3",IF(MONTH(DataSet!$A612)&gt;3,"Q2","Q1")))</f>
        <v>Q1</v>
      </c>
      <c r="L612" s="22" t="str">
        <f>TEXT(WEEKDAY(DataSet!$A612,3),"ddd")</f>
        <v>Wed</v>
      </c>
      <c r="M612" s="29">
        <f>IF(DataSet!$E612=0,0,DataSet!$F612)</f>
        <v>4642</v>
      </c>
    </row>
    <row r="613" spans="1:13" x14ac:dyDescent="0.3">
      <c r="A613" s="28">
        <v>45352</v>
      </c>
      <c r="B613" s="24">
        <v>88</v>
      </c>
      <c r="C613" s="24">
        <v>18</v>
      </c>
      <c r="D613" s="24">
        <v>291.04000000000002</v>
      </c>
      <c r="E613" s="24">
        <v>2</v>
      </c>
      <c r="F613" s="25">
        <v>2620</v>
      </c>
      <c r="G613" s="24" t="s">
        <v>101</v>
      </c>
      <c r="H613" s="24" t="s">
        <v>9</v>
      </c>
      <c r="I613" s="24" t="str">
        <f>TEXT(DataSet!$A613,"mmm")</f>
        <v>Mar</v>
      </c>
      <c r="J613" s="24">
        <f>YEAR(DataSet!$A613)</f>
        <v>2024</v>
      </c>
      <c r="K613" s="24" t="str">
        <f>IF(MONTH(DataSet!$A613)&gt;9,"Q4",IF(MONTH(DataSet!$A613)&gt;6,"Q3",IF(MONTH(DataSet!$A613)&gt;3,"Q2","Q1")))</f>
        <v>Q1</v>
      </c>
      <c r="L613" s="24" t="str">
        <f>TEXT(WEEKDAY(DataSet!$A613,3),"ddd")</f>
        <v>Wed</v>
      </c>
      <c r="M613" s="30">
        <f>IF(DataSet!$E613=0,0,DataSet!$F613)</f>
        <v>2620</v>
      </c>
    </row>
    <row r="614" spans="1:13" x14ac:dyDescent="0.3">
      <c r="A614" s="27">
        <v>45352</v>
      </c>
      <c r="B614" s="22">
        <v>50</v>
      </c>
      <c r="C614" s="22">
        <v>8</v>
      </c>
      <c r="D614" s="22">
        <v>512.92999999999995</v>
      </c>
      <c r="E614" s="22">
        <v>3</v>
      </c>
      <c r="F614" s="23">
        <v>3726</v>
      </c>
      <c r="G614" s="22" t="s">
        <v>102</v>
      </c>
      <c r="H614" s="22" t="s">
        <v>9</v>
      </c>
      <c r="I614" s="22" t="str">
        <f>TEXT(DataSet!$A614,"mmm")</f>
        <v>Mar</v>
      </c>
      <c r="J614" s="22">
        <f>YEAR(DataSet!$A614)</f>
        <v>2024</v>
      </c>
      <c r="K614" s="22" t="str">
        <f>IF(MONTH(DataSet!$A614)&gt;9,"Q4",IF(MONTH(DataSet!$A614)&gt;6,"Q3",IF(MONTH(DataSet!$A614)&gt;3,"Q2","Q1")))</f>
        <v>Q1</v>
      </c>
      <c r="L614" s="22" t="str">
        <f>TEXT(WEEKDAY(DataSet!$A614,3),"ddd")</f>
        <v>Wed</v>
      </c>
      <c r="M614" s="29">
        <f>IF(DataSet!$E614=0,0,DataSet!$F614)</f>
        <v>3726</v>
      </c>
    </row>
    <row r="615" spans="1:13" x14ac:dyDescent="0.3">
      <c r="A615" s="28">
        <v>45352</v>
      </c>
      <c r="B615" s="24">
        <v>77</v>
      </c>
      <c r="C615" s="24">
        <v>14</v>
      </c>
      <c r="D615" s="24">
        <v>494.43</v>
      </c>
      <c r="E615" s="24">
        <v>4</v>
      </c>
      <c r="F615" s="25">
        <v>963</v>
      </c>
      <c r="G615" s="24" t="s">
        <v>103</v>
      </c>
      <c r="H615" s="24" t="s">
        <v>11</v>
      </c>
      <c r="I615" s="24" t="str">
        <f>TEXT(DataSet!$A615,"mmm")</f>
        <v>Mar</v>
      </c>
      <c r="J615" s="24">
        <f>YEAR(DataSet!$A615)</f>
        <v>2024</v>
      </c>
      <c r="K615" s="24" t="str">
        <f>IF(MONTH(DataSet!$A615)&gt;9,"Q4",IF(MONTH(DataSet!$A615)&gt;6,"Q3",IF(MONTH(DataSet!$A615)&gt;3,"Q2","Q1")))</f>
        <v>Q1</v>
      </c>
      <c r="L615" s="24" t="str">
        <f>TEXT(WEEKDAY(DataSet!$A615,3),"ddd")</f>
        <v>Wed</v>
      </c>
      <c r="M615" s="30">
        <f>IF(DataSet!$E615=0,0,DataSet!$F615)</f>
        <v>963</v>
      </c>
    </row>
    <row r="616" spans="1:13" x14ac:dyDescent="0.3">
      <c r="A616" s="27">
        <v>45352</v>
      </c>
      <c r="B616" s="22">
        <v>19</v>
      </c>
      <c r="C616" s="22">
        <v>6</v>
      </c>
      <c r="D616" s="22">
        <v>82.65</v>
      </c>
      <c r="E616" s="22">
        <v>3</v>
      </c>
      <c r="F616" s="23">
        <v>1470</v>
      </c>
      <c r="G616" s="22" t="s">
        <v>37</v>
      </c>
      <c r="H616" s="22" t="s">
        <v>11</v>
      </c>
      <c r="I616" s="22" t="str">
        <f>TEXT(DataSet!$A616,"mmm")</f>
        <v>Mar</v>
      </c>
      <c r="J616" s="22">
        <f>YEAR(DataSet!$A616)</f>
        <v>2024</v>
      </c>
      <c r="K616" s="22" t="str">
        <f>IF(MONTH(DataSet!$A616)&gt;9,"Q4",IF(MONTH(DataSet!$A616)&gt;6,"Q3",IF(MONTH(DataSet!$A616)&gt;3,"Q2","Q1")))</f>
        <v>Q1</v>
      </c>
      <c r="L616" s="22" t="str">
        <f>TEXT(WEEKDAY(DataSet!$A616,3),"ddd")</f>
        <v>Wed</v>
      </c>
      <c r="M616" s="29">
        <f>IF(DataSet!$E616=0,0,DataSet!$F616)</f>
        <v>1470</v>
      </c>
    </row>
    <row r="617" spans="1:13" x14ac:dyDescent="0.3">
      <c r="A617" s="28">
        <v>45352</v>
      </c>
      <c r="B617" s="24">
        <v>59</v>
      </c>
      <c r="C617" s="24">
        <v>13</v>
      </c>
      <c r="D617" s="24">
        <v>402.9</v>
      </c>
      <c r="E617" s="24">
        <v>2</v>
      </c>
      <c r="F617" s="25">
        <v>3357</v>
      </c>
      <c r="G617" s="24" t="s">
        <v>104</v>
      </c>
      <c r="H617" s="24" t="s">
        <v>9</v>
      </c>
      <c r="I617" s="24" t="str">
        <f>TEXT(DataSet!$A617,"mmm")</f>
        <v>Mar</v>
      </c>
      <c r="J617" s="24">
        <f>YEAR(DataSet!$A617)</f>
        <v>2024</v>
      </c>
      <c r="K617" s="24" t="str">
        <f>IF(MONTH(DataSet!$A617)&gt;9,"Q4",IF(MONTH(DataSet!$A617)&gt;6,"Q3",IF(MONTH(DataSet!$A617)&gt;3,"Q2","Q1")))</f>
        <v>Q1</v>
      </c>
      <c r="L617" s="24" t="str">
        <f>TEXT(WEEKDAY(DataSet!$A617,3),"ddd")</f>
        <v>Wed</v>
      </c>
      <c r="M617" s="30">
        <f>IF(DataSet!$E617=0,0,DataSet!$F617)</f>
        <v>3357</v>
      </c>
    </row>
    <row r="618" spans="1:13" x14ac:dyDescent="0.3">
      <c r="A618" s="27">
        <v>45352</v>
      </c>
      <c r="B618" s="22">
        <v>91</v>
      </c>
      <c r="C618" s="22">
        <v>10</v>
      </c>
      <c r="D618" s="22">
        <v>361.58</v>
      </c>
      <c r="E618" s="22">
        <v>4</v>
      </c>
      <c r="F618" s="23">
        <v>3674</v>
      </c>
      <c r="G618" s="22" t="s">
        <v>53</v>
      </c>
      <c r="H618" s="22" t="s">
        <v>9</v>
      </c>
      <c r="I618" s="22" t="str">
        <f>TEXT(DataSet!$A618,"mmm")</f>
        <v>Mar</v>
      </c>
      <c r="J618" s="22">
        <f>YEAR(DataSet!$A618)</f>
        <v>2024</v>
      </c>
      <c r="K618" s="22" t="str">
        <f>IF(MONTH(DataSet!$A618)&gt;9,"Q4",IF(MONTH(DataSet!$A618)&gt;6,"Q3",IF(MONTH(DataSet!$A618)&gt;3,"Q2","Q1")))</f>
        <v>Q1</v>
      </c>
      <c r="L618" s="22" t="str">
        <f>TEXT(WEEKDAY(DataSet!$A618,3),"ddd")</f>
        <v>Wed</v>
      </c>
      <c r="M618" s="29">
        <f>IF(DataSet!$E618=0,0,DataSet!$F618)</f>
        <v>3674</v>
      </c>
    </row>
    <row r="619" spans="1:13" x14ac:dyDescent="0.3">
      <c r="A619" s="28">
        <v>45352</v>
      </c>
      <c r="B619" s="24">
        <v>55</v>
      </c>
      <c r="C619" s="24">
        <v>17</v>
      </c>
      <c r="D619" s="24">
        <v>315.62</v>
      </c>
      <c r="E619" s="24">
        <v>5</v>
      </c>
      <c r="F619" s="25">
        <v>3891</v>
      </c>
      <c r="G619" s="24" t="s">
        <v>80</v>
      </c>
      <c r="H619" s="24" t="s">
        <v>11</v>
      </c>
      <c r="I619" s="24" t="str">
        <f>TEXT(DataSet!$A619,"mmm")</f>
        <v>Mar</v>
      </c>
      <c r="J619" s="24">
        <f>YEAR(DataSet!$A619)</f>
        <v>2024</v>
      </c>
      <c r="K619" s="24" t="str">
        <f>IF(MONTH(DataSet!$A619)&gt;9,"Q4",IF(MONTH(DataSet!$A619)&gt;6,"Q3",IF(MONTH(DataSet!$A619)&gt;3,"Q2","Q1")))</f>
        <v>Q1</v>
      </c>
      <c r="L619" s="24" t="str">
        <f>TEXT(WEEKDAY(DataSet!$A619,3),"ddd")</f>
        <v>Wed</v>
      </c>
      <c r="M619" s="30">
        <f>IF(DataSet!$E619=0,0,DataSet!$F619)</f>
        <v>3891</v>
      </c>
    </row>
    <row r="620" spans="1:13" x14ac:dyDescent="0.3">
      <c r="A620" s="27">
        <v>45352</v>
      </c>
      <c r="B620" s="22">
        <v>108</v>
      </c>
      <c r="C620" s="22">
        <v>14</v>
      </c>
      <c r="D620" s="22">
        <v>416.78</v>
      </c>
      <c r="E620" s="22">
        <v>1</v>
      </c>
      <c r="F620" s="23">
        <v>2990</v>
      </c>
      <c r="G620" s="22" t="s">
        <v>60</v>
      </c>
      <c r="H620" s="22" t="s">
        <v>9</v>
      </c>
      <c r="I620" s="22" t="str">
        <f>TEXT(DataSet!$A620,"mmm")</f>
        <v>Mar</v>
      </c>
      <c r="J620" s="22">
        <f>YEAR(DataSet!$A620)</f>
        <v>2024</v>
      </c>
      <c r="K620" s="22" t="str">
        <f>IF(MONTH(DataSet!$A620)&gt;9,"Q4",IF(MONTH(DataSet!$A620)&gt;6,"Q3",IF(MONTH(DataSet!$A620)&gt;3,"Q2","Q1")))</f>
        <v>Q1</v>
      </c>
      <c r="L620" s="22" t="str">
        <f>TEXT(WEEKDAY(DataSet!$A620,3),"ddd")</f>
        <v>Wed</v>
      </c>
      <c r="M620" s="29">
        <f>IF(DataSet!$E620=0,0,DataSet!$F620)</f>
        <v>2990</v>
      </c>
    </row>
    <row r="621" spans="1:13" x14ac:dyDescent="0.3">
      <c r="A621" s="28">
        <v>45352</v>
      </c>
      <c r="B621" s="24">
        <v>33</v>
      </c>
      <c r="C621" s="24">
        <v>18</v>
      </c>
      <c r="D621" s="24">
        <v>348.57</v>
      </c>
      <c r="E621" s="24">
        <v>8</v>
      </c>
      <c r="F621" s="25">
        <v>1170</v>
      </c>
      <c r="G621" s="24" t="s">
        <v>66</v>
      </c>
      <c r="H621" s="24" t="s">
        <v>9</v>
      </c>
      <c r="I621" s="24" t="str">
        <f>TEXT(DataSet!$A621,"mmm")</f>
        <v>Mar</v>
      </c>
      <c r="J621" s="24">
        <f>YEAR(DataSet!$A621)</f>
        <v>2024</v>
      </c>
      <c r="K621" s="24" t="str">
        <f>IF(MONTH(DataSet!$A621)&gt;9,"Q4",IF(MONTH(DataSet!$A621)&gt;6,"Q3",IF(MONTH(DataSet!$A621)&gt;3,"Q2","Q1")))</f>
        <v>Q1</v>
      </c>
      <c r="L621" s="24" t="str">
        <f>TEXT(WEEKDAY(DataSet!$A621,3),"ddd")</f>
        <v>Wed</v>
      </c>
      <c r="M621" s="30">
        <f>IF(DataSet!$E621=0,0,DataSet!$F621)</f>
        <v>1170</v>
      </c>
    </row>
    <row r="622" spans="1:13" x14ac:dyDescent="0.3">
      <c r="A622" s="27">
        <v>45355</v>
      </c>
      <c r="B622" s="22">
        <v>88</v>
      </c>
      <c r="C622" s="22">
        <v>42</v>
      </c>
      <c r="D622" s="22">
        <v>593.31978925058775</v>
      </c>
      <c r="E622" s="22">
        <v>7</v>
      </c>
      <c r="F622" s="23">
        <v>3750</v>
      </c>
      <c r="G622" s="22" t="s">
        <v>105</v>
      </c>
      <c r="H622" s="22" t="s">
        <v>11</v>
      </c>
      <c r="I622" s="22" t="str">
        <f>TEXT(DataSet!$A622,"mmm")</f>
        <v>Mar</v>
      </c>
      <c r="J622" s="22">
        <f>YEAR(DataSet!$A622)</f>
        <v>2024</v>
      </c>
      <c r="K622" s="22" t="str">
        <f>IF(MONTH(DataSet!$A622)&gt;9,"Q4",IF(MONTH(DataSet!$A622)&gt;6,"Q3",IF(MONTH(DataSet!$A622)&gt;3,"Q2","Q1")))</f>
        <v>Q1</v>
      </c>
      <c r="L622" s="22" t="str">
        <f>TEXT(WEEKDAY(DataSet!$A622,3),"ddd")</f>
        <v>Sat</v>
      </c>
      <c r="M622" s="29">
        <f>IF(DataSet!$E622=0,0,DataSet!$F622)</f>
        <v>3750</v>
      </c>
    </row>
    <row r="623" spans="1:13" x14ac:dyDescent="0.3">
      <c r="A623" s="28">
        <v>45356</v>
      </c>
      <c r="B623" s="24">
        <v>67</v>
      </c>
      <c r="C623" s="24">
        <v>77</v>
      </c>
      <c r="D623" s="24">
        <v>287.13539787806019</v>
      </c>
      <c r="E623" s="24">
        <v>25</v>
      </c>
      <c r="F623" s="25">
        <v>4351</v>
      </c>
      <c r="G623" s="24" t="s">
        <v>46</v>
      </c>
      <c r="H623" s="24" t="s">
        <v>9</v>
      </c>
      <c r="I623" s="24" t="str">
        <f>TEXT(DataSet!$A623,"mmm")</f>
        <v>Mar</v>
      </c>
      <c r="J623" s="24">
        <f>YEAR(DataSet!$A623)</f>
        <v>2024</v>
      </c>
      <c r="K623" s="24" t="str">
        <f>IF(MONTH(DataSet!$A623)&gt;9,"Q4",IF(MONTH(DataSet!$A623)&gt;6,"Q3",IF(MONTH(DataSet!$A623)&gt;3,"Q2","Q1")))</f>
        <v>Q1</v>
      </c>
      <c r="L623" s="24" t="str">
        <f>TEXT(WEEKDAY(DataSet!$A623,3),"ddd")</f>
        <v>Sun</v>
      </c>
      <c r="M623" s="30">
        <f>IF(DataSet!$E623=0,0,DataSet!$F623)</f>
        <v>4351</v>
      </c>
    </row>
    <row r="624" spans="1:13" x14ac:dyDescent="0.3">
      <c r="A624" s="27">
        <v>45357</v>
      </c>
      <c r="B624" s="22">
        <v>53</v>
      </c>
      <c r="C624" s="22">
        <v>42</v>
      </c>
      <c r="D624" s="22">
        <v>285.32107353344537</v>
      </c>
      <c r="E624" s="22">
        <v>4</v>
      </c>
      <c r="F624" s="23">
        <v>4236</v>
      </c>
      <c r="G624" s="22" t="s">
        <v>50</v>
      </c>
      <c r="H624" s="22" t="s">
        <v>9</v>
      </c>
      <c r="I624" s="22" t="str">
        <f>TEXT(DataSet!$A624,"mmm")</f>
        <v>Mar</v>
      </c>
      <c r="J624" s="22">
        <f>YEAR(DataSet!$A624)</f>
        <v>2024</v>
      </c>
      <c r="K624" s="22" t="str">
        <f>IF(MONTH(DataSet!$A624)&gt;9,"Q4",IF(MONTH(DataSet!$A624)&gt;6,"Q3",IF(MONTH(DataSet!$A624)&gt;3,"Q2","Q1")))</f>
        <v>Q1</v>
      </c>
      <c r="L624" s="22" t="str">
        <f>TEXT(WEEKDAY(DataSet!$A624,3),"ddd")</f>
        <v>Mon</v>
      </c>
      <c r="M624" s="29">
        <f>IF(DataSet!$E624=0,0,DataSet!$F624)</f>
        <v>4236</v>
      </c>
    </row>
    <row r="625" spans="1:13" x14ac:dyDescent="0.3">
      <c r="A625" s="28">
        <v>45358</v>
      </c>
      <c r="B625" s="24">
        <v>74</v>
      </c>
      <c r="C625" s="24">
        <v>23</v>
      </c>
      <c r="D625" s="24">
        <v>506.39978362875132</v>
      </c>
      <c r="E625" s="24">
        <v>5</v>
      </c>
      <c r="F625" s="25">
        <v>2287</v>
      </c>
      <c r="G625" s="24" t="s">
        <v>106</v>
      </c>
      <c r="H625" s="24" t="s">
        <v>11</v>
      </c>
      <c r="I625" s="24" t="str">
        <f>TEXT(DataSet!$A625,"mmm")</f>
        <v>Mar</v>
      </c>
      <c r="J625" s="24">
        <f>YEAR(DataSet!$A625)</f>
        <v>2024</v>
      </c>
      <c r="K625" s="24" t="str">
        <f>IF(MONTH(DataSet!$A625)&gt;9,"Q4",IF(MONTH(DataSet!$A625)&gt;6,"Q3",IF(MONTH(DataSet!$A625)&gt;3,"Q2","Q1")))</f>
        <v>Q1</v>
      </c>
      <c r="L625" s="24" t="str">
        <f>TEXT(WEEKDAY(DataSet!$A625,3),"ddd")</f>
        <v>Tue</v>
      </c>
      <c r="M625" s="30">
        <f>IF(DataSet!$E625=0,0,DataSet!$F625)</f>
        <v>2287</v>
      </c>
    </row>
    <row r="626" spans="1:13" x14ac:dyDescent="0.3">
      <c r="A626" s="27">
        <v>45359</v>
      </c>
      <c r="B626" s="22">
        <v>63</v>
      </c>
      <c r="C626" s="22">
        <v>30</v>
      </c>
      <c r="D626" s="22">
        <v>573.62428869192934</v>
      </c>
      <c r="E626" s="22">
        <v>25</v>
      </c>
      <c r="F626" s="23">
        <v>3506</v>
      </c>
      <c r="G626" s="22" t="s">
        <v>107</v>
      </c>
      <c r="H626" s="22" t="s">
        <v>11</v>
      </c>
      <c r="I626" s="22" t="str">
        <f>TEXT(DataSet!$A626,"mmm")</f>
        <v>Mar</v>
      </c>
      <c r="J626" s="22">
        <f>YEAR(DataSet!$A626)</f>
        <v>2024</v>
      </c>
      <c r="K626" s="22" t="str">
        <f>IF(MONTH(DataSet!$A626)&gt;9,"Q4",IF(MONTH(DataSet!$A626)&gt;6,"Q3",IF(MONTH(DataSet!$A626)&gt;3,"Q2","Q1")))</f>
        <v>Q1</v>
      </c>
      <c r="L626" s="22" t="str">
        <f>TEXT(WEEKDAY(DataSet!$A626,3),"ddd")</f>
        <v>Wed</v>
      </c>
      <c r="M626" s="29">
        <f>IF(DataSet!$E626=0,0,DataSet!$F626)</f>
        <v>3506</v>
      </c>
    </row>
    <row r="627" spans="1:13" x14ac:dyDescent="0.3">
      <c r="A627" s="28">
        <v>45362</v>
      </c>
      <c r="B627" s="24">
        <v>99</v>
      </c>
      <c r="C627" s="24">
        <v>57</v>
      </c>
      <c r="D627" s="24">
        <v>593.00053191143547</v>
      </c>
      <c r="E627" s="24">
        <v>3</v>
      </c>
      <c r="F627" s="25">
        <v>1422</v>
      </c>
      <c r="G627" s="24" t="s">
        <v>39</v>
      </c>
      <c r="H627" s="24" t="s">
        <v>9</v>
      </c>
      <c r="I627" s="24" t="str">
        <f>TEXT(DataSet!$A627,"mmm")</f>
        <v>Mar</v>
      </c>
      <c r="J627" s="24">
        <f>YEAR(DataSet!$A627)</f>
        <v>2024</v>
      </c>
      <c r="K627" s="24" t="str">
        <f>IF(MONTH(DataSet!$A627)&gt;9,"Q4",IF(MONTH(DataSet!$A627)&gt;6,"Q3",IF(MONTH(DataSet!$A627)&gt;3,"Q2","Q1")))</f>
        <v>Q1</v>
      </c>
      <c r="L627" s="24" t="str">
        <f>TEXT(WEEKDAY(DataSet!$A627,3),"ddd")</f>
        <v>Sat</v>
      </c>
      <c r="M627" s="30">
        <f>IF(DataSet!$E627=0,0,DataSet!$F627)</f>
        <v>1422</v>
      </c>
    </row>
    <row r="628" spans="1:13" x14ac:dyDescent="0.3">
      <c r="A628" s="27">
        <v>45363</v>
      </c>
      <c r="B628" s="22">
        <v>58</v>
      </c>
      <c r="C628" s="22">
        <v>29</v>
      </c>
      <c r="D628" s="22">
        <v>476.68909262947079</v>
      </c>
      <c r="E628" s="22">
        <v>18</v>
      </c>
      <c r="F628" s="23">
        <v>1819</v>
      </c>
      <c r="G628" s="22" t="s">
        <v>76</v>
      </c>
      <c r="H628" s="22" t="s">
        <v>9</v>
      </c>
      <c r="I628" s="22" t="str">
        <f>TEXT(DataSet!$A628,"mmm")</f>
        <v>Mar</v>
      </c>
      <c r="J628" s="22">
        <f>YEAR(DataSet!$A628)</f>
        <v>2024</v>
      </c>
      <c r="K628" s="22" t="str">
        <f>IF(MONTH(DataSet!$A628)&gt;9,"Q4",IF(MONTH(DataSet!$A628)&gt;6,"Q3",IF(MONTH(DataSet!$A628)&gt;3,"Q2","Q1")))</f>
        <v>Q1</v>
      </c>
      <c r="L628" s="22" t="str">
        <f>TEXT(WEEKDAY(DataSet!$A628,3),"ddd")</f>
        <v>Sun</v>
      </c>
      <c r="M628" s="29">
        <f>IF(DataSet!$E628=0,0,DataSet!$F628)</f>
        <v>1819</v>
      </c>
    </row>
    <row r="629" spans="1:13" x14ac:dyDescent="0.3">
      <c r="A629" s="28">
        <v>45364</v>
      </c>
      <c r="B629" s="24">
        <v>75</v>
      </c>
      <c r="C629" s="24">
        <v>17</v>
      </c>
      <c r="D629" s="24">
        <v>288.12979276545792</v>
      </c>
      <c r="E629" s="24">
        <v>19</v>
      </c>
      <c r="F629" s="25">
        <v>4534</v>
      </c>
      <c r="G629" s="24" t="s">
        <v>81</v>
      </c>
      <c r="H629" s="24" t="s">
        <v>11</v>
      </c>
      <c r="I629" s="24" t="str">
        <f>TEXT(DataSet!$A629,"mmm")</f>
        <v>Mar</v>
      </c>
      <c r="J629" s="24">
        <f>YEAR(DataSet!$A629)</f>
        <v>2024</v>
      </c>
      <c r="K629" s="24" t="str">
        <f>IF(MONTH(DataSet!$A629)&gt;9,"Q4",IF(MONTH(DataSet!$A629)&gt;6,"Q3",IF(MONTH(DataSet!$A629)&gt;3,"Q2","Q1")))</f>
        <v>Q1</v>
      </c>
      <c r="L629" s="24" t="str">
        <f>TEXT(WEEKDAY(DataSet!$A629,3),"ddd")</f>
        <v>Mon</v>
      </c>
      <c r="M629" s="30">
        <f>IF(DataSet!$E629=0,0,DataSet!$F629)</f>
        <v>4534</v>
      </c>
    </row>
    <row r="630" spans="1:13" x14ac:dyDescent="0.3">
      <c r="A630" s="27">
        <v>45365</v>
      </c>
      <c r="B630" s="22">
        <v>51</v>
      </c>
      <c r="C630" s="22">
        <v>16</v>
      </c>
      <c r="D630" s="22">
        <v>141.75035834933439</v>
      </c>
      <c r="E630" s="22">
        <v>32</v>
      </c>
      <c r="F630" s="23">
        <v>559</v>
      </c>
      <c r="G630" s="22" t="s">
        <v>52</v>
      </c>
      <c r="H630" s="22" t="s">
        <v>11</v>
      </c>
      <c r="I630" s="22" t="str">
        <f>TEXT(DataSet!$A630,"mmm")</f>
        <v>Mar</v>
      </c>
      <c r="J630" s="22">
        <f>YEAR(DataSet!$A630)</f>
        <v>2024</v>
      </c>
      <c r="K630" s="22" t="str">
        <f>IF(MONTH(DataSet!$A630)&gt;9,"Q4",IF(MONTH(DataSet!$A630)&gt;6,"Q3",IF(MONTH(DataSet!$A630)&gt;3,"Q2","Q1")))</f>
        <v>Q1</v>
      </c>
      <c r="L630" s="22" t="str">
        <f>TEXT(WEEKDAY(DataSet!$A630,3),"ddd")</f>
        <v>Tue</v>
      </c>
      <c r="M630" s="29">
        <f>IF(DataSet!$E630=0,0,DataSet!$F630)</f>
        <v>559</v>
      </c>
    </row>
    <row r="631" spans="1:13" x14ac:dyDescent="0.3">
      <c r="A631" s="28">
        <v>45366</v>
      </c>
      <c r="B631" s="24">
        <v>69</v>
      </c>
      <c r="C631" s="24">
        <v>76</v>
      </c>
      <c r="D631" s="24">
        <v>488.5734579637184</v>
      </c>
      <c r="E631" s="24">
        <v>19</v>
      </c>
      <c r="F631" s="25">
        <v>885</v>
      </c>
      <c r="G631" s="24" t="s">
        <v>48</v>
      </c>
      <c r="H631" s="24" t="s">
        <v>9</v>
      </c>
      <c r="I631" s="24" t="str">
        <f>TEXT(DataSet!$A631,"mmm")</f>
        <v>Mar</v>
      </c>
      <c r="J631" s="24">
        <f>YEAR(DataSet!$A631)</f>
        <v>2024</v>
      </c>
      <c r="K631" s="24" t="str">
        <f>IF(MONTH(DataSet!$A631)&gt;9,"Q4",IF(MONTH(DataSet!$A631)&gt;6,"Q3",IF(MONTH(DataSet!$A631)&gt;3,"Q2","Q1")))</f>
        <v>Q1</v>
      </c>
      <c r="L631" s="24" t="str">
        <f>TEXT(WEEKDAY(DataSet!$A631,3),"ddd")</f>
        <v>Wed</v>
      </c>
      <c r="M631" s="30">
        <f>IF(DataSet!$E631=0,0,DataSet!$F631)</f>
        <v>885</v>
      </c>
    </row>
    <row r="632" spans="1:13" x14ac:dyDescent="0.3">
      <c r="A632" s="27">
        <v>45369</v>
      </c>
      <c r="B632" s="22">
        <v>77</v>
      </c>
      <c r="C632" s="22">
        <v>26</v>
      </c>
      <c r="D632" s="22">
        <v>379.20212486790251</v>
      </c>
      <c r="E632" s="22">
        <v>11</v>
      </c>
      <c r="F632" s="23">
        <v>1435</v>
      </c>
      <c r="G632" s="22" t="s">
        <v>108</v>
      </c>
      <c r="H632" s="22" t="s">
        <v>11</v>
      </c>
      <c r="I632" s="22" t="str">
        <f>TEXT(DataSet!$A632,"mmm")</f>
        <v>Mar</v>
      </c>
      <c r="J632" s="22">
        <f>YEAR(DataSet!$A632)</f>
        <v>2024</v>
      </c>
      <c r="K632" s="22" t="str">
        <f>IF(MONTH(DataSet!$A632)&gt;9,"Q4",IF(MONTH(DataSet!$A632)&gt;6,"Q3",IF(MONTH(DataSet!$A632)&gt;3,"Q2","Q1")))</f>
        <v>Q1</v>
      </c>
      <c r="L632" s="22" t="str">
        <f>TEXT(WEEKDAY(DataSet!$A632,3),"ddd")</f>
        <v>Sat</v>
      </c>
      <c r="M632" s="29">
        <f>IF(DataSet!$E632=0,0,DataSet!$F632)</f>
        <v>1435</v>
      </c>
    </row>
    <row r="633" spans="1:13" x14ac:dyDescent="0.3">
      <c r="A633" s="28">
        <v>45370</v>
      </c>
      <c r="B633" s="24">
        <v>96</v>
      </c>
      <c r="C633" s="24">
        <v>42</v>
      </c>
      <c r="D633" s="24">
        <v>312.11100462348821</v>
      </c>
      <c r="E633" s="24">
        <v>0</v>
      </c>
      <c r="F633" s="25">
        <v>619</v>
      </c>
      <c r="G633" s="24" t="s">
        <v>41</v>
      </c>
      <c r="H633" s="24" t="s">
        <v>9</v>
      </c>
      <c r="I633" s="24" t="str">
        <f>TEXT(DataSet!$A633,"mmm")</f>
        <v>Mar</v>
      </c>
      <c r="J633" s="24">
        <f>YEAR(DataSet!$A633)</f>
        <v>2024</v>
      </c>
      <c r="K633" s="24" t="str">
        <f>IF(MONTH(DataSet!$A633)&gt;9,"Q4",IF(MONTH(DataSet!$A633)&gt;6,"Q3",IF(MONTH(DataSet!$A633)&gt;3,"Q2","Q1")))</f>
        <v>Q1</v>
      </c>
      <c r="L633" s="24" t="str">
        <f>TEXT(WEEKDAY(DataSet!$A633,3),"ddd")</f>
        <v>Sun</v>
      </c>
      <c r="M633" s="30">
        <f>IF(DataSet!$E633=0,0,DataSet!$F633)</f>
        <v>0</v>
      </c>
    </row>
    <row r="634" spans="1:13" x14ac:dyDescent="0.3">
      <c r="A634" s="27">
        <v>45371</v>
      </c>
      <c r="B634" s="22">
        <v>56</v>
      </c>
      <c r="C634" s="22">
        <v>57</v>
      </c>
      <c r="D634" s="22">
        <v>553.17719254736801</v>
      </c>
      <c r="E634" s="22">
        <v>25</v>
      </c>
      <c r="F634" s="23">
        <v>1316</v>
      </c>
      <c r="G634" s="22" t="s">
        <v>109</v>
      </c>
      <c r="H634" s="22" t="s">
        <v>9</v>
      </c>
      <c r="I634" s="22" t="str">
        <f>TEXT(DataSet!$A634,"mmm")</f>
        <v>Mar</v>
      </c>
      <c r="J634" s="22">
        <f>YEAR(DataSet!$A634)</f>
        <v>2024</v>
      </c>
      <c r="K634" s="22" t="str">
        <f>IF(MONTH(DataSet!$A634)&gt;9,"Q4",IF(MONTH(DataSet!$A634)&gt;6,"Q3",IF(MONTH(DataSet!$A634)&gt;3,"Q2","Q1")))</f>
        <v>Q1</v>
      </c>
      <c r="L634" s="22" t="str">
        <f>TEXT(WEEKDAY(DataSet!$A634,3),"ddd")</f>
        <v>Mon</v>
      </c>
      <c r="M634" s="29">
        <f>IF(DataSet!$E634=0,0,DataSet!$F634)</f>
        <v>1316</v>
      </c>
    </row>
    <row r="635" spans="1:13" x14ac:dyDescent="0.3">
      <c r="A635" s="28">
        <v>45372</v>
      </c>
      <c r="B635" s="24">
        <v>93</v>
      </c>
      <c r="C635" s="24">
        <v>68</v>
      </c>
      <c r="D635" s="24">
        <v>155.59874115307571</v>
      </c>
      <c r="E635" s="24">
        <v>13</v>
      </c>
      <c r="F635" s="25">
        <v>3124</v>
      </c>
      <c r="G635" s="24" t="s">
        <v>110</v>
      </c>
      <c r="H635" s="24" t="s">
        <v>9</v>
      </c>
      <c r="I635" s="24" t="str">
        <f>TEXT(DataSet!$A635,"mmm")</f>
        <v>Mar</v>
      </c>
      <c r="J635" s="24">
        <f>YEAR(DataSet!$A635)</f>
        <v>2024</v>
      </c>
      <c r="K635" s="24" t="str">
        <f>IF(MONTH(DataSet!$A635)&gt;9,"Q4",IF(MONTH(DataSet!$A635)&gt;6,"Q3",IF(MONTH(DataSet!$A635)&gt;3,"Q2","Q1")))</f>
        <v>Q1</v>
      </c>
      <c r="L635" s="24" t="str">
        <f>TEXT(WEEKDAY(DataSet!$A635,3),"ddd")</f>
        <v>Tue</v>
      </c>
      <c r="M635" s="30">
        <f>IF(DataSet!$E635=0,0,DataSet!$F635)</f>
        <v>3124</v>
      </c>
    </row>
    <row r="636" spans="1:13" x14ac:dyDescent="0.3">
      <c r="A636" s="27">
        <v>45373</v>
      </c>
      <c r="B636" s="22">
        <v>57</v>
      </c>
      <c r="C636" s="22">
        <v>31</v>
      </c>
      <c r="D636" s="22">
        <v>346.31255214542949</v>
      </c>
      <c r="E636" s="22">
        <v>37</v>
      </c>
      <c r="F636" s="23">
        <v>2396</v>
      </c>
      <c r="G636" s="22" t="s">
        <v>34</v>
      </c>
      <c r="H636" s="22" t="s">
        <v>9</v>
      </c>
      <c r="I636" s="22" t="str">
        <f>TEXT(DataSet!$A636,"mmm")</f>
        <v>Mar</v>
      </c>
      <c r="J636" s="22">
        <f>YEAR(DataSet!$A636)</f>
        <v>2024</v>
      </c>
      <c r="K636" s="22" t="str">
        <f>IF(MONTH(DataSet!$A636)&gt;9,"Q4",IF(MONTH(DataSet!$A636)&gt;6,"Q3",IF(MONTH(DataSet!$A636)&gt;3,"Q2","Q1")))</f>
        <v>Q1</v>
      </c>
      <c r="L636" s="22" t="str">
        <f>TEXT(WEEKDAY(DataSet!$A636,3),"ddd")</f>
        <v>Wed</v>
      </c>
      <c r="M636" s="29">
        <f>IF(DataSet!$E636=0,0,DataSet!$F636)</f>
        <v>2396</v>
      </c>
    </row>
    <row r="637" spans="1:13" x14ac:dyDescent="0.3">
      <c r="A637" s="28">
        <v>45376</v>
      </c>
      <c r="B637" s="24">
        <v>96</v>
      </c>
      <c r="C637" s="24">
        <v>39</v>
      </c>
      <c r="D637" s="24">
        <v>105.67682238370951</v>
      </c>
      <c r="E637" s="24">
        <v>36</v>
      </c>
      <c r="F637" s="25">
        <v>4517</v>
      </c>
      <c r="G637" s="24" t="s">
        <v>81</v>
      </c>
      <c r="H637" s="24" t="s">
        <v>11</v>
      </c>
      <c r="I637" s="24" t="str">
        <f>TEXT(DataSet!$A637,"mmm")</f>
        <v>Mar</v>
      </c>
      <c r="J637" s="24">
        <f>YEAR(DataSet!$A637)</f>
        <v>2024</v>
      </c>
      <c r="K637" s="24" t="str">
        <f>IF(MONTH(DataSet!$A637)&gt;9,"Q4",IF(MONTH(DataSet!$A637)&gt;6,"Q3",IF(MONTH(DataSet!$A637)&gt;3,"Q2","Q1")))</f>
        <v>Q1</v>
      </c>
      <c r="L637" s="24" t="str">
        <f>TEXT(WEEKDAY(DataSet!$A637,3),"ddd")</f>
        <v>Sat</v>
      </c>
      <c r="M637" s="30">
        <f>IF(DataSet!$E637=0,0,DataSet!$F637)</f>
        <v>4517</v>
      </c>
    </row>
    <row r="638" spans="1:13" x14ac:dyDescent="0.3">
      <c r="A638" s="27">
        <v>45377</v>
      </c>
      <c r="B638" s="22">
        <v>84</v>
      </c>
      <c r="C638" s="22">
        <v>47</v>
      </c>
      <c r="D638" s="22">
        <v>334.33032099706321</v>
      </c>
      <c r="E638" s="22">
        <v>10</v>
      </c>
      <c r="F638" s="23">
        <v>4178</v>
      </c>
      <c r="G638" s="22" t="s">
        <v>54</v>
      </c>
      <c r="H638" s="22" t="s">
        <v>11</v>
      </c>
      <c r="I638" s="22" t="str">
        <f>TEXT(DataSet!$A638,"mmm")</f>
        <v>Mar</v>
      </c>
      <c r="J638" s="22">
        <f>YEAR(DataSet!$A638)</f>
        <v>2024</v>
      </c>
      <c r="K638" s="22" t="str">
        <f>IF(MONTH(DataSet!$A638)&gt;9,"Q4",IF(MONTH(DataSet!$A638)&gt;6,"Q3",IF(MONTH(DataSet!$A638)&gt;3,"Q2","Q1")))</f>
        <v>Q1</v>
      </c>
      <c r="L638" s="22" t="str">
        <f>TEXT(WEEKDAY(DataSet!$A638,3),"ddd")</f>
        <v>Sun</v>
      </c>
      <c r="M638" s="29">
        <f>IF(DataSet!$E638=0,0,DataSet!$F638)</f>
        <v>4178</v>
      </c>
    </row>
    <row r="639" spans="1:13" x14ac:dyDescent="0.3">
      <c r="A639" s="28">
        <v>45378</v>
      </c>
      <c r="B639" s="24">
        <v>63</v>
      </c>
      <c r="C639" s="24">
        <v>60</v>
      </c>
      <c r="D639" s="24">
        <v>128.15163784091871</v>
      </c>
      <c r="E639" s="24">
        <v>35</v>
      </c>
      <c r="F639" s="25">
        <v>2038</v>
      </c>
      <c r="G639" s="24" t="s">
        <v>34</v>
      </c>
      <c r="H639" s="24" t="s">
        <v>9</v>
      </c>
      <c r="I639" s="24" t="str">
        <f>TEXT(DataSet!$A639,"mmm")</f>
        <v>Mar</v>
      </c>
      <c r="J639" s="24">
        <f>YEAR(DataSet!$A639)</f>
        <v>2024</v>
      </c>
      <c r="K639" s="24" t="str">
        <f>IF(MONTH(DataSet!$A639)&gt;9,"Q4",IF(MONTH(DataSet!$A639)&gt;6,"Q3",IF(MONTH(DataSet!$A639)&gt;3,"Q2","Q1")))</f>
        <v>Q1</v>
      </c>
      <c r="L639" s="24" t="str">
        <f>TEXT(WEEKDAY(DataSet!$A639,3),"ddd")</f>
        <v>Mon</v>
      </c>
      <c r="M639" s="30">
        <f>IF(DataSet!$E639=0,0,DataSet!$F639)</f>
        <v>2038</v>
      </c>
    </row>
    <row r="640" spans="1:13" x14ac:dyDescent="0.3">
      <c r="A640" s="27">
        <v>45379</v>
      </c>
      <c r="B640" s="22">
        <v>66</v>
      </c>
      <c r="C640" s="22">
        <v>63</v>
      </c>
      <c r="D640" s="22">
        <v>159.408958134036</v>
      </c>
      <c r="E640" s="22">
        <v>12</v>
      </c>
      <c r="F640" s="23">
        <v>1667</v>
      </c>
      <c r="G640" s="22" t="s">
        <v>85</v>
      </c>
      <c r="H640" s="22" t="s">
        <v>9</v>
      </c>
      <c r="I640" s="22" t="str">
        <f>TEXT(DataSet!$A640,"mmm")</f>
        <v>Mar</v>
      </c>
      <c r="J640" s="22">
        <f>YEAR(DataSet!$A640)</f>
        <v>2024</v>
      </c>
      <c r="K640" s="22" t="str">
        <f>IF(MONTH(DataSet!$A640)&gt;9,"Q4",IF(MONTH(DataSet!$A640)&gt;6,"Q3",IF(MONTH(DataSet!$A640)&gt;3,"Q2","Q1")))</f>
        <v>Q1</v>
      </c>
      <c r="L640" s="22" t="str">
        <f>TEXT(WEEKDAY(DataSet!$A640,3),"ddd")</f>
        <v>Tue</v>
      </c>
      <c r="M640" s="29">
        <f>IF(DataSet!$E640=0,0,DataSet!$F640)</f>
        <v>1667</v>
      </c>
    </row>
    <row r="641" spans="1:13" x14ac:dyDescent="0.3">
      <c r="A641" s="28">
        <v>45380</v>
      </c>
      <c r="B641" s="24">
        <v>85</v>
      </c>
      <c r="C641" s="24">
        <v>17</v>
      </c>
      <c r="D641" s="24">
        <v>158.76312338855249</v>
      </c>
      <c r="E641" s="24">
        <v>2</v>
      </c>
      <c r="F641" s="25">
        <v>2209</v>
      </c>
      <c r="G641" s="24" t="s">
        <v>111</v>
      </c>
      <c r="H641" s="24" t="s">
        <v>9</v>
      </c>
      <c r="I641" s="24" t="str">
        <f>TEXT(DataSet!$A641,"mmm")</f>
        <v>Mar</v>
      </c>
      <c r="J641" s="24">
        <f>YEAR(DataSet!$A641)</f>
        <v>2024</v>
      </c>
      <c r="K641" s="24" t="str">
        <f>IF(MONTH(DataSet!$A641)&gt;9,"Q4",IF(MONTH(DataSet!$A641)&gt;6,"Q3",IF(MONTH(DataSet!$A641)&gt;3,"Q2","Q1")))</f>
        <v>Q1</v>
      </c>
      <c r="L641" s="24" t="str">
        <f>TEXT(WEEKDAY(DataSet!$A641,3),"ddd")</f>
        <v>Wed</v>
      </c>
      <c r="M641" s="30">
        <f>IF(DataSet!$E641=0,0,DataSet!$F641)</f>
        <v>2209</v>
      </c>
    </row>
    <row r="642" spans="1:13" x14ac:dyDescent="0.3">
      <c r="A642" s="27">
        <v>45383</v>
      </c>
      <c r="B642" s="22">
        <v>83</v>
      </c>
      <c r="C642" s="22">
        <v>11</v>
      </c>
      <c r="D642" s="22">
        <v>365.12</v>
      </c>
      <c r="E642" s="22">
        <v>5</v>
      </c>
      <c r="F642" s="23">
        <v>3683</v>
      </c>
      <c r="G642" s="22" t="s">
        <v>34</v>
      </c>
      <c r="H642" s="22" t="s">
        <v>9</v>
      </c>
      <c r="I642" s="22" t="str">
        <f>TEXT(DataSet!$A642,"mmm")</f>
        <v>Apr</v>
      </c>
      <c r="J642" s="22">
        <f>YEAR(DataSet!$A642)</f>
        <v>2024</v>
      </c>
      <c r="K642" s="22" t="str">
        <f>IF(MONTH(DataSet!$A642)&gt;9,"Q4",IF(MONTH(DataSet!$A642)&gt;6,"Q3",IF(MONTH(DataSet!$A642)&gt;3,"Q2","Q1")))</f>
        <v>Q2</v>
      </c>
      <c r="L642" s="22" t="str">
        <f>TEXT(WEEKDAY(DataSet!$A642,3),"ddd")</f>
        <v>Sat</v>
      </c>
      <c r="M642" s="29">
        <f>IF(DataSet!$E642=0,0,DataSet!$F642)</f>
        <v>3683</v>
      </c>
    </row>
    <row r="643" spans="1:13" x14ac:dyDescent="0.3">
      <c r="A643" s="28">
        <v>45383</v>
      </c>
      <c r="B643" s="24">
        <v>41</v>
      </c>
      <c r="C643" s="24">
        <v>14</v>
      </c>
      <c r="D643" s="24">
        <v>416.88</v>
      </c>
      <c r="E643" s="24">
        <v>2</v>
      </c>
      <c r="F643" s="25">
        <v>3639</v>
      </c>
      <c r="G643" s="24" t="s">
        <v>61</v>
      </c>
      <c r="H643" s="24" t="s">
        <v>11</v>
      </c>
      <c r="I643" s="24" t="str">
        <f>TEXT(DataSet!$A643,"mmm")</f>
        <v>Apr</v>
      </c>
      <c r="J643" s="24">
        <f>YEAR(DataSet!$A643)</f>
        <v>2024</v>
      </c>
      <c r="K643" s="24" t="str">
        <f>IF(MONTH(DataSet!$A643)&gt;9,"Q4",IF(MONTH(DataSet!$A643)&gt;6,"Q3",IF(MONTH(DataSet!$A643)&gt;3,"Q2","Q1")))</f>
        <v>Q2</v>
      </c>
      <c r="L643" s="24" t="str">
        <f>TEXT(WEEKDAY(DataSet!$A643,3),"ddd")</f>
        <v>Sat</v>
      </c>
      <c r="M643" s="30">
        <f>IF(DataSet!$E643=0,0,DataSet!$F643)</f>
        <v>3639</v>
      </c>
    </row>
    <row r="644" spans="1:13" x14ac:dyDescent="0.3">
      <c r="A644" s="27">
        <v>45383</v>
      </c>
      <c r="B644" s="22">
        <v>17</v>
      </c>
      <c r="C644" s="22">
        <v>7</v>
      </c>
      <c r="D644" s="22">
        <v>81.14</v>
      </c>
      <c r="E644" s="22">
        <v>3</v>
      </c>
      <c r="F644" s="23">
        <v>1419</v>
      </c>
      <c r="G644" s="22" t="s">
        <v>77</v>
      </c>
      <c r="H644" s="22" t="s">
        <v>9</v>
      </c>
      <c r="I644" s="22" t="str">
        <f>TEXT(DataSet!$A644,"mmm")</f>
        <v>Apr</v>
      </c>
      <c r="J644" s="22">
        <f>YEAR(DataSet!$A644)</f>
        <v>2024</v>
      </c>
      <c r="K644" s="22" t="str">
        <f>IF(MONTH(DataSet!$A644)&gt;9,"Q4",IF(MONTH(DataSet!$A644)&gt;6,"Q3",IF(MONTH(DataSet!$A644)&gt;3,"Q2","Q1")))</f>
        <v>Q2</v>
      </c>
      <c r="L644" s="22" t="str">
        <f>TEXT(WEEKDAY(DataSet!$A644,3),"ddd")</f>
        <v>Sat</v>
      </c>
      <c r="M644" s="29">
        <f>IF(DataSet!$E644=0,0,DataSet!$F644)</f>
        <v>1419</v>
      </c>
    </row>
    <row r="645" spans="1:13" x14ac:dyDescent="0.3">
      <c r="A645" s="28">
        <v>45383</v>
      </c>
      <c r="B645" s="24">
        <v>76</v>
      </c>
      <c r="C645" s="24">
        <v>16</v>
      </c>
      <c r="D645" s="24">
        <v>449.04</v>
      </c>
      <c r="E645" s="24">
        <v>4</v>
      </c>
      <c r="F645" s="25">
        <v>1020</v>
      </c>
      <c r="G645" s="24" t="s">
        <v>112</v>
      </c>
      <c r="H645" s="24" t="s">
        <v>9</v>
      </c>
      <c r="I645" s="24" t="str">
        <f>TEXT(DataSet!$A645,"mmm")</f>
        <v>Apr</v>
      </c>
      <c r="J645" s="24">
        <f>YEAR(DataSet!$A645)</f>
        <v>2024</v>
      </c>
      <c r="K645" s="24" t="str">
        <f>IF(MONTH(DataSet!$A645)&gt;9,"Q4",IF(MONTH(DataSet!$A645)&gt;6,"Q3",IF(MONTH(DataSet!$A645)&gt;3,"Q2","Q1")))</f>
        <v>Q2</v>
      </c>
      <c r="L645" s="24" t="str">
        <f>TEXT(WEEKDAY(DataSet!$A645,3),"ddd")</f>
        <v>Sat</v>
      </c>
      <c r="M645" s="30">
        <f>IF(DataSet!$E645=0,0,DataSet!$F645)</f>
        <v>1020</v>
      </c>
    </row>
    <row r="646" spans="1:13" x14ac:dyDescent="0.3">
      <c r="A646" s="27">
        <v>45383</v>
      </c>
      <c r="B646" s="22">
        <v>72</v>
      </c>
      <c r="C646" s="22">
        <v>6</v>
      </c>
      <c r="D646" s="22">
        <v>508.55</v>
      </c>
      <c r="E646" s="22">
        <v>3</v>
      </c>
      <c r="F646" s="23">
        <v>3634</v>
      </c>
      <c r="G646" s="22" t="s">
        <v>113</v>
      </c>
      <c r="H646" s="22" t="s">
        <v>11</v>
      </c>
      <c r="I646" s="22" t="str">
        <f>TEXT(DataSet!$A646,"mmm")</f>
        <v>Apr</v>
      </c>
      <c r="J646" s="22">
        <f>YEAR(DataSet!$A646)</f>
        <v>2024</v>
      </c>
      <c r="K646" s="22" t="str">
        <f>IF(MONTH(DataSet!$A646)&gt;9,"Q4",IF(MONTH(DataSet!$A646)&gt;6,"Q3",IF(MONTH(DataSet!$A646)&gt;3,"Q2","Q1")))</f>
        <v>Q2</v>
      </c>
      <c r="L646" s="22" t="str">
        <f>TEXT(WEEKDAY(DataSet!$A646,3),"ddd")</f>
        <v>Sat</v>
      </c>
      <c r="M646" s="29">
        <f>IF(DataSet!$E646=0,0,DataSet!$F646)</f>
        <v>3634</v>
      </c>
    </row>
    <row r="647" spans="1:13" x14ac:dyDescent="0.3">
      <c r="A647" s="28">
        <v>45383</v>
      </c>
      <c r="B647" s="24">
        <v>72</v>
      </c>
      <c r="C647" s="24">
        <v>18</v>
      </c>
      <c r="D647" s="24">
        <v>299.08999999999997</v>
      </c>
      <c r="E647" s="24">
        <v>2</v>
      </c>
      <c r="F647" s="25">
        <v>2378</v>
      </c>
      <c r="G647" s="24" t="s">
        <v>114</v>
      </c>
      <c r="H647" s="24" t="s">
        <v>11</v>
      </c>
      <c r="I647" s="24" t="str">
        <f>TEXT(DataSet!$A647,"mmm")</f>
        <v>Apr</v>
      </c>
      <c r="J647" s="24">
        <f>YEAR(DataSet!$A647)</f>
        <v>2024</v>
      </c>
      <c r="K647" s="24" t="str">
        <f>IF(MONTH(DataSet!$A647)&gt;9,"Q4",IF(MONTH(DataSet!$A647)&gt;6,"Q3",IF(MONTH(DataSet!$A647)&gt;3,"Q2","Q1")))</f>
        <v>Q2</v>
      </c>
      <c r="L647" s="24" t="str">
        <f>TEXT(WEEKDAY(DataSet!$A647,3),"ddd")</f>
        <v>Sat</v>
      </c>
      <c r="M647" s="30">
        <f>IF(DataSet!$E647=0,0,DataSet!$F647)</f>
        <v>2378</v>
      </c>
    </row>
    <row r="648" spans="1:13" x14ac:dyDescent="0.3">
      <c r="A648" s="27">
        <v>45383</v>
      </c>
      <c r="B648" s="22">
        <v>91</v>
      </c>
      <c r="C648" s="22">
        <v>5</v>
      </c>
      <c r="D648" s="22">
        <v>605.11</v>
      </c>
      <c r="E648" s="22">
        <v>2</v>
      </c>
      <c r="F648" s="23">
        <v>3500</v>
      </c>
      <c r="G648" s="22" t="s">
        <v>115</v>
      </c>
      <c r="H648" s="22" t="s">
        <v>11</v>
      </c>
      <c r="I648" s="22" t="str">
        <f>TEXT(DataSet!$A648,"mmm")</f>
        <v>Apr</v>
      </c>
      <c r="J648" s="22">
        <f>YEAR(DataSet!$A648)</f>
        <v>2024</v>
      </c>
      <c r="K648" s="22" t="str">
        <f>IF(MONTH(DataSet!$A648)&gt;9,"Q4",IF(MONTH(DataSet!$A648)&gt;6,"Q3",IF(MONTH(DataSet!$A648)&gt;3,"Q2","Q1")))</f>
        <v>Q2</v>
      </c>
      <c r="L648" s="22" t="str">
        <f>TEXT(WEEKDAY(DataSet!$A648,3),"ddd")</f>
        <v>Sat</v>
      </c>
      <c r="M648" s="29">
        <f>IF(DataSet!$E648=0,0,DataSet!$F648)</f>
        <v>3500</v>
      </c>
    </row>
    <row r="649" spans="1:13" x14ac:dyDescent="0.3">
      <c r="A649" s="28">
        <v>45383</v>
      </c>
      <c r="B649" s="24">
        <v>29</v>
      </c>
      <c r="C649" s="24">
        <v>16</v>
      </c>
      <c r="D649" s="24">
        <v>412.07</v>
      </c>
      <c r="E649" s="24">
        <v>10</v>
      </c>
      <c r="F649" s="25">
        <v>1076</v>
      </c>
      <c r="G649" s="24" t="s">
        <v>116</v>
      </c>
      <c r="H649" s="24" t="s">
        <v>9</v>
      </c>
      <c r="I649" s="24" t="str">
        <f>TEXT(DataSet!$A649,"mmm")</f>
        <v>Apr</v>
      </c>
      <c r="J649" s="24">
        <f>YEAR(DataSet!$A649)</f>
        <v>2024</v>
      </c>
      <c r="K649" s="24" t="str">
        <f>IF(MONTH(DataSet!$A649)&gt;9,"Q4",IF(MONTH(DataSet!$A649)&gt;6,"Q3",IF(MONTH(DataSet!$A649)&gt;3,"Q2","Q1")))</f>
        <v>Q2</v>
      </c>
      <c r="L649" s="24" t="str">
        <f>TEXT(WEEKDAY(DataSet!$A649,3),"ddd")</f>
        <v>Sat</v>
      </c>
      <c r="M649" s="30">
        <f>IF(DataSet!$E649=0,0,DataSet!$F649)</f>
        <v>1076</v>
      </c>
    </row>
    <row r="650" spans="1:13" x14ac:dyDescent="0.3">
      <c r="A650" s="27">
        <v>45383</v>
      </c>
      <c r="B650" s="22">
        <v>69</v>
      </c>
      <c r="C650" s="22">
        <v>17</v>
      </c>
      <c r="D650" s="22">
        <v>342.81</v>
      </c>
      <c r="E650" s="22">
        <v>6</v>
      </c>
      <c r="F650" s="23">
        <v>3728</v>
      </c>
      <c r="G650" s="22" t="s">
        <v>117</v>
      </c>
      <c r="H650" s="22" t="s">
        <v>9</v>
      </c>
      <c r="I650" s="22" t="str">
        <f>TEXT(DataSet!$A650,"mmm")</f>
        <v>Apr</v>
      </c>
      <c r="J650" s="22">
        <f>YEAR(DataSet!$A650)</f>
        <v>2024</v>
      </c>
      <c r="K650" s="22" t="str">
        <f>IF(MONTH(DataSet!$A650)&gt;9,"Q4",IF(MONTH(DataSet!$A650)&gt;6,"Q3",IF(MONTH(DataSet!$A650)&gt;3,"Q2","Q1")))</f>
        <v>Q2</v>
      </c>
      <c r="L650" s="22" t="str">
        <f>TEXT(WEEKDAY(DataSet!$A650,3),"ddd")</f>
        <v>Sat</v>
      </c>
      <c r="M650" s="29">
        <f>IF(DataSet!$E650=0,0,DataSet!$F650)</f>
        <v>3728</v>
      </c>
    </row>
    <row r="651" spans="1:13" x14ac:dyDescent="0.3">
      <c r="A651" s="28">
        <v>45383</v>
      </c>
      <c r="B651" s="24">
        <v>64</v>
      </c>
      <c r="C651" s="24">
        <v>13</v>
      </c>
      <c r="D651" s="24">
        <v>317.58</v>
      </c>
      <c r="E651" s="24">
        <v>8</v>
      </c>
      <c r="F651" s="25">
        <v>1088</v>
      </c>
      <c r="G651" s="24" t="s">
        <v>118</v>
      </c>
      <c r="H651" s="24" t="s">
        <v>9</v>
      </c>
      <c r="I651" s="24" t="str">
        <f>TEXT(DataSet!$A651,"mmm")</f>
        <v>Apr</v>
      </c>
      <c r="J651" s="24">
        <f>YEAR(DataSet!$A651)</f>
        <v>2024</v>
      </c>
      <c r="K651" s="24" t="str">
        <f>IF(MONTH(DataSet!$A651)&gt;9,"Q4",IF(MONTH(DataSet!$A651)&gt;6,"Q3",IF(MONTH(DataSet!$A651)&gt;3,"Q2","Q1")))</f>
        <v>Q2</v>
      </c>
      <c r="L651" s="24" t="str">
        <f>TEXT(WEEKDAY(DataSet!$A651,3),"ddd")</f>
        <v>Sat</v>
      </c>
      <c r="M651" s="30">
        <f>IF(DataSet!$E651=0,0,DataSet!$F651)</f>
        <v>1088</v>
      </c>
    </row>
    <row r="652" spans="1:13" x14ac:dyDescent="0.3">
      <c r="A652" s="27">
        <v>45383</v>
      </c>
      <c r="B652" s="22">
        <v>16</v>
      </c>
      <c r="C652" s="22">
        <v>7</v>
      </c>
      <c r="D652" s="22">
        <v>181.58</v>
      </c>
      <c r="E652" s="22">
        <v>6</v>
      </c>
      <c r="F652" s="23">
        <v>868</v>
      </c>
      <c r="G652" s="22" t="s">
        <v>25</v>
      </c>
      <c r="H652" s="22" t="s">
        <v>11</v>
      </c>
      <c r="I652" s="22" t="str">
        <f>TEXT(DataSet!$A652,"mmm")</f>
        <v>Apr</v>
      </c>
      <c r="J652" s="22">
        <f>YEAR(DataSet!$A652)</f>
        <v>2024</v>
      </c>
      <c r="K652" s="22" t="str">
        <f>IF(MONTH(DataSet!$A652)&gt;9,"Q4",IF(MONTH(DataSet!$A652)&gt;6,"Q3",IF(MONTH(DataSet!$A652)&gt;3,"Q2","Q1")))</f>
        <v>Q2</v>
      </c>
      <c r="L652" s="22" t="str">
        <f>TEXT(WEEKDAY(DataSet!$A652,3),"ddd")</f>
        <v>Sat</v>
      </c>
      <c r="M652" s="29">
        <f>IF(DataSet!$E652=0,0,DataSet!$F652)</f>
        <v>868</v>
      </c>
    </row>
    <row r="653" spans="1:13" x14ac:dyDescent="0.3">
      <c r="A653" s="28">
        <v>45383</v>
      </c>
      <c r="B653" s="24">
        <v>37</v>
      </c>
      <c r="C653" s="24">
        <v>7</v>
      </c>
      <c r="D653" s="24">
        <v>470.85</v>
      </c>
      <c r="E653" s="24">
        <v>7</v>
      </c>
      <c r="F653" s="25">
        <v>3484</v>
      </c>
      <c r="G653" s="24" t="s">
        <v>119</v>
      </c>
      <c r="H653" s="24" t="s">
        <v>9</v>
      </c>
      <c r="I653" s="24" t="str">
        <f>TEXT(DataSet!$A653,"mmm")</f>
        <v>Apr</v>
      </c>
      <c r="J653" s="24">
        <f>YEAR(DataSet!$A653)</f>
        <v>2024</v>
      </c>
      <c r="K653" s="24" t="str">
        <f>IF(MONTH(DataSet!$A653)&gt;9,"Q4",IF(MONTH(DataSet!$A653)&gt;6,"Q3",IF(MONTH(DataSet!$A653)&gt;3,"Q2","Q1")))</f>
        <v>Q2</v>
      </c>
      <c r="L653" s="24" t="str">
        <f>TEXT(WEEKDAY(DataSet!$A653,3),"ddd")</f>
        <v>Sat</v>
      </c>
      <c r="M653" s="30">
        <f>IF(DataSet!$E653=0,0,DataSet!$F653)</f>
        <v>3484</v>
      </c>
    </row>
    <row r="654" spans="1:13" x14ac:dyDescent="0.3">
      <c r="A654" s="27">
        <v>45383</v>
      </c>
      <c r="B654" s="22">
        <v>81</v>
      </c>
      <c r="C654" s="22">
        <v>16</v>
      </c>
      <c r="D654" s="22">
        <v>584.29999999999995</v>
      </c>
      <c r="E654" s="22">
        <v>3</v>
      </c>
      <c r="F654" s="23">
        <v>377</v>
      </c>
      <c r="G654" s="22" t="s">
        <v>120</v>
      </c>
      <c r="H654" s="22" t="s">
        <v>11</v>
      </c>
      <c r="I654" s="22" t="str">
        <f>TEXT(DataSet!$A654,"mmm")</f>
        <v>Apr</v>
      </c>
      <c r="J654" s="22">
        <f>YEAR(DataSet!$A654)</f>
        <v>2024</v>
      </c>
      <c r="K654" s="22" t="str">
        <f>IF(MONTH(DataSet!$A654)&gt;9,"Q4",IF(MONTH(DataSet!$A654)&gt;6,"Q3",IF(MONTH(DataSet!$A654)&gt;3,"Q2","Q1")))</f>
        <v>Q2</v>
      </c>
      <c r="L654" s="22" t="str">
        <f>TEXT(WEEKDAY(DataSet!$A654,3),"ddd")</f>
        <v>Sat</v>
      </c>
      <c r="M654" s="29">
        <f>IF(DataSet!$E654=0,0,DataSet!$F654)</f>
        <v>377</v>
      </c>
    </row>
    <row r="655" spans="1:13" x14ac:dyDescent="0.3">
      <c r="A655" s="28">
        <v>45383</v>
      </c>
      <c r="B655" s="24">
        <v>44</v>
      </c>
      <c r="C655" s="24">
        <v>6</v>
      </c>
      <c r="D655" s="24">
        <v>246.21</v>
      </c>
      <c r="E655" s="24">
        <v>5</v>
      </c>
      <c r="F655" s="25">
        <v>4156</v>
      </c>
      <c r="G655" s="24" t="s">
        <v>100</v>
      </c>
      <c r="H655" s="24" t="s">
        <v>11</v>
      </c>
      <c r="I655" s="24" t="str">
        <f>TEXT(DataSet!$A655,"mmm")</f>
        <v>Apr</v>
      </c>
      <c r="J655" s="24">
        <f>YEAR(DataSet!$A655)</f>
        <v>2024</v>
      </c>
      <c r="K655" s="24" t="str">
        <f>IF(MONTH(DataSet!$A655)&gt;9,"Q4",IF(MONTH(DataSet!$A655)&gt;6,"Q3",IF(MONTH(DataSet!$A655)&gt;3,"Q2","Q1")))</f>
        <v>Q2</v>
      </c>
      <c r="L655" s="24" t="str">
        <f>TEXT(WEEKDAY(DataSet!$A655,3),"ddd")</f>
        <v>Sat</v>
      </c>
      <c r="M655" s="30">
        <f>IF(DataSet!$E655=0,0,DataSet!$F655)</f>
        <v>4156</v>
      </c>
    </row>
    <row r="656" spans="1:13" x14ac:dyDescent="0.3">
      <c r="A656" s="27">
        <v>45383</v>
      </c>
      <c r="B656" s="22">
        <v>103</v>
      </c>
      <c r="C656" s="22">
        <v>6</v>
      </c>
      <c r="D656" s="22">
        <v>165.74</v>
      </c>
      <c r="E656" s="22">
        <v>6</v>
      </c>
      <c r="F656" s="23">
        <v>1169</v>
      </c>
      <c r="G656" s="22" t="s">
        <v>91</v>
      </c>
      <c r="H656" s="22" t="s">
        <v>9</v>
      </c>
      <c r="I656" s="22" t="str">
        <f>TEXT(DataSet!$A656,"mmm")</f>
        <v>Apr</v>
      </c>
      <c r="J656" s="22">
        <f>YEAR(DataSet!$A656)</f>
        <v>2024</v>
      </c>
      <c r="K656" s="22" t="str">
        <f>IF(MONTH(DataSet!$A656)&gt;9,"Q4",IF(MONTH(DataSet!$A656)&gt;6,"Q3",IF(MONTH(DataSet!$A656)&gt;3,"Q2","Q1")))</f>
        <v>Q2</v>
      </c>
      <c r="L656" s="22" t="str">
        <f>TEXT(WEEKDAY(DataSet!$A656,3),"ddd")</f>
        <v>Sat</v>
      </c>
      <c r="M656" s="29">
        <f>IF(DataSet!$E656=0,0,DataSet!$F656)</f>
        <v>1169</v>
      </c>
    </row>
    <row r="657" spans="1:13" x14ac:dyDescent="0.3">
      <c r="A657" s="28">
        <v>45383</v>
      </c>
      <c r="B657" s="24">
        <v>63</v>
      </c>
      <c r="C657" s="24">
        <v>11</v>
      </c>
      <c r="D657" s="24">
        <v>554.51</v>
      </c>
      <c r="E657" s="24">
        <v>1</v>
      </c>
      <c r="F657" s="25">
        <v>1139</v>
      </c>
      <c r="G657" s="24" t="s">
        <v>121</v>
      </c>
      <c r="H657" s="24" t="s">
        <v>11</v>
      </c>
      <c r="I657" s="24" t="str">
        <f>TEXT(DataSet!$A657,"mmm")</f>
        <v>Apr</v>
      </c>
      <c r="J657" s="24">
        <f>YEAR(DataSet!$A657)</f>
        <v>2024</v>
      </c>
      <c r="K657" s="24" t="str">
        <f>IF(MONTH(DataSet!$A657)&gt;9,"Q4",IF(MONTH(DataSet!$A657)&gt;6,"Q3",IF(MONTH(DataSet!$A657)&gt;3,"Q2","Q1")))</f>
        <v>Q2</v>
      </c>
      <c r="L657" s="24" t="str">
        <f>TEXT(WEEKDAY(DataSet!$A657,3),"ddd")</f>
        <v>Sat</v>
      </c>
      <c r="M657" s="30">
        <f>IF(DataSet!$E657=0,0,DataSet!$F657)</f>
        <v>1139</v>
      </c>
    </row>
    <row r="658" spans="1:13" x14ac:dyDescent="0.3">
      <c r="A658" s="27">
        <v>45383</v>
      </c>
      <c r="B658" s="22">
        <v>26</v>
      </c>
      <c r="C658" s="22">
        <v>17</v>
      </c>
      <c r="D658" s="22">
        <v>526.34</v>
      </c>
      <c r="E658" s="22">
        <v>6</v>
      </c>
      <c r="F658" s="23">
        <v>3360</v>
      </c>
      <c r="G658" s="22" t="s">
        <v>122</v>
      </c>
      <c r="H658" s="22" t="s">
        <v>11</v>
      </c>
      <c r="I658" s="22" t="str">
        <f>TEXT(DataSet!$A658,"mmm")</f>
        <v>Apr</v>
      </c>
      <c r="J658" s="22">
        <f>YEAR(DataSet!$A658)</f>
        <v>2024</v>
      </c>
      <c r="K658" s="22" t="str">
        <f>IF(MONTH(DataSet!$A658)&gt;9,"Q4",IF(MONTH(DataSet!$A658)&gt;6,"Q3",IF(MONTH(DataSet!$A658)&gt;3,"Q2","Q1")))</f>
        <v>Q2</v>
      </c>
      <c r="L658" s="22" t="str">
        <f>TEXT(WEEKDAY(DataSet!$A658,3),"ddd")</f>
        <v>Sat</v>
      </c>
      <c r="M658" s="29">
        <f>IF(DataSet!$E658=0,0,DataSet!$F658)</f>
        <v>3360</v>
      </c>
    </row>
    <row r="659" spans="1:13" x14ac:dyDescent="0.3">
      <c r="A659" s="28">
        <v>45383</v>
      </c>
      <c r="B659" s="24">
        <v>104</v>
      </c>
      <c r="C659" s="24">
        <v>22</v>
      </c>
      <c r="D659" s="24">
        <v>190.87</v>
      </c>
      <c r="E659" s="24">
        <v>4</v>
      </c>
      <c r="F659" s="25">
        <v>433</v>
      </c>
      <c r="G659" s="24" t="s">
        <v>123</v>
      </c>
      <c r="H659" s="24" t="s">
        <v>9</v>
      </c>
      <c r="I659" s="24" t="str">
        <f>TEXT(DataSet!$A659,"mmm")</f>
        <v>Apr</v>
      </c>
      <c r="J659" s="24">
        <f>YEAR(DataSet!$A659)</f>
        <v>2024</v>
      </c>
      <c r="K659" s="24" t="str">
        <f>IF(MONTH(DataSet!$A659)&gt;9,"Q4",IF(MONTH(DataSet!$A659)&gt;6,"Q3",IF(MONTH(DataSet!$A659)&gt;3,"Q2","Q1")))</f>
        <v>Q2</v>
      </c>
      <c r="L659" s="24" t="str">
        <f>TEXT(WEEKDAY(DataSet!$A659,3),"ddd")</f>
        <v>Sat</v>
      </c>
      <c r="M659" s="30">
        <f>IF(DataSet!$E659=0,0,DataSet!$F659)</f>
        <v>433</v>
      </c>
    </row>
    <row r="660" spans="1:13" x14ac:dyDescent="0.3">
      <c r="A660" s="27">
        <v>45383</v>
      </c>
      <c r="B660" s="22">
        <v>26</v>
      </c>
      <c r="C660" s="22">
        <v>6</v>
      </c>
      <c r="D660" s="22">
        <v>231.59</v>
      </c>
      <c r="E660" s="22">
        <v>2</v>
      </c>
      <c r="F660" s="23">
        <v>3988</v>
      </c>
      <c r="G660" s="22" t="s">
        <v>124</v>
      </c>
      <c r="H660" s="22" t="s">
        <v>11</v>
      </c>
      <c r="I660" s="22" t="str">
        <f>TEXT(DataSet!$A660,"mmm")</f>
        <v>Apr</v>
      </c>
      <c r="J660" s="22">
        <f>YEAR(DataSet!$A660)</f>
        <v>2024</v>
      </c>
      <c r="K660" s="22" t="str">
        <f>IF(MONTH(DataSet!$A660)&gt;9,"Q4",IF(MONTH(DataSet!$A660)&gt;6,"Q3",IF(MONTH(DataSet!$A660)&gt;3,"Q2","Q1")))</f>
        <v>Q2</v>
      </c>
      <c r="L660" s="22" t="str">
        <f>TEXT(WEEKDAY(DataSet!$A660,3),"ddd")</f>
        <v>Sat</v>
      </c>
      <c r="M660" s="29">
        <f>IF(DataSet!$E660=0,0,DataSet!$F660)</f>
        <v>3988</v>
      </c>
    </row>
    <row r="661" spans="1:13" x14ac:dyDescent="0.3">
      <c r="A661" s="28">
        <v>45383</v>
      </c>
      <c r="B661" s="24">
        <v>22</v>
      </c>
      <c r="C661" s="24">
        <v>13</v>
      </c>
      <c r="D661" s="24">
        <v>302.49</v>
      </c>
      <c r="E661" s="24">
        <v>2</v>
      </c>
      <c r="F661" s="25">
        <v>1591</v>
      </c>
      <c r="G661" s="24" t="s">
        <v>125</v>
      </c>
      <c r="H661" s="24" t="s">
        <v>9</v>
      </c>
      <c r="I661" s="24" t="str">
        <f>TEXT(DataSet!$A661,"mmm")</f>
        <v>Apr</v>
      </c>
      <c r="J661" s="24">
        <f>YEAR(DataSet!$A661)</f>
        <v>2024</v>
      </c>
      <c r="K661" s="24" t="str">
        <f>IF(MONTH(DataSet!$A661)&gt;9,"Q4",IF(MONTH(DataSet!$A661)&gt;6,"Q3",IF(MONTH(DataSet!$A661)&gt;3,"Q2","Q1")))</f>
        <v>Q2</v>
      </c>
      <c r="L661" s="24" t="str">
        <f>TEXT(WEEKDAY(DataSet!$A661,3),"ddd")</f>
        <v>Sat</v>
      </c>
      <c r="M661" s="30">
        <f>IF(DataSet!$E661=0,0,DataSet!$F661)</f>
        <v>1591</v>
      </c>
    </row>
    <row r="662" spans="1:13" x14ac:dyDescent="0.3">
      <c r="A662" s="27">
        <v>45383</v>
      </c>
      <c r="B662" s="22">
        <v>77</v>
      </c>
      <c r="C662" s="22">
        <v>8</v>
      </c>
      <c r="D662" s="22">
        <v>173.88</v>
      </c>
      <c r="E662" s="22">
        <v>6</v>
      </c>
      <c r="F662" s="23">
        <v>462</v>
      </c>
      <c r="G662" s="22" t="s">
        <v>97</v>
      </c>
      <c r="H662" s="22" t="s">
        <v>11</v>
      </c>
      <c r="I662" s="22" t="str">
        <f>TEXT(DataSet!$A662,"mmm")</f>
        <v>Apr</v>
      </c>
      <c r="J662" s="22">
        <f>YEAR(DataSet!$A662)</f>
        <v>2024</v>
      </c>
      <c r="K662" s="22" t="str">
        <f>IF(MONTH(DataSet!$A662)&gt;9,"Q4",IF(MONTH(DataSet!$A662)&gt;6,"Q3",IF(MONTH(DataSet!$A662)&gt;3,"Q2","Q1")))</f>
        <v>Q2</v>
      </c>
      <c r="L662" s="22" t="str">
        <f>TEXT(WEEKDAY(DataSet!$A662,3),"ddd")</f>
        <v>Sat</v>
      </c>
      <c r="M662" s="29">
        <f>IF(DataSet!$E662=0,0,DataSet!$F662)</f>
        <v>462</v>
      </c>
    </row>
    <row r="663" spans="1:13" x14ac:dyDescent="0.3">
      <c r="A663" s="28">
        <v>45383</v>
      </c>
      <c r="B663" s="24">
        <v>90</v>
      </c>
      <c r="C663" s="24">
        <v>17</v>
      </c>
      <c r="D663" s="24">
        <v>366.84</v>
      </c>
      <c r="E663" s="24">
        <v>0</v>
      </c>
      <c r="F663" s="25">
        <v>3154</v>
      </c>
      <c r="G663" s="24" t="s">
        <v>126</v>
      </c>
      <c r="H663" s="24" t="s">
        <v>11</v>
      </c>
      <c r="I663" s="24" t="str">
        <f>TEXT(DataSet!$A663,"mmm")</f>
        <v>Apr</v>
      </c>
      <c r="J663" s="24">
        <f>YEAR(DataSet!$A663)</f>
        <v>2024</v>
      </c>
      <c r="K663" s="24" t="str">
        <f>IF(MONTH(DataSet!$A663)&gt;9,"Q4",IF(MONTH(DataSet!$A663)&gt;6,"Q3",IF(MONTH(DataSet!$A663)&gt;3,"Q2","Q1")))</f>
        <v>Q2</v>
      </c>
      <c r="L663" s="24" t="str">
        <f>TEXT(WEEKDAY(DataSet!$A663,3),"ddd")</f>
        <v>Sat</v>
      </c>
      <c r="M663" s="30">
        <f>IF(DataSet!$E663=0,0,DataSet!$F663)</f>
        <v>0</v>
      </c>
    </row>
    <row r="664" spans="1:13" x14ac:dyDescent="0.3">
      <c r="A664" s="27">
        <v>45383</v>
      </c>
      <c r="B664" s="22">
        <v>33</v>
      </c>
      <c r="C664" s="22">
        <v>9</v>
      </c>
      <c r="D664" s="22">
        <v>578.41999999999996</v>
      </c>
      <c r="E664" s="22">
        <v>4</v>
      </c>
      <c r="F664" s="23">
        <v>230</v>
      </c>
      <c r="G664" s="22" t="s">
        <v>127</v>
      </c>
      <c r="H664" s="22" t="s">
        <v>9</v>
      </c>
      <c r="I664" s="22" t="str">
        <f>TEXT(DataSet!$A664,"mmm")</f>
        <v>Apr</v>
      </c>
      <c r="J664" s="22">
        <f>YEAR(DataSet!$A664)</f>
        <v>2024</v>
      </c>
      <c r="K664" s="22" t="str">
        <f>IF(MONTH(DataSet!$A664)&gt;9,"Q4",IF(MONTH(DataSet!$A664)&gt;6,"Q3",IF(MONTH(DataSet!$A664)&gt;3,"Q2","Q1")))</f>
        <v>Q2</v>
      </c>
      <c r="L664" s="22" t="str">
        <f>TEXT(WEEKDAY(DataSet!$A664,3),"ddd")</f>
        <v>Sat</v>
      </c>
      <c r="M664" s="29">
        <f>IF(DataSet!$E664=0,0,DataSet!$F664)</f>
        <v>230</v>
      </c>
    </row>
    <row r="665" spans="1:13" x14ac:dyDescent="0.3">
      <c r="A665" s="28">
        <v>45383</v>
      </c>
      <c r="B665" s="24">
        <v>42</v>
      </c>
      <c r="C665" s="24">
        <v>14</v>
      </c>
      <c r="D665" s="24">
        <v>321.29000000000002</v>
      </c>
      <c r="E665" s="24">
        <v>7</v>
      </c>
      <c r="F665" s="25">
        <v>4298</v>
      </c>
      <c r="G665" s="24" t="s">
        <v>128</v>
      </c>
      <c r="H665" s="24" t="s">
        <v>9</v>
      </c>
      <c r="I665" s="24" t="str">
        <f>TEXT(DataSet!$A665,"mmm")</f>
        <v>Apr</v>
      </c>
      <c r="J665" s="24">
        <f>YEAR(DataSet!$A665)</f>
        <v>2024</v>
      </c>
      <c r="K665" s="24" t="str">
        <f>IF(MONTH(DataSet!$A665)&gt;9,"Q4",IF(MONTH(DataSet!$A665)&gt;6,"Q3",IF(MONTH(DataSet!$A665)&gt;3,"Q2","Q1")))</f>
        <v>Q2</v>
      </c>
      <c r="L665" s="24" t="str">
        <f>TEXT(WEEKDAY(DataSet!$A665,3),"ddd")</f>
        <v>Sat</v>
      </c>
      <c r="M665" s="30">
        <f>IF(DataSet!$E665=0,0,DataSet!$F665)</f>
        <v>4298</v>
      </c>
    </row>
    <row r="666" spans="1:13" x14ac:dyDescent="0.3">
      <c r="A666" s="27">
        <v>45383</v>
      </c>
      <c r="B666" s="22">
        <v>100</v>
      </c>
      <c r="C666" s="22">
        <v>7</v>
      </c>
      <c r="D666" s="22">
        <v>82.62</v>
      </c>
      <c r="E666" s="22">
        <v>6</v>
      </c>
      <c r="F666" s="23">
        <v>4086</v>
      </c>
      <c r="G666" s="22" t="s">
        <v>129</v>
      </c>
      <c r="H666" s="22" t="s">
        <v>11</v>
      </c>
      <c r="I666" s="22" t="str">
        <f>TEXT(DataSet!$A666,"mmm")</f>
        <v>Apr</v>
      </c>
      <c r="J666" s="22">
        <f>YEAR(DataSet!$A666)</f>
        <v>2024</v>
      </c>
      <c r="K666" s="22" t="str">
        <f>IF(MONTH(DataSet!$A666)&gt;9,"Q4",IF(MONTH(DataSet!$A666)&gt;6,"Q3",IF(MONTH(DataSet!$A666)&gt;3,"Q2","Q1")))</f>
        <v>Q2</v>
      </c>
      <c r="L666" s="22" t="str">
        <f>TEXT(WEEKDAY(DataSet!$A666,3),"ddd")</f>
        <v>Sat</v>
      </c>
      <c r="M666" s="29">
        <f>IF(DataSet!$E666=0,0,DataSet!$F666)</f>
        <v>4086</v>
      </c>
    </row>
    <row r="667" spans="1:13" x14ac:dyDescent="0.3">
      <c r="A667" s="28">
        <v>45383</v>
      </c>
      <c r="B667" s="24">
        <v>69</v>
      </c>
      <c r="C667" s="24">
        <v>9</v>
      </c>
      <c r="D667" s="24">
        <v>221.01</v>
      </c>
      <c r="E667" s="24">
        <v>3</v>
      </c>
      <c r="F667" s="25">
        <v>643</v>
      </c>
      <c r="G667" s="24" t="s">
        <v>130</v>
      </c>
      <c r="H667" s="24" t="s">
        <v>11</v>
      </c>
      <c r="I667" s="24" t="str">
        <f>TEXT(DataSet!$A667,"mmm")</f>
        <v>Apr</v>
      </c>
      <c r="J667" s="24">
        <f>YEAR(DataSet!$A667)</f>
        <v>2024</v>
      </c>
      <c r="K667" s="24" t="str">
        <f>IF(MONTH(DataSet!$A667)&gt;9,"Q4",IF(MONTH(DataSet!$A667)&gt;6,"Q3",IF(MONTH(DataSet!$A667)&gt;3,"Q2","Q1")))</f>
        <v>Q2</v>
      </c>
      <c r="L667" s="24" t="str">
        <f>TEXT(WEEKDAY(DataSet!$A667,3),"ddd")</f>
        <v>Sat</v>
      </c>
      <c r="M667" s="30">
        <f>IF(DataSet!$E667=0,0,DataSet!$F667)</f>
        <v>643</v>
      </c>
    </row>
    <row r="668" spans="1:13" x14ac:dyDescent="0.3">
      <c r="A668" s="27">
        <v>45384</v>
      </c>
      <c r="B668" s="22">
        <v>99</v>
      </c>
      <c r="C668" s="22">
        <v>36</v>
      </c>
      <c r="D668" s="22">
        <v>424.60515105803182</v>
      </c>
      <c r="E668" s="22">
        <v>32</v>
      </c>
      <c r="F668" s="23">
        <v>3156</v>
      </c>
      <c r="G668" s="22" t="s">
        <v>128</v>
      </c>
      <c r="H668" s="22" t="s">
        <v>9</v>
      </c>
      <c r="I668" s="22" t="str">
        <f>TEXT(DataSet!$A668,"mmm")</f>
        <v>Apr</v>
      </c>
      <c r="J668" s="22">
        <f>YEAR(DataSet!$A668)</f>
        <v>2024</v>
      </c>
      <c r="K668" s="22" t="str">
        <f>IF(MONTH(DataSet!$A668)&gt;9,"Q4",IF(MONTH(DataSet!$A668)&gt;6,"Q3",IF(MONTH(DataSet!$A668)&gt;3,"Q2","Q1")))</f>
        <v>Q2</v>
      </c>
      <c r="L668" s="22" t="str">
        <f>TEXT(WEEKDAY(DataSet!$A668,3),"ddd")</f>
        <v>Sun</v>
      </c>
      <c r="M668" s="29">
        <f>IF(DataSet!$E668=0,0,DataSet!$F668)</f>
        <v>3156</v>
      </c>
    </row>
    <row r="669" spans="1:13" x14ac:dyDescent="0.3">
      <c r="A669" s="28">
        <v>45385</v>
      </c>
      <c r="B669" s="24">
        <v>89</v>
      </c>
      <c r="C669" s="24">
        <v>36</v>
      </c>
      <c r="D669" s="24">
        <v>473.02243963271172</v>
      </c>
      <c r="E669" s="24">
        <v>5</v>
      </c>
      <c r="F669" s="25">
        <v>1706</v>
      </c>
      <c r="G669" s="24" t="s">
        <v>76</v>
      </c>
      <c r="H669" s="24" t="s">
        <v>9</v>
      </c>
      <c r="I669" s="24" t="str">
        <f>TEXT(DataSet!$A669,"mmm")</f>
        <v>Apr</v>
      </c>
      <c r="J669" s="24">
        <f>YEAR(DataSet!$A669)</f>
        <v>2024</v>
      </c>
      <c r="K669" s="24" t="str">
        <f>IF(MONTH(DataSet!$A669)&gt;9,"Q4",IF(MONTH(DataSet!$A669)&gt;6,"Q3",IF(MONTH(DataSet!$A669)&gt;3,"Q2","Q1")))</f>
        <v>Q2</v>
      </c>
      <c r="L669" s="24" t="str">
        <f>TEXT(WEEKDAY(DataSet!$A669,3),"ddd")</f>
        <v>Mon</v>
      </c>
      <c r="M669" s="30">
        <f>IF(DataSet!$E669=0,0,DataSet!$F669)</f>
        <v>1706</v>
      </c>
    </row>
    <row r="670" spans="1:13" x14ac:dyDescent="0.3">
      <c r="A670" s="27">
        <v>45386</v>
      </c>
      <c r="B670" s="22">
        <v>53</v>
      </c>
      <c r="C670" s="22">
        <v>30</v>
      </c>
      <c r="D670" s="22">
        <v>391.68438254857978</v>
      </c>
      <c r="E670" s="22">
        <v>9</v>
      </c>
      <c r="F670" s="23">
        <v>3309</v>
      </c>
      <c r="G670" s="22" t="s">
        <v>79</v>
      </c>
      <c r="H670" s="22" t="s">
        <v>11</v>
      </c>
      <c r="I670" s="22" t="str">
        <f>TEXT(DataSet!$A670,"mmm")</f>
        <v>Apr</v>
      </c>
      <c r="J670" s="22">
        <f>YEAR(DataSet!$A670)</f>
        <v>2024</v>
      </c>
      <c r="K670" s="22" t="str">
        <f>IF(MONTH(DataSet!$A670)&gt;9,"Q4",IF(MONTH(DataSet!$A670)&gt;6,"Q3",IF(MONTH(DataSet!$A670)&gt;3,"Q2","Q1")))</f>
        <v>Q2</v>
      </c>
      <c r="L670" s="22" t="str">
        <f>TEXT(WEEKDAY(DataSet!$A670,3),"ddd")</f>
        <v>Tue</v>
      </c>
      <c r="M670" s="29">
        <f>IF(DataSet!$E670=0,0,DataSet!$F670)</f>
        <v>3309</v>
      </c>
    </row>
    <row r="671" spans="1:13" x14ac:dyDescent="0.3">
      <c r="A671" s="28">
        <v>45387</v>
      </c>
      <c r="B671" s="24">
        <v>51</v>
      </c>
      <c r="C671" s="24">
        <v>39</v>
      </c>
      <c r="D671" s="24">
        <v>581.08627423727103</v>
      </c>
      <c r="E671" s="24">
        <v>4</v>
      </c>
      <c r="F671" s="25">
        <v>2342</v>
      </c>
      <c r="G671" s="24" t="s">
        <v>131</v>
      </c>
      <c r="H671" s="24" t="s">
        <v>11</v>
      </c>
      <c r="I671" s="24" t="str">
        <f>TEXT(DataSet!$A671,"mmm")</f>
        <v>Apr</v>
      </c>
      <c r="J671" s="24">
        <f>YEAR(DataSet!$A671)</f>
        <v>2024</v>
      </c>
      <c r="K671" s="24" t="str">
        <f>IF(MONTH(DataSet!$A671)&gt;9,"Q4",IF(MONTH(DataSet!$A671)&gt;6,"Q3",IF(MONTH(DataSet!$A671)&gt;3,"Q2","Q1")))</f>
        <v>Q2</v>
      </c>
      <c r="L671" s="24" t="str">
        <f>TEXT(WEEKDAY(DataSet!$A671,3),"ddd")</f>
        <v>Wed</v>
      </c>
      <c r="M671" s="30">
        <f>IF(DataSet!$E671=0,0,DataSet!$F671)</f>
        <v>2342</v>
      </c>
    </row>
    <row r="672" spans="1:13" x14ac:dyDescent="0.3">
      <c r="A672" s="27">
        <v>45390</v>
      </c>
      <c r="B672" s="22">
        <v>55</v>
      </c>
      <c r="C672" s="22">
        <v>37</v>
      </c>
      <c r="D672" s="22">
        <v>287.435289761852</v>
      </c>
      <c r="E672" s="22">
        <v>22</v>
      </c>
      <c r="F672" s="23">
        <v>2984</v>
      </c>
      <c r="G672" s="22" t="s">
        <v>44</v>
      </c>
      <c r="H672" s="22" t="s">
        <v>11</v>
      </c>
      <c r="I672" s="22" t="str">
        <f>TEXT(DataSet!$A672,"mmm")</f>
        <v>Apr</v>
      </c>
      <c r="J672" s="22">
        <f>YEAR(DataSet!$A672)</f>
        <v>2024</v>
      </c>
      <c r="K672" s="22" t="str">
        <f>IF(MONTH(DataSet!$A672)&gt;9,"Q4",IF(MONTH(DataSet!$A672)&gt;6,"Q3",IF(MONTH(DataSet!$A672)&gt;3,"Q2","Q1")))</f>
        <v>Q2</v>
      </c>
      <c r="L672" s="22" t="str">
        <f>TEXT(WEEKDAY(DataSet!$A672,3),"ddd")</f>
        <v>Sat</v>
      </c>
      <c r="M672" s="29">
        <f>IF(DataSet!$E672=0,0,DataSet!$F672)</f>
        <v>2984</v>
      </c>
    </row>
    <row r="673" spans="1:13" x14ac:dyDescent="0.3">
      <c r="A673" s="28">
        <v>45391</v>
      </c>
      <c r="B673" s="24">
        <v>91</v>
      </c>
      <c r="C673" s="24">
        <v>73</v>
      </c>
      <c r="D673" s="24">
        <v>242.85604314093041</v>
      </c>
      <c r="E673" s="24">
        <v>9</v>
      </c>
      <c r="F673" s="25">
        <v>2463</v>
      </c>
      <c r="G673" s="24" t="s">
        <v>132</v>
      </c>
      <c r="H673" s="24" t="s">
        <v>11</v>
      </c>
      <c r="I673" s="24" t="str">
        <f>TEXT(DataSet!$A673,"mmm")</f>
        <v>Apr</v>
      </c>
      <c r="J673" s="24">
        <f>YEAR(DataSet!$A673)</f>
        <v>2024</v>
      </c>
      <c r="K673" s="24" t="str">
        <f>IF(MONTH(DataSet!$A673)&gt;9,"Q4",IF(MONTH(DataSet!$A673)&gt;6,"Q3",IF(MONTH(DataSet!$A673)&gt;3,"Q2","Q1")))</f>
        <v>Q2</v>
      </c>
      <c r="L673" s="24" t="str">
        <f>TEXT(WEEKDAY(DataSet!$A673,3),"ddd")</f>
        <v>Sun</v>
      </c>
      <c r="M673" s="30">
        <f>IF(DataSet!$E673=0,0,DataSet!$F673)</f>
        <v>2463</v>
      </c>
    </row>
    <row r="674" spans="1:13" x14ac:dyDescent="0.3">
      <c r="A674" s="27">
        <v>45392</v>
      </c>
      <c r="B674" s="22">
        <v>53</v>
      </c>
      <c r="C674" s="22">
        <v>78</v>
      </c>
      <c r="D674" s="22">
        <v>534.29956409473016</v>
      </c>
      <c r="E674" s="22">
        <v>1</v>
      </c>
      <c r="F674" s="23">
        <v>1825</v>
      </c>
      <c r="G674" s="22" t="s">
        <v>54</v>
      </c>
      <c r="H674" s="22" t="s">
        <v>9</v>
      </c>
      <c r="I674" s="22" t="str">
        <f>TEXT(DataSet!$A674,"mmm")</f>
        <v>Apr</v>
      </c>
      <c r="J674" s="22">
        <f>YEAR(DataSet!$A674)</f>
        <v>2024</v>
      </c>
      <c r="K674" s="22" t="str">
        <f>IF(MONTH(DataSet!$A674)&gt;9,"Q4",IF(MONTH(DataSet!$A674)&gt;6,"Q3",IF(MONTH(DataSet!$A674)&gt;3,"Q2","Q1")))</f>
        <v>Q2</v>
      </c>
      <c r="L674" s="22" t="str">
        <f>TEXT(WEEKDAY(DataSet!$A674,3),"ddd")</f>
        <v>Mon</v>
      </c>
      <c r="M674" s="29">
        <f>IF(DataSet!$E674=0,0,DataSet!$F674)</f>
        <v>1825</v>
      </c>
    </row>
    <row r="675" spans="1:13" x14ac:dyDescent="0.3">
      <c r="A675" s="28">
        <v>45393</v>
      </c>
      <c r="B675" s="24">
        <v>78</v>
      </c>
      <c r="C675" s="24">
        <v>70</v>
      </c>
      <c r="D675" s="24">
        <v>211.79791925972631</v>
      </c>
      <c r="E675" s="24">
        <v>12</v>
      </c>
      <c r="F675" s="25">
        <v>4768</v>
      </c>
      <c r="G675" s="24" t="s">
        <v>133</v>
      </c>
      <c r="H675" s="24" t="s">
        <v>9</v>
      </c>
      <c r="I675" s="24" t="str">
        <f>TEXT(DataSet!$A675,"mmm")</f>
        <v>Apr</v>
      </c>
      <c r="J675" s="24">
        <f>YEAR(DataSet!$A675)</f>
        <v>2024</v>
      </c>
      <c r="K675" s="24" t="str">
        <f>IF(MONTH(DataSet!$A675)&gt;9,"Q4",IF(MONTH(DataSet!$A675)&gt;6,"Q3",IF(MONTH(DataSet!$A675)&gt;3,"Q2","Q1")))</f>
        <v>Q2</v>
      </c>
      <c r="L675" s="24" t="str">
        <f>TEXT(WEEKDAY(DataSet!$A675,3),"ddd")</f>
        <v>Tue</v>
      </c>
      <c r="M675" s="30">
        <f>IF(DataSet!$E675=0,0,DataSet!$F675)</f>
        <v>4768</v>
      </c>
    </row>
    <row r="676" spans="1:13" x14ac:dyDescent="0.3">
      <c r="A676" s="27">
        <v>45394</v>
      </c>
      <c r="B676" s="22">
        <v>67</v>
      </c>
      <c r="C676" s="22">
        <v>57</v>
      </c>
      <c r="D676" s="22">
        <v>581.6112697203057</v>
      </c>
      <c r="E676" s="22">
        <v>39</v>
      </c>
      <c r="F676" s="23">
        <v>3936</v>
      </c>
      <c r="G676" s="22" t="s">
        <v>84</v>
      </c>
      <c r="H676" s="22" t="s">
        <v>9</v>
      </c>
      <c r="I676" s="22" t="str">
        <f>TEXT(DataSet!$A676,"mmm")</f>
        <v>Apr</v>
      </c>
      <c r="J676" s="22">
        <f>YEAR(DataSet!$A676)</f>
        <v>2024</v>
      </c>
      <c r="K676" s="22" t="str">
        <f>IF(MONTH(DataSet!$A676)&gt;9,"Q4",IF(MONTH(DataSet!$A676)&gt;6,"Q3",IF(MONTH(DataSet!$A676)&gt;3,"Q2","Q1")))</f>
        <v>Q2</v>
      </c>
      <c r="L676" s="22" t="str">
        <f>TEXT(WEEKDAY(DataSet!$A676,3),"ddd")</f>
        <v>Wed</v>
      </c>
      <c r="M676" s="29">
        <f>IF(DataSet!$E676=0,0,DataSet!$F676)</f>
        <v>3936</v>
      </c>
    </row>
    <row r="677" spans="1:13" x14ac:dyDescent="0.3">
      <c r="A677" s="28">
        <v>45397</v>
      </c>
      <c r="B677" s="24">
        <v>75</v>
      </c>
      <c r="C677" s="24">
        <v>28</v>
      </c>
      <c r="D677" s="24">
        <v>106.0772373449082</v>
      </c>
      <c r="E677" s="24">
        <v>1</v>
      </c>
      <c r="F677" s="25">
        <v>1131</v>
      </c>
      <c r="G677" s="24" t="s">
        <v>134</v>
      </c>
      <c r="H677" s="24" t="s">
        <v>9</v>
      </c>
      <c r="I677" s="24" t="str">
        <f>TEXT(DataSet!$A677,"mmm")</f>
        <v>Apr</v>
      </c>
      <c r="J677" s="24">
        <f>YEAR(DataSet!$A677)</f>
        <v>2024</v>
      </c>
      <c r="K677" s="24" t="str">
        <f>IF(MONTH(DataSet!$A677)&gt;9,"Q4",IF(MONTH(DataSet!$A677)&gt;6,"Q3",IF(MONTH(DataSet!$A677)&gt;3,"Q2","Q1")))</f>
        <v>Q2</v>
      </c>
      <c r="L677" s="24" t="str">
        <f>TEXT(WEEKDAY(DataSet!$A677,3),"ddd")</f>
        <v>Sat</v>
      </c>
      <c r="M677" s="30">
        <f>IF(DataSet!$E677=0,0,DataSet!$F677)</f>
        <v>1131</v>
      </c>
    </row>
    <row r="678" spans="1:13" x14ac:dyDescent="0.3">
      <c r="A678" s="27">
        <v>45398</v>
      </c>
      <c r="B678" s="22">
        <v>93</v>
      </c>
      <c r="C678" s="22">
        <v>13</v>
      </c>
      <c r="D678" s="22">
        <v>584.93941335381953</v>
      </c>
      <c r="E678" s="22">
        <v>19</v>
      </c>
      <c r="F678" s="23">
        <v>4408</v>
      </c>
      <c r="G678" s="22" t="s">
        <v>34</v>
      </c>
      <c r="H678" s="22" t="s">
        <v>9</v>
      </c>
      <c r="I678" s="22" t="str">
        <f>TEXT(DataSet!$A678,"mmm")</f>
        <v>Apr</v>
      </c>
      <c r="J678" s="22">
        <f>YEAR(DataSet!$A678)</f>
        <v>2024</v>
      </c>
      <c r="K678" s="22" t="str">
        <f>IF(MONTH(DataSet!$A678)&gt;9,"Q4",IF(MONTH(DataSet!$A678)&gt;6,"Q3",IF(MONTH(DataSet!$A678)&gt;3,"Q2","Q1")))</f>
        <v>Q2</v>
      </c>
      <c r="L678" s="22" t="str">
        <f>TEXT(WEEKDAY(DataSet!$A678,3),"ddd")</f>
        <v>Sun</v>
      </c>
      <c r="M678" s="29">
        <f>IF(DataSet!$E678=0,0,DataSet!$F678)</f>
        <v>4408</v>
      </c>
    </row>
    <row r="679" spans="1:13" x14ac:dyDescent="0.3">
      <c r="A679" s="28">
        <v>45399</v>
      </c>
      <c r="B679" s="24">
        <v>83</v>
      </c>
      <c r="C679" s="24">
        <v>44</v>
      </c>
      <c r="D679" s="24">
        <v>121.5799559752881</v>
      </c>
      <c r="E679" s="24">
        <v>0</v>
      </c>
      <c r="F679" s="25">
        <v>2693</v>
      </c>
      <c r="G679" s="24" t="s">
        <v>54</v>
      </c>
      <c r="H679" s="24" t="s">
        <v>11</v>
      </c>
      <c r="I679" s="24" t="str">
        <f>TEXT(DataSet!$A679,"mmm")</f>
        <v>Apr</v>
      </c>
      <c r="J679" s="24">
        <f>YEAR(DataSet!$A679)</f>
        <v>2024</v>
      </c>
      <c r="K679" s="24" t="str">
        <f>IF(MONTH(DataSet!$A679)&gt;9,"Q4",IF(MONTH(DataSet!$A679)&gt;6,"Q3",IF(MONTH(DataSet!$A679)&gt;3,"Q2","Q1")))</f>
        <v>Q2</v>
      </c>
      <c r="L679" s="24" t="str">
        <f>TEXT(WEEKDAY(DataSet!$A679,3),"ddd")</f>
        <v>Mon</v>
      </c>
      <c r="M679" s="30">
        <f>IF(DataSet!$E679=0,0,DataSet!$F679)</f>
        <v>0</v>
      </c>
    </row>
    <row r="680" spans="1:13" x14ac:dyDescent="0.3">
      <c r="A680" s="27">
        <v>45400</v>
      </c>
      <c r="B680" s="22">
        <v>59</v>
      </c>
      <c r="C680" s="22">
        <v>73</v>
      </c>
      <c r="D680" s="22">
        <v>545.57155684903546</v>
      </c>
      <c r="E680" s="22">
        <v>36</v>
      </c>
      <c r="F680" s="23">
        <v>4525</v>
      </c>
      <c r="G680" s="22" t="s">
        <v>131</v>
      </c>
      <c r="H680" s="22" t="s">
        <v>9</v>
      </c>
      <c r="I680" s="22" t="str">
        <f>TEXT(DataSet!$A680,"mmm")</f>
        <v>Apr</v>
      </c>
      <c r="J680" s="22">
        <f>YEAR(DataSet!$A680)</f>
        <v>2024</v>
      </c>
      <c r="K680" s="22" t="str">
        <f>IF(MONTH(DataSet!$A680)&gt;9,"Q4",IF(MONTH(DataSet!$A680)&gt;6,"Q3",IF(MONTH(DataSet!$A680)&gt;3,"Q2","Q1")))</f>
        <v>Q2</v>
      </c>
      <c r="L680" s="22" t="str">
        <f>TEXT(WEEKDAY(DataSet!$A680,3),"ddd")</f>
        <v>Tue</v>
      </c>
      <c r="M680" s="29">
        <f>IF(DataSet!$E680=0,0,DataSet!$F680)</f>
        <v>4525</v>
      </c>
    </row>
    <row r="681" spans="1:13" x14ac:dyDescent="0.3">
      <c r="A681" s="28">
        <v>45401</v>
      </c>
      <c r="B681" s="24">
        <v>85</v>
      </c>
      <c r="C681" s="24">
        <v>58</v>
      </c>
      <c r="D681" s="24">
        <v>363.85055454314988</v>
      </c>
      <c r="E681" s="24">
        <v>8</v>
      </c>
      <c r="F681" s="25">
        <v>4099</v>
      </c>
      <c r="G681" s="24" t="s">
        <v>135</v>
      </c>
      <c r="H681" s="24" t="s">
        <v>11</v>
      </c>
      <c r="I681" s="24" t="str">
        <f>TEXT(DataSet!$A681,"mmm")</f>
        <v>Apr</v>
      </c>
      <c r="J681" s="24">
        <f>YEAR(DataSet!$A681)</f>
        <v>2024</v>
      </c>
      <c r="K681" s="24" t="str">
        <f>IF(MONTH(DataSet!$A681)&gt;9,"Q4",IF(MONTH(DataSet!$A681)&gt;6,"Q3",IF(MONTH(DataSet!$A681)&gt;3,"Q2","Q1")))</f>
        <v>Q2</v>
      </c>
      <c r="L681" s="24" t="str">
        <f>TEXT(WEEKDAY(DataSet!$A681,3),"ddd")</f>
        <v>Wed</v>
      </c>
      <c r="M681" s="30">
        <f>IF(DataSet!$E681=0,0,DataSet!$F681)</f>
        <v>4099</v>
      </c>
    </row>
    <row r="682" spans="1:13" x14ac:dyDescent="0.3">
      <c r="A682" s="27">
        <v>45404</v>
      </c>
      <c r="B682" s="22">
        <v>63</v>
      </c>
      <c r="C682" s="22">
        <v>26</v>
      </c>
      <c r="D682" s="22">
        <v>596.48239805965022</v>
      </c>
      <c r="E682" s="22">
        <v>16</v>
      </c>
      <c r="F682" s="23">
        <v>2413</v>
      </c>
      <c r="G682" s="22" t="s">
        <v>76</v>
      </c>
      <c r="H682" s="22" t="s">
        <v>11</v>
      </c>
      <c r="I682" s="22" t="str">
        <f>TEXT(DataSet!$A682,"mmm")</f>
        <v>Apr</v>
      </c>
      <c r="J682" s="22">
        <f>YEAR(DataSet!$A682)</f>
        <v>2024</v>
      </c>
      <c r="K682" s="22" t="str">
        <f>IF(MONTH(DataSet!$A682)&gt;9,"Q4",IF(MONTH(DataSet!$A682)&gt;6,"Q3",IF(MONTH(DataSet!$A682)&gt;3,"Q2","Q1")))</f>
        <v>Q2</v>
      </c>
      <c r="L682" s="22" t="str">
        <f>TEXT(WEEKDAY(DataSet!$A682,3),"ddd")</f>
        <v>Sat</v>
      </c>
      <c r="M682" s="29">
        <f>IF(DataSet!$E682=0,0,DataSet!$F682)</f>
        <v>2413</v>
      </c>
    </row>
    <row r="683" spans="1:13" x14ac:dyDescent="0.3">
      <c r="A683" s="28">
        <v>45405</v>
      </c>
      <c r="B683" s="24">
        <v>80</v>
      </c>
      <c r="C683" s="24">
        <v>53</v>
      </c>
      <c r="D683" s="24">
        <v>136.89828236769941</v>
      </c>
      <c r="E683" s="24">
        <v>8</v>
      </c>
      <c r="F683" s="25">
        <v>601</v>
      </c>
      <c r="G683" s="24" t="s">
        <v>47</v>
      </c>
      <c r="H683" s="24" t="s">
        <v>11</v>
      </c>
      <c r="I683" s="24" t="str">
        <f>TEXT(DataSet!$A683,"mmm")</f>
        <v>Apr</v>
      </c>
      <c r="J683" s="24">
        <f>YEAR(DataSet!$A683)</f>
        <v>2024</v>
      </c>
      <c r="K683" s="24" t="str">
        <f>IF(MONTH(DataSet!$A683)&gt;9,"Q4",IF(MONTH(DataSet!$A683)&gt;6,"Q3",IF(MONTH(DataSet!$A683)&gt;3,"Q2","Q1")))</f>
        <v>Q2</v>
      </c>
      <c r="L683" s="24" t="str">
        <f>TEXT(WEEKDAY(DataSet!$A683,3),"ddd")</f>
        <v>Sun</v>
      </c>
      <c r="M683" s="30">
        <f>IF(DataSet!$E683=0,0,DataSet!$F683)</f>
        <v>601</v>
      </c>
    </row>
    <row r="684" spans="1:13" x14ac:dyDescent="0.3">
      <c r="A684" s="27">
        <v>45406</v>
      </c>
      <c r="B684" s="22">
        <v>97</v>
      </c>
      <c r="C684" s="22">
        <v>39</v>
      </c>
      <c r="D684" s="22">
        <v>376.9271422006604</v>
      </c>
      <c r="E684" s="22">
        <v>10</v>
      </c>
      <c r="F684" s="23">
        <v>1709</v>
      </c>
      <c r="G684" s="22" t="s">
        <v>136</v>
      </c>
      <c r="H684" s="22" t="s">
        <v>11</v>
      </c>
      <c r="I684" s="22" t="str">
        <f>TEXT(DataSet!$A684,"mmm")</f>
        <v>Apr</v>
      </c>
      <c r="J684" s="22">
        <f>YEAR(DataSet!$A684)</f>
        <v>2024</v>
      </c>
      <c r="K684" s="22" t="str">
        <f>IF(MONTH(DataSet!$A684)&gt;9,"Q4",IF(MONTH(DataSet!$A684)&gt;6,"Q3",IF(MONTH(DataSet!$A684)&gt;3,"Q2","Q1")))</f>
        <v>Q2</v>
      </c>
      <c r="L684" s="22" t="str">
        <f>TEXT(WEEKDAY(DataSet!$A684,3),"ddd")</f>
        <v>Mon</v>
      </c>
      <c r="M684" s="29">
        <f>IF(DataSet!$E684=0,0,DataSet!$F684)</f>
        <v>1709</v>
      </c>
    </row>
    <row r="685" spans="1:13" x14ac:dyDescent="0.3">
      <c r="A685" s="28">
        <v>45407</v>
      </c>
      <c r="B685" s="24">
        <v>64</v>
      </c>
      <c r="C685" s="24">
        <v>55</v>
      </c>
      <c r="D685" s="24">
        <v>584.65126780954949</v>
      </c>
      <c r="E685" s="24">
        <v>14</v>
      </c>
      <c r="F685" s="25">
        <v>2937</v>
      </c>
      <c r="G685" s="24" t="s">
        <v>81</v>
      </c>
      <c r="H685" s="24" t="s">
        <v>9</v>
      </c>
      <c r="I685" s="24" t="str">
        <f>TEXT(DataSet!$A685,"mmm")</f>
        <v>Apr</v>
      </c>
      <c r="J685" s="24">
        <f>YEAR(DataSet!$A685)</f>
        <v>2024</v>
      </c>
      <c r="K685" s="24" t="str">
        <f>IF(MONTH(DataSet!$A685)&gt;9,"Q4",IF(MONTH(DataSet!$A685)&gt;6,"Q3",IF(MONTH(DataSet!$A685)&gt;3,"Q2","Q1")))</f>
        <v>Q2</v>
      </c>
      <c r="L685" s="24" t="str">
        <f>TEXT(WEEKDAY(DataSet!$A685,3),"ddd")</f>
        <v>Tue</v>
      </c>
      <c r="M685" s="30">
        <f>IF(DataSet!$E685=0,0,DataSet!$F685)</f>
        <v>2937</v>
      </c>
    </row>
    <row r="686" spans="1:13" x14ac:dyDescent="0.3">
      <c r="A686" s="27">
        <v>45408</v>
      </c>
      <c r="B686" s="22">
        <v>57</v>
      </c>
      <c r="C686" s="22">
        <v>15</v>
      </c>
      <c r="D686" s="22">
        <v>361.54892208507442</v>
      </c>
      <c r="E686" s="22">
        <v>23</v>
      </c>
      <c r="F686" s="23">
        <v>3351</v>
      </c>
      <c r="G686" s="22" t="s">
        <v>107</v>
      </c>
      <c r="H686" s="22" t="s">
        <v>11</v>
      </c>
      <c r="I686" s="22" t="str">
        <f>TEXT(DataSet!$A686,"mmm")</f>
        <v>Apr</v>
      </c>
      <c r="J686" s="22">
        <f>YEAR(DataSet!$A686)</f>
        <v>2024</v>
      </c>
      <c r="K686" s="22" t="str">
        <f>IF(MONTH(DataSet!$A686)&gt;9,"Q4",IF(MONTH(DataSet!$A686)&gt;6,"Q3",IF(MONTH(DataSet!$A686)&gt;3,"Q2","Q1")))</f>
        <v>Q2</v>
      </c>
      <c r="L686" s="22" t="str">
        <f>TEXT(WEEKDAY(DataSet!$A686,3),"ddd")</f>
        <v>Wed</v>
      </c>
      <c r="M686" s="29">
        <f>IF(DataSet!$E686=0,0,DataSet!$F686)</f>
        <v>3351</v>
      </c>
    </row>
    <row r="687" spans="1:13" x14ac:dyDescent="0.3">
      <c r="A687" s="28">
        <v>45411</v>
      </c>
      <c r="B687" s="24">
        <v>63</v>
      </c>
      <c r="C687" s="24">
        <v>46</v>
      </c>
      <c r="D687" s="24">
        <v>414.69931906763128</v>
      </c>
      <c r="E687" s="24">
        <v>37</v>
      </c>
      <c r="F687" s="25">
        <v>1660</v>
      </c>
      <c r="G687" s="24" t="s">
        <v>107</v>
      </c>
      <c r="H687" s="24" t="s">
        <v>11</v>
      </c>
      <c r="I687" s="24" t="str">
        <f>TEXT(DataSet!$A687,"mmm")</f>
        <v>Apr</v>
      </c>
      <c r="J687" s="24">
        <f>YEAR(DataSet!$A687)</f>
        <v>2024</v>
      </c>
      <c r="K687" s="24" t="str">
        <f>IF(MONTH(DataSet!$A687)&gt;9,"Q4",IF(MONTH(DataSet!$A687)&gt;6,"Q3",IF(MONTH(DataSet!$A687)&gt;3,"Q2","Q1")))</f>
        <v>Q2</v>
      </c>
      <c r="L687" s="24" t="str">
        <f>TEXT(WEEKDAY(DataSet!$A687,3),"ddd")</f>
        <v>Sat</v>
      </c>
      <c r="M687" s="30">
        <f>IF(DataSet!$E687=0,0,DataSet!$F687)</f>
        <v>1660</v>
      </c>
    </row>
    <row r="688" spans="1:13" x14ac:dyDescent="0.3">
      <c r="A688" s="27">
        <v>45412</v>
      </c>
      <c r="B688" s="22">
        <v>72</v>
      </c>
      <c r="C688" s="22">
        <v>33</v>
      </c>
      <c r="D688" s="22">
        <v>447.87434449230858</v>
      </c>
      <c r="E688" s="22">
        <v>34</v>
      </c>
      <c r="F688" s="23">
        <v>1127</v>
      </c>
      <c r="G688" s="22" t="s">
        <v>42</v>
      </c>
      <c r="H688" s="22" t="s">
        <v>11</v>
      </c>
      <c r="I688" s="22" t="str">
        <f>TEXT(DataSet!$A688,"mmm")</f>
        <v>Apr</v>
      </c>
      <c r="J688" s="22">
        <f>YEAR(DataSet!$A688)</f>
        <v>2024</v>
      </c>
      <c r="K688" s="22" t="str">
        <f>IF(MONTH(DataSet!$A688)&gt;9,"Q4",IF(MONTH(DataSet!$A688)&gt;6,"Q3",IF(MONTH(DataSet!$A688)&gt;3,"Q2","Q1")))</f>
        <v>Q2</v>
      </c>
      <c r="L688" s="22" t="str">
        <f>TEXT(WEEKDAY(DataSet!$A688,3),"ddd")</f>
        <v>Sun</v>
      </c>
      <c r="M688" s="29">
        <f>IF(DataSet!$E688=0,0,DataSet!$F688)</f>
        <v>1127</v>
      </c>
    </row>
    <row r="689" spans="1:13" x14ac:dyDescent="0.3">
      <c r="A689" s="28">
        <v>45413</v>
      </c>
      <c r="B689" s="24">
        <v>97</v>
      </c>
      <c r="C689" s="24">
        <v>5</v>
      </c>
      <c r="D689" s="24">
        <v>185.62</v>
      </c>
      <c r="E689" s="24">
        <v>4</v>
      </c>
      <c r="F689" s="25">
        <v>1283</v>
      </c>
      <c r="G689" s="24" t="s">
        <v>137</v>
      </c>
      <c r="H689" s="24" t="s">
        <v>11</v>
      </c>
      <c r="I689" s="24" t="str">
        <f>TEXT(DataSet!$A689,"mmm")</f>
        <v>May</v>
      </c>
      <c r="J689" s="24">
        <f>YEAR(DataSet!$A689)</f>
        <v>2024</v>
      </c>
      <c r="K689" s="24" t="str">
        <f>IF(MONTH(DataSet!$A689)&gt;9,"Q4",IF(MONTH(DataSet!$A689)&gt;6,"Q3",IF(MONTH(DataSet!$A689)&gt;3,"Q2","Q1")))</f>
        <v>Q2</v>
      </c>
      <c r="L689" s="24" t="str">
        <f>TEXT(WEEKDAY(DataSet!$A689,3),"ddd")</f>
        <v>Mon</v>
      </c>
      <c r="M689" s="30">
        <f>IF(DataSet!$E689=0,0,DataSet!$F689)</f>
        <v>1283</v>
      </c>
    </row>
    <row r="690" spans="1:13" x14ac:dyDescent="0.3">
      <c r="A690" s="27">
        <v>45413</v>
      </c>
      <c r="B690" s="22">
        <v>111</v>
      </c>
      <c r="C690" s="22">
        <v>13</v>
      </c>
      <c r="D690" s="22">
        <v>358.31</v>
      </c>
      <c r="E690" s="22">
        <v>0</v>
      </c>
      <c r="F690" s="23">
        <v>2812</v>
      </c>
      <c r="G690" s="22" t="s">
        <v>138</v>
      </c>
      <c r="H690" s="22" t="s">
        <v>9</v>
      </c>
      <c r="I690" s="22" t="str">
        <f>TEXT(DataSet!$A690,"mmm")</f>
        <v>May</v>
      </c>
      <c r="J690" s="22">
        <f>YEAR(DataSet!$A690)</f>
        <v>2024</v>
      </c>
      <c r="K690" s="22" t="str">
        <f>IF(MONTH(DataSet!$A690)&gt;9,"Q4",IF(MONTH(DataSet!$A690)&gt;6,"Q3",IF(MONTH(DataSet!$A690)&gt;3,"Q2","Q1")))</f>
        <v>Q2</v>
      </c>
      <c r="L690" s="22" t="str">
        <f>TEXT(WEEKDAY(DataSet!$A690,3),"ddd")</f>
        <v>Mon</v>
      </c>
      <c r="M690" s="29">
        <f>IF(DataSet!$E690=0,0,DataSet!$F690)</f>
        <v>0</v>
      </c>
    </row>
    <row r="691" spans="1:13" x14ac:dyDescent="0.3">
      <c r="A691" s="28">
        <v>45413</v>
      </c>
      <c r="B691" s="24">
        <v>73</v>
      </c>
      <c r="C691" s="24">
        <v>8</v>
      </c>
      <c r="D691" s="24">
        <v>175.52</v>
      </c>
      <c r="E691" s="24">
        <v>7</v>
      </c>
      <c r="F691" s="25">
        <v>455</v>
      </c>
      <c r="G691" s="24" t="s">
        <v>139</v>
      </c>
      <c r="H691" s="24" t="s">
        <v>9</v>
      </c>
      <c r="I691" s="24" t="str">
        <f>TEXT(DataSet!$A691,"mmm")</f>
        <v>May</v>
      </c>
      <c r="J691" s="24">
        <f>YEAR(DataSet!$A691)</f>
        <v>2024</v>
      </c>
      <c r="K691" s="24" t="str">
        <f>IF(MONTH(DataSet!$A691)&gt;9,"Q4",IF(MONTH(DataSet!$A691)&gt;6,"Q3",IF(MONTH(DataSet!$A691)&gt;3,"Q2","Q1")))</f>
        <v>Q2</v>
      </c>
      <c r="L691" s="24" t="str">
        <f>TEXT(WEEKDAY(DataSet!$A691,3),"ddd")</f>
        <v>Mon</v>
      </c>
      <c r="M691" s="30">
        <f>IF(DataSet!$E691=0,0,DataSet!$F691)</f>
        <v>455</v>
      </c>
    </row>
    <row r="692" spans="1:13" x14ac:dyDescent="0.3">
      <c r="A692" s="27">
        <v>45413</v>
      </c>
      <c r="B692" s="22">
        <v>105</v>
      </c>
      <c r="C692" s="22">
        <v>6</v>
      </c>
      <c r="D692" s="22">
        <v>567.03</v>
      </c>
      <c r="E692" s="22">
        <v>1</v>
      </c>
      <c r="F692" s="23">
        <v>3497</v>
      </c>
      <c r="G692" s="22" t="s">
        <v>140</v>
      </c>
      <c r="H692" s="22" t="s">
        <v>9</v>
      </c>
      <c r="I692" s="22" t="str">
        <f>TEXT(DataSet!$A692,"mmm")</f>
        <v>May</v>
      </c>
      <c r="J692" s="22">
        <f>YEAR(DataSet!$A692)</f>
        <v>2024</v>
      </c>
      <c r="K692" s="22" t="str">
        <f>IF(MONTH(DataSet!$A692)&gt;9,"Q4",IF(MONTH(DataSet!$A692)&gt;6,"Q3",IF(MONTH(DataSet!$A692)&gt;3,"Q2","Q1")))</f>
        <v>Q2</v>
      </c>
      <c r="L692" s="22" t="str">
        <f>TEXT(WEEKDAY(DataSet!$A692,3),"ddd")</f>
        <v>Mon</v>
      </c>
      <c r="M692" s="29">
        <f>IF(DataSet!$E692=0,0,DataSet!$F692)</f>
        <v>3497</v>
      </c>
    </row>
    <row r="693" spans="1:13" x14ac:dyDescent="0.3">
      <c r="A693" s="28">
        <v>45413</v>
      </c>
      <c r="B693" s="24">
        <v>19</v>
      </c>
      <c r="C693" s="24">
        <v>13</v>
      </c>
      <c r="D693" s="24">
        <v>316.23</v>
      </c>
      <c r="E693" s="24">
        <v>1</v>
      </c>
      <c r="F693" s="25">
        <v>1598</v>
      </c>
      <c r="G693" s="24" t="s">
        <v>141</v>
      </c>
      <c r="H693" s="24" t="s">
        <v>9</v>
      </c>
      <c r="I693" s="24" t="str">
        <f>TEXT(DataSet!$A693,"mmm")</f>
        <v>May</v>
      </c>
      <c r="J693" s="24">
        <f>YEAR(DataSet!$A693)</f>
        <v>2024</v>
      </c>
      <c r="K693" s="24" t="str">
        <f>IF(MONTH(DataSet!$A693)&gt;9,"Q4",IF(MONTH(DataSet!$A693)&gt;6,"Q3",IF(MONTH(DataSet!$A693)&gt;3,"Q2","Q1")))</f>
        <v>Q2</v>
      </c>
      <c r="L693" s="24" t="str">
        <f>TEXT(WEEKDAY(DataSet!$A693,3),"ddd")</f>
        <v>Mon</v>
      </c>
      <c r="M693" s="30">
        <f>IF(DataSet!$E693=0,0,DataSet!$F693)</f>
        <v>1598</v>
      </c>
    </row>
    <row r="694" spans="1:13" x14ac:dyDescent="0.3">
      <c r="A694" s="27">
        <v>45413</v>
      </c>
      <c r="B694" s="22">
        <v>91</v>
      </c>
      <c r="C694" s="22">
        <v>15</v>
      </c>
      <c r="D694" s="22">
        <v>173.03</v>
      </c>
      <c r="E694" s="22">
        <v>4</v>
      </c>
      <c r="F694" s="23">
        <v>386</v>
      </c>
      <c r="G694" s="22" t="s">
        <v>142</v>
      </c>
      <c r="H694" s="22" t="s">
        <v>11</v>
      </c>
      <c r="I694" s="22" t="str">
        <f>TEXT(DataSet!$A694,"mmm")</f>
        <v>May</v>
      </c>
      <c r="J694" s="22">
        <f>YEAR(DataSet!$A694)</f>
        <v>2024</v>
      </c>
      <c r="K694" s="22" t="str">
        <f>IF(MONTH(DataSet!$A694)&gt;9,"Q4",IF(MONTH(DataSet!$A694)&gt;6,"Q3",IF(MONTH(DataSet!$A694)&gt;3,"Q2","Q1")))</f>
        <v>Q2</v>
      </c>
      <c r="L694" s="22" t="str">
        <f>TEXT(WEEKDAY(DataSet!$A694,3),"ddd")</f>
        <v>Mon</v>
      </c>
      <c r="M694" s="29">
        <f>IF(DataSet!$E694=0,0,DataSet!$F694)</f>
        <v>386</v>
      </c>
    </row>
    <row r="695" spans="1:13" x14ac:dyDescent="0.3">
      <c r="A695" s="28">
        <v>45413</v>
      </c>
      <c r="B695" s="24">
        <v>21</v>
      </c>
      <c r="C695" s="24">
        <v>14</v>
      </c>
      <c r="D695" s="24">
        <v>472.79</v>
      </c>
      <c r="E695" s="24">
        <v>8</v>
      </c>
      <c r="F695" s="25">
        <v>3830</v>
      </c>
      <c r="G695" s="24" t="s">
        <v>18</v>
      </c>
      <c r="H695" s="24" t="s">
        <v>11</v>
      </c>
      <c r="I695" s="24" t="str">
        <f>TEXT(DataSet!$A695,"mmm")</f>
        <v>May</v>
      </c>
      <c r="J695" s="24">
        <f>YEAR(DataSet!$A695)</f>
        <v>2024</v>
      </c>
      <c r="K695" s="24" t="str">
        <f>IF(MONTH(DataSet!$A695)&gt;9,"Q4",IF(MONTH(DataSet!$A695)&gt;6,"Q3",IF(MONTH(DataSet!$A695)&gt;3,"Q2","Q1")))</f>
        <v>Q2</v>
      </c>
      <c r="L695" s="24" t="str">
        <f>TEXT(WEEKDAY(DataSet!$A695,3),"ddd")</f>
        <v>Mon</v>
      </c>
      <c r="M695" s="30">
        <f>IF(DataSet!$E695=0,0,DataSet!$F695)</f>
        <v>3830</v>
      </c>
    </row>
    <row r="696" spans="1:13" x14ac:dyDescent="0.3">
      <c r="A696" s="27">
        <v>45413</v>
      </c>
      <c r="B696" s="22">
        <v>91</v>
      </c>
      <c r="C696" s="22">
        <v>7</v>
      </c>
      <c r="D696" s="22">
        <v>89.39</v>
      </c>
      <c r="E696" s="22">
        <v>6</v>
      </c>
      <c r="F696" s="23">
        <v>3972</v>
      </c>
      <c r="G696" s="22" t="s">
        <v>143</v>
      </c>
      <c r="H696" s="22" t="s">
        <v>9</v>
      </c>
      <c r="I696" s="22" t="str">
        <f>TEXT(DataSet!$A696,"mmm")</f>
        <v>May</v>
      </c>
      <c r="J696" s="22">
        <f>YEAR(DataSet!$A696)</f>
        <v>2024</v>
      </c>
      <c r="K696" s="22" t="str">
        <f>IF(MONTH(DataSet!$A696)&gt;9,"Q4",IF(MONTH(DataSet!$A696)&gt;6,"Q3",IF(MONTH(DataSet!$A696)&gt;3,"Q2","Q1")))</f>
        <v>Q2</v>
      </c>
      <c r="L696" s="22" t="str">
        <f>TEXT(WEEKDAY(DataSet!$A696,3),"ddd")</f>
        <v>Mon</v>
      </c>
      <c r="M696" s="29">
        <f>IF(DataSet!$E696=0,0,DataSet!$F696)</f>
        <v>3972</v>
      </c>
    </row>
    <row r="697" spans="1:13" x14ac:dyDescent="0.3">
      <c r="A697" s="28">
        <v>45413</v>
      </c>
      <c r="B697" s="24">
        <v>33</v>
      </c>
      <c r="C697" s="24">
        <v>17</v>
      </c>
      <c r="D697" s="24">
        <v>371.65</v>
      </c>
      <c r="E697" s="24">
        <v>9</v>
      </c>
      <c r="F697" s="25">
        <v>4069</v>
      </c>
      <c r="G697" s="24" t="s">
        <v>49</v>
      </c>
      <c r="H697" s="24" t="s">
        <v>9</v>
      </c>
      <c r="I697" s="24" t="str">
        <f>TEXT(DataSet!$A697,"mmm")</f>
        <v>May</v>
      </c>
      <c r="J697" s="24">
        <f>YEAR(DataSet!$A697)</f>
        <v>2024</v>
      </c>
      <c r="K697" s="24" t="str">
        <f>IF(MONTH(DataSet!$A697)&gt;9,"Q4",IF(MONTH(DataSet!$A697)&gt;6,"Q3",IF(MONTH(DataSet!$A697)&gt;3,"Q2","Q1")))</f>
        <v>Q2</v>
      </c>
      <c r="L697" s="24" t="str">
        <f>TEXT(WEEKDAY(DataSet!$A697,3),"ddd")</f>
        <v>Mon</v>
      </c>
      <c r="M697" s="30">
        <f>IF(DataSet!$E697=0,0,DataSet!$F697)</f>
        <v>4069</v>
      </c>
    </row>
    <row r="698" spans="1:13" x14ac:dyDescent="0.3">
      <c r="A698" s="27">
        <v>45413</v>
      </c>
      <c r="B698" s="22">
        <v>38</v>
      </c>
      <c r="C698" s="22">
        <v>12</v>
      </c>
      <c r="D698" s="22">
        <v>556.33000000000004</v>
      </c>
      <c r="E698" s="22">
        <v>4</v>
      </c>
      <c r="F698" s="23">
        <v>241</v>
      </c>
      <c r="G698" s="22" t="s">
        <v>144</v>
      </c>
      <c r="H698" s="22" t="s">
        <v>9</v>
      </c>
      <c r="I698" s="22" t="str">
        <f>TEXT(DataSet!$A698,"mmm")</f>
        <v>May</v>
      </c>
      <c r="J698" s="22">
        <f>YEAR(DataSet!$A698)</f>
        <v>2024</v>
      </c>
      <c r="K698" s="22" t="str">
        <f>IF(MONTH(DataSet!$A698)&gt;9,"Q4",IF(MONTH(DataSet!$A698)&gt;6,"Q3",IF(MONTH(DataSet!$A698)&gt;3,"Q2","Q1")))</f>
        <v>Q2</v>
      </c>
      <c r="L698" s="22" t="str">
        <f>TEXT(WEEKDAY(DataSet!$A698,3),"ddd")</f>
        <v>Mon</v>
      </c>
      <c r="M698" s="29">
        <f>IF(DataSet!$E698=0,0,DataSet!$F698)</f>
        <v>241</v>
      </c>
    </row>
    <row r="699" spans="1:13" x14ac:dyDescent="0.3">
      <c r="A699" s="28">
        <v>45413</v>
      </c>
      <c r="B699" s="24">
        <v>50</v>
      </c>
      <c r="C699" s="24">
        <v>7</v>
      </c>
      <c r="D699" s="24">
        <v>196.2</v>
      </c>
      <c r="E699" s="24">
        <v>2</v>
      </c>
      <c r="F699" s="25">
        <v>593</v>
      </c>
      <c r="G699" s="24" t="s">
        <v>145</v>
      </c>
      <c r="H699" s="24" t="s">
        <v>9</v>
      </c>
      <c r="I699" s="24" t="str">
        <f>TEXT(DataSet!$A699,"mmm")</f>
        <v>May</v>
      </c>
      <c r="J699" s="24">
        <f>YEAR(DataSet!$A699)</f>
        <v>2024</v>
      </c>
      <c r="K699" s="24" t="str">
        <f>IF(MONTH(DataSet!$A699)&gt;9,"Q4",IF(MONTH(DataSet!$A699)&gt;6,"Q3",IF(MONTH(DataSet!$A699)&gt;3,"Q2","Q1")))</f>
        <v>Q2</v>
      </c>
      <c r="L699" s="24" t="str">
        <f>TEXT(WEEKDAY(DataSet!$A699,3),"ddd")</f>
        <v>Mon</v>
      </c>
      <c r="M699" s="30">
        <f>IF(DataSet!$E699=0,0,DataSet!$F699)</f>
        <v>593</v>
      </c>
    </row>
    <row r="700" spans="1:13" x14ac:dyDescent="0.3">
      <c r="A700" s="27">
        <v>45413</v>
      </c>
      <c r="B700" s="22">
        <v>74</v>
      </c>
      <c r="C700" s="22">
        <v>20</v>
      </c>
      <c r="D700" s="22">
        <v>623.33000000000004</v>
      </c>
      <c r="E700" s="22">
        <v>2</v>
      </c>
      <c r="F700" s="23">
        <v>360</v>
      </c>
      <c r="G700" s="22" t="s">
        <v>120</v>
      </c>
      <c r="H700" s="22" t="s">
        <v>9</v>
      </c>
      <c r="I700" s="22" t="str">
        <f>TEXT(DataSet!$A700,"mmm")</f>
        <v>May</v>
      </c>
      <c r="J700" s="22">
        <f>YEAR(DataSet!$A700)</f>
        <v>2024</v>
      </c>
      <c r="K700" s="22" t="str">
        <f>IF(MONTH(DataSet!$A700)&gt;9,"Q4",IF(MONTH(DataSet!$A700)&gt;6,"Q3",IF(MONTH(DataSet!$A700)&gt;3,"Q2","Q1")))</f>
        <v>Q2</v>
      </c>
      <c r="L700" s="22" t="str">
        <f>TEXT(WEEKDAY(DataSet!$A700,3),"ddd")</f>
        <v>Mon</v>
      </c>
      <c r="M700" s="29">
        <f>IF(DataSet!$E700=0,0,DataSet!$F700)</f>
        <v>360</v>
      </c>
    </row>
    <row r="701" spans="1:13" x14ac:dyDescent="0.3">
      <c r="A701" s="28">
        <v>45413</v>
      </c>
      <c r="B701" s="24">
        <v>26</v>
      </c>
      <c r="C701" s="24">
        <v>7</v>
      </c>
      <c r="D701" s="24">
        <v>200.45</v>
      </c>
      <c r="E701" s="24">
        <v>1</v>
      </c>
      <c r="F701" s="25">
        <v>3797</v>
      </c>
      <c r="G701" s="24" t="s">
        <v>124</v>
      </c>
      <c r="H701" s="24" t="s">
        <v>9</v>
      </c>
      <c r="I701" s="24" t="str">
        <f>TEXT(DataSet!$A701,"mmm")</f>
        <v>May</v>
      </c>
      <c r="J701" s="24">
        <f>YEAR(DataSet!$A701)</f>
        <v>2024</v>
      </c>
      <c r="K701" s="24" t="str">
        <f>IF(MONTH(DataSet!$A701)&gt;9,"Q4",IF(MONTH(DataSet!$A701)&gt;6,"Q3",IF(MONTH(DataSet!$A701)&gt;3,"Q2","Q1")))</f>
        <v>Q2</v>
      </c>
      <c r="L701" s="24" t="str">
        <f>TEXT(WEEKDAY(DataSet!$A701,3),"ddd")</f>
        <v>Mon</v>
      </c>
      <c r="M701" s="30">
        <f>IF(DataSet!$E701=0,0,DataSet!$F701)</f>
        <v>3797</v>
      </c>
    </row>
    <row r="702" spans="1:13" x14ac:dyDescent="0.3">
      <c r="A702" s="27">
        <v>45413</v>
      </c>
      <c r="B702" s="22">
        <v>68</v>
      </c>
      <c r="C702" s="22">
        <v>11</v>
      </c>
      <c r="D702" s="22">
        <v>345.62</v>
      </c>
      <c r="E702" s="22">
        <v>4</v>
      </c>
      <c r="F702" s="23">
        <v>3558</v>
      </c>
      <c r="G702" s="22" t="s">
        <v>131</v>
      </c>
      <c r="H702" s="22" t="s">
        <v>9</v>
      </c>
      <c r="I702" s="22" t="str">
        <f>TEXT(DataSet!$A702,"mmm")</f>
        <v>May</v>
      </c>
      <c r="J702" s="22">
        <f>YEAR(DataSet!$A702)</f>
        <v>2024</v>
      </c>
      <c r="K702" s="22" t="str">
        <f>IF(MONTH(DataSet!$A702)&gt;9,"Q4",IF(MONTH(DataSet!$A702)&gt;6,"Q3",IF(MONTH(DataSet!$A702)&gt;3,"Q2","Q1")))</f>
        <v>Q2</v>
      </c>
      <c r="L702" s="22" t="str">
        <f>TEXT(WEEKDAY(DataSet!$A702,3),"ddd")</f>
        <v>Mon</v>
      </c>
      <c r="M702" s="29">
        <f>IF(DataSet!$E702=0,0,DataSet!$F702)</f>
        <v>3558</v>
      </c>
    </row>
    <row r="703" spans="1:13" x14ac:dyDescent="0.3">
      <c r="A703" s="28">
        <v>45413</v>
      </c>
      <c r="B703" s="24">
        <v>45</v>
      </c>
      <c r="C703" s="24">
        <v>17</v>
      </c>
      <c r="D703" s="24">
        <v>416.96</v>
      </c>
      <c r="E703" s="24">
        <v>3</v>
      </c>
      <c r="F703" s="25">
        <v>3327</v>
      </c>
      <c r="G703" s="24" t="s">
        <v>33</v>
      </c>
      <c r="H703" s="24" t="s">
        <v>9</v>
      </c>
      <c r="I703" s="24" t="str">
        <f>TEXT(DataSet!$A703,"mmm")</f>
        <v>May</v>
      </c>
      <c r="J703" s="24">
        <f>YEAR(DataSet!$A703)</f>
        <v>2024</v>
      </c>
      <c r="K703" s="24" t="str">
        <f>IF(MONTH(DataSet!$A703)&gt;9,"Q4",IF(MONTH(DataSet!$A703)&gt;6,"Q3",IF(MONTH(DataSet!$A703)&gt;3,"Q2","Q1")))</f>
        <v>Q2</v>
      </c>
      <c r="L703" s="24" t="str">
        <f>TEXT(WEEKDAY(DataSet!$A703,3),"ddd")</f>
        <v>Mon</v>
      </c>
      <c r="M703" s="30">
        <f>IF(DataSet!$E703=0,0,DataSet!$F703)</f>
        <v>3327</v>
      </c>
    </row>
    <row r="704" spans="1:13" x14ac:dyDescent="0.3">
      <c r="A704" s="27">
        <v>45413</v>
      </c>
      <c r="B704" s="22">
        <v>17</v>
      </c>
      <c r="C704" s="22">
        <v>8</v>
      </c>
      <c r="D704" s="22">
        <v>72.05</v>
      </c>
      <c r="E704" s="22">
        <v>3</v>
      </c>
      <c r="F704" s="23">
        <v>1673</v>
      </c>
      <c r="G704" s="22" t="s">
        <v>37</v>
      </c>
      <c r="H704" s="22" t="s">
        <v>9</v>
      </c>
      <c r="I704" s="22" t="str">
        <f>TEXT(DataSet!$A704,"mmm")</f>
        <v>May</v>
      </c>
      <c r="J704" s="22">
        <f>YEAR(DataSet!$A704)</f>
        <v>2024</v>
      </c>
      <c r="K704" s="22" t="str">
        <f>IF(MONTH(DataSet!$A704)&gt;9,"Q4",IF(MONTH(DataSet!$A704)&gt;6,"Q3",IF(MONTH(DataSet!$A704)&gt;3,"Q2","Q1")))</f>
        <v>Q2</v>
      </c>
      <c r="L704" s="22" t="str">
        <f>TEXT(WEEKDAY(DataSet!$A704,3),"ddd")</f>
        <v>Mon</v>
      </c>
      <c r="M704" s="29">
        <f>IF(DataSet!$E704=0,0,DataSet!$F704)</f>
        <v>1673</v>
      </c>
    </row>
    <row r="705" spans="1:13" x14ac:dyDescent="0.3">
      <c r="A705" s="28">
        <v>45413</v>
      </c>
      <c r="B705" s="24">
        <v>85</v>
      </c>
      <c r="C705" s="24">
        <v>13</v>
      </c>
      <c r="D705" s="24">
        <v>475.61</v>
      </c>
      <c r="E705" s="24">
        <v>5</v>
      </c>
      <c r="F705" s="25">
        <v>939</v>
      </c>
      <c r="G705" s="24" t="s">
        <v>146</v>
      </c>
      <c r="H705" s="24" t="s">
        <v>9</v>
      </c>
      <c r="I705" s="24" t="str">
        <f>TEXT(DataSet!$A705,"mmm")</f>
        <v>May</v>
      </c>
      <c r="J705" s="24">
        <f>YEAR(DataSet!$A705)</f>
        <v>2024</v>
      </c>
      <c r="K705" s="24" t="str">
        <f>IF(MONTH(DataSet!$A705)&gt;9,"Q4",IF(MONTH(DataSet!$A705)&gt;6,"Q3",IF(MONTH(DataSet!$A705)&gt;3,"Q2","Q1")))</f>
        <v>Q2</v>
      </c>
      <c r="L705" s="24" t="str">
        <f>TEXT(WEEKDAY(DataSet!$A705,3),"ddd")</f>
        <v>Mon</v>
      </c>
      <c r="M705" s="30">
        <f>IF(DataSet!$E705=0,0,DataSet!$F705)</f>
        <v>939</v>
      </c>
    </row>
    <row r="706" spans="1:13" x14ac:dyDescent="0.3">
      <c r="A706" s="27">
        <v>45413</v>
      </c>
      <c r="B706" s="22">
        <v>49</v>
      </c>
      <c r="C706" s="22">
        <v>7</v>
      </c>
      <c r="D706" s="22">
        <v>469.53</v>
      </c>
      <c r="E706" s="22">
        <v>3</v>
      </c>
      <c r="F706" s="23">
        <v>3623</v>
      </c>
      <c r="G706" s="22" t="s">
        <v>30</v>
      </c>
      <c r="H706" s="22" t="s">
        <v>9</v>
      </c>
      <c r="I706" s="22" t="str">
        <f>TEXT(DataSet!$A706,"mmm")</f>
        <v>May</v>
      </c>
      <c r="J706" s="22">
        <f>YEAR(DataSet!$A706)</f>
        <v>2024</v>
      </c>
      <c r="K706" s="22" t="str">
        <f>IF(MONTH(DataSet!$A706)&gt;9,"Q4",IF(MONTH(DataSet!$A706)&gt;6,"Q3",IF(MONTH(DataSet!$A706)&gt;3,"Q2","Q1")))</f>
        <v>Q2</v>
      </c>
      <c r="L706" s="22" t="str">
        <f>TEXT(WEEKDAY(DataSet!$A706,3),"ddd")</f>
        <v>Mon</v>
      </c>
      <c r="M706" s="29">
        <f>IF(DataSet!$E706=0,0,DataSet!$F706)</f>
        <v>3623</v>
      </c>
    </row>
    <row r="707" spans="1:13" x14ac:dyDescent="0.3">
      <c r="A707" s="28">
        <v>45413</v>
      </c>
      <c r="B707" s="24">
        <v>69</v>
      </c>
      <c r="C707" s="24">
        <v>16</v>
      </c>
      <c r="D707" s="24">
        <v>299.22000000000003</v>
      </c>
      <c r="E707" s="24">
        <v>6</v>
      </c>
      <c r="F707" s="25">
        <v>3716</v>
      </c>
      <c r="G707" s="24" t="s">
        <v>8</v>
      </c>
      <c r="H707" s="24" t="s">
        <v>9</v>
      </c>
      <c r="I707" s="24" t="str">
        <f>TEXT(DataSet!$A707,"mmm")</f>
        <v>May</v>
      </c>
      <c r="J707" s="24">
        <f>YEAR(DataSet!$A707)</f>
        <v>2024</v>
      </c>
      <c r="K707" s="24" t="str">
        <f>IF(MONTH(DataSet!$A707)&gt;9,"Q4",IF(MONTH(DataSet!$A707)&gt;6,"Q3",IF(MONTH(DataSet!$A707)&gt;3,"Q2","Q1")))</f>
        <v>Q2</v>
      </c>
      <c r="L707" s="24" t="str">
        <f>TEXT(WEEKDAY(DataSet!$A707,3),"ddd")</f>
        <v>Mon</v>
      </c>
      <c r="M707" s="30">
        <f>IF(DataSet!$E707=0,0,DataSet!$F707)</f>
        <v>3716</v>
      </c>
    </row>
    <row r="708" spans="1:13" x14ac:dyDescent="0.3">
      <c r="A708" s="27">
        <v>45413</v>
      </c>
      <c r="B708" s="22">
        <v>63</v>
      </c>
      <c r="C708" s="22">
        <v>9</v>
      </c>
      <c r="D708" s="22">
        <v>258.11</v>
      </c>
      <c r="E708" s="22">
        <v>7</v>
      </c>
      <c r="F708" s="23">
        <v>4064</v>
      </c>
      <c r="G708" s="22" t="s">
        <v>147</v>
      </c>
      <c r="H708" s="22" t="s">
        <v>9</v>
      </c>
      <c r="I708" s="22" t="str">
        <f>TEXT(DataSet!$A708,"mmm")</f>
        <v>May</v>
      </c>
      <c r="J708" s="22">
        <f>YEAR(DataSet!$A708)</f>
        <v>2024</v>
      </c>
      <c r="K708" s="22" t="str">
        <f>IF(MONTH(DataSet!$A708)&gt;9,"Q4",IF(MONTH(DataSet!$A708)&gt;6,"Q3",IF(MONTH(DataSet!$A708)&gt;3,"Q2","Q1")))</f>
        <v>Q2</v>
      </c>
      <c r="L708" s="22" t="str">
        <f>TEXT(WEEKDAY(DataSet!$A708,3),"ddd")</f>
        <v>Mon</v>
      </c>
      <c r="M708" s="29">
        <f>IF(DataSet!$E708=0,0,DataSet!$F708)</f>
        <v>4064</v>
      </c>
    </row>
    <row r="709" spans="1:13" x14ac:dyDescent="0.3">
      <c r="A709" s="28">
        <v>45413</v>
      </c>
      <c r="B709" s="24">
        <v>66</v>
      </c>
      <c r="C709" s="24">
        <v>15</v>
      </c>
      <c r="D709" s="24">
        <v>333.1</v>
      </c>
      <c r="E709" s="24">
        <v>2</v>
      </c>
      <c r="F709" s="25">
        <v>2632</v>
      </c>
      <c r="G709" s="24" t="s">
        <v>29</v>
      </c>
      <c r="H709" s="24" t="s">
        <v>9</v>
      </c>
      <c r="I709" s="24" t="str">
        <f>TEXT(DataSet!$A709,"mmm")</f>
        <v>May</v>
      </c>
      <c r="J709" s="24">
        <f>YEAR(DataSet!$A709)</f>
        <v>2024</v>
      </c>
      <c r="K709" s="24" t="str">
        <f>IF(MONTH(DataSet!$A709)&gt;9,"Q4",IF(MONTH(DataSet!$A709)&gt;6,"Q3",IF(MONTH(DataSet!$A709)&gt;3,"Q2","Q1")))</f>
        <v>Q2</v>
      </c>
      <c r="L709" s="24" t="str">
        <f>TEXT(WEEKDAY(DataSet!$A709,3),"ddd")</f>
        <v>Mon</v>
      </c>
      <c r="M709" s="30">
        <f>IF(DataSet!$E709=0,0,DataSet!$F709)</f>
        <v>2632</v>
      </c>
    </row>
    <row r="710" spans="1:13" x14ac:dyDescent="0.3">
      <c r="A710" s="27">
        <v>45413</v>
      </c>
      <c r="B710" s="22">
        <v>35</v>
      </c>
      <c r="C710" s="22">
        <v>6</v>
      </c>
      <c r="D710" s="22">
        <v>553.11</v>
      </c>
      <c r="E710" s="22">
        <v>4</v>
      </c>
      <c r="F710" s="23">
        <v>3868</v>
      </c>
      <c r="G710" s="22" t="s">
        <v>24</v>
      </c>
      <c r="H710" s="22" t="s">
        <v>11</v>
      </c>
      <c r="I710" s="22" t="str">
        <f>TEXT(DataSet!$A710,"mmm")</f>
        <v>May</v>
      </c>
      <c r="J710" s="22">
        <f>YEAR(DataSet!$A710)</f>
        <v>2024</v>
      </c>
      <c r="K710" s="22" t="str">
        <f>IF(MONTH(DataSet!$A710)&gt;9,"Q4",IF(MONTH(DataSet!$A710)&gt;6,"Q3",IF(MONTH(DataSet!$A710)&gt;3,"Q2","Q1")))</f>
        <v>Q2</v>
      </c>
      <c r="L710" s="22" t="str">
        <f>TEXT(WEEKDAY(DataSet!$A710,3),"ddd")</f>
        <v>Mon</v>
      </c>
      <c r="M710" s="29">
        <f>IF(DataSet!$E710=0,0,DataSet!$F710)</f>
        <v>3868</v>
      </c>
    </row>
    <row r="711" spans="1:13" x14ac:dyDescent="0.3">
      <c r="A711" s="28">
        <v>45413</v>
      </c>
      <c r="B711" s="24">
        <v>67</v>
      </c>
      <c r="C711" s="24">
        <v>15</v>
      </c>
      <c r="D711" s="24">
        <v>499.68</v>
      </c>
      <c r="E711" s="24">
        <v>0</v>
      </c>
      <c r="F711" s="25">
        <v>1287</v>
      </c>
      <c r="G711" s="24" t="s">
        <v>73</v>
      </c>
      <c r="H711" s="24" t="s">
        <v>9</v>
      </c>
      <c r="I711" s="24" t="str">
        <f>TEXT(DataSet!$A711,"mmm")</f>
        <v>May</v>
      </c>
      <c r="J711" s="24">
        <f>YEAR(DataSet!$A711)</f>
        <v>2024</v>
      </c>
      <c r="K711" s="24" t="str">
        <f>IF(MONTH(DataSet!$A711)&gt;9,"Q4",IF(MONTH(DataSet!$A711)&gt;6,"Q3",IF(MONTH(DataSet!$A711)&gt;3,"Q2","Q1")))</f>
        <v>Q2</v>
      </c>
      <c r="L711" s="24" t="str">
        <f>TEXT(WEEKDAY(DataSet!$A711,3),"ddd")</f>
        <v>Mon</v>
      </c>
      <c r="M711" s="30">
        <f>IF(DataSet!$E711=0,0,DataSet!$F711)</f>
        <v>0</v>
      </c>
    </row>
    <row r="712" spans="1:13" x14ac:dyDescent="0.3">
      <c r="A712" s="27">
        <v>45413</v>
      </c>
      <c r="B712" s="22">
        <v>75</v>
      </c>
      <c r="C712" s="22">
        <v>19</v>
      </c>
      <c r="D712" s="22">
        <v>343.28</v>
      </c>
      <c r="E712" s="22">
        <v>9</v>
      </c>
      <c r="F712" s="23">
        <v>899</v>
      </c>
      <c r="G712" s="22" t="s">
        <v>40</v>
      </c>
      <c r="H712" s="22" t="s">
        <v>11</v>
      </c>
      <c r="I712" s="22" t="str">
        <f>TEXT(DataSet!$A712,"mmm")</f>
        <v>May</v>
      </c>
      <c r="J712" s="22">
        <f>YEAR(DataSet!$A712)</f>
        <v>2024</v>
      </c>
      <c r="K712" s="22" t="str">
        <f>IF(MONTH(DataSet!$A712)&gt;9,"Q4",IF(MONTH(DataSet!$A712)&gt;6,"Q3",IF(MONTH(DataSet!$A712)&gt;3,"Q2","Q1")))</f>
        <v>Q2</v>
      </c>
      <c r="L712" s="22" t="str">
        <f>TEXT(WEEKDAY(DataSet!$A712,3),"ddd")</f>
        <v>Mon</v>
      </c>
      <c r="M712" s="29">
        <f>IF(DataSet!$E712=0,0,DataSet!$F712)</f>
        <v>899</v>
      </c>
    </row>
    <row r="713" spans="1:13" x14ac:dyDescent="0.3">
      <c r="A713" s="28">
        <v>45413</v>
      </c>
      <c r="B713" s="24">
        <v>31</v>
      </c>
      <c r="C713" s="24">
        <v>20</v>
      </c>
      <c r="D713" s="24">
        <v>400.8</v>
      </c>
      <c r="E713" s="24">
        <v>8</v>
      </c>
      <c r="F713" s="25">
        <v>1294</v>
      </c>
      <c r="G713" s="24" t="s">
        <v>148</v>
      </c>
      <c r="H713" s="24" t="s">
        <v>9</v>
      </c>
      <c r="I713" s="24" t="str">
        <f>TEXT(DataSet!$A713,"mmm")</f>
        <v>May</v>
      </c>
      <c r="J713" s="24">
        <f>YEAR(DataSet!$A713)</f>
        <v>2024</v>
      </c>
      <c r="K713" s="24" t="str">
        <f>IF(MONTH(DataSet!$A713)&gt;9,"Q4",IF(MONTH(DataSet!$A713)&gt;6,"Q3",IF(MONTH(DataSet!$A713)&gt;3,"Q2","Q1")))</f>
        <v>Q2</v>
      </c>
      <c r="L713" s="24" t="str">
        <f>TEXT(WEEKDAY(DataSet!$A713,3),"ddd")</f>
        <v>Mon</v>
      </c>
      <c r="M713" s="30">
        <f>IF(DataSet!$E713=0,0,DataSet!$F713)</f>
        <v>1294</v>
      </c>
    </row>
    <row r="714" spans="1:13" x14ac:dyDescent="0.3">
      <c r="A714" s="27">
        <v>45413</v>
      </c>
      <c r="B714" s="22">
        <v>18</v>
      </c>
      <c r="C714" s="22">
        <v>7</v>
      </c>
      <c r="D714" s="22">
        <v>204.63</v>
      </c>
      <c r="E714" s="22">
        <v>7</v>
      </c>
      <c r="F714" s="23">
        <v>790</v>
      </c>
      <c r="G714" s="22" t="s">
        <v>149</v>
      </c>
      <c r="H714" s="22" t="s">
        <v>9</v>
      </c>
      <c r="I714" s="22" t="str">
        <f>TEXT(DataSet!$A714,"mmm")</f>
        <v>May</v>
      </c>
      <c r="J714" s="22">
        <f>YEAR(DataSet!$A714)</f>
        <v>2024</v>
      </c>
      <c r="K714" s="22" t="str">
        <f>IF(MONTH(DataSet!$A714)&gt;9,"Q4",IF(MONTH(DataSet!$A714)&gt;6,"Q3",IF(MONTH(DataSet!$A714)&gt;3,"Q2","Q1")))</f>
        <v>Q2</v>
      </c>
      <c r="L714" s="22" t="str">
        <f>TEXT(WEEKDAY(DataSet!$A714,3),"ddd")</f>
        <v>Mon</v>
      </c>
      <c r="M714" s="29">
        <f>IF(DataSet!$E714=0,0,DataSet!$F714)</f>
        <v>790</v>
      </c>
    </row>
    <row r="715" spans="1:13" x14ac:dyDescent="0.3">
      <c r="A715" s="28">
        <v>45414</v>
      </c>
      <c r="B715" s="24">
        <v>89</v>
      </c>
      <c r="C715" s="24">
        <v>55</v>
      </c>
      <c r="D715" s="24">
        <v>327.27053238388658</v>
      </c>
      <c r="E715" s="24">
        <v>29</v>
      </c>
      <c r="F715" s="25">
        <v>4257</v>
      </c>
      <c r="G715" s="24" t="s">
        <v>150</v>
      </c>
      <c r="H715" s="24" t="s">
        <v>9</v>
      </c>
      <c r="I715" s="24" t="str">
        <f>TEXT(DataSet!$A715,"mmm")</f>
        <v>May</v>
      </c>
      <c r="J715" s="24">
        <f>YEAR(DataSet!$A715)</f>
        <v>2024</v>
      </c>
      <c r="K715" s="24" t="str">
        <f>IF(MONTH(DataSet!$A715)&gt;9,"Q4",IF(MONTH(DataSet!$A715)&gt;6,"Q3",IF(MONTH(DataSet!$A715)&gt;3,"Q2","Q1")))</f>
        <v>Q2</v>
      </c>
      <c r="L715" s="24" t="str">
        <f>TEXT(WEEKDAY(DataSet!$A715,3),"ddd")</f>
        <v>Tue</v>
      </c>
      <c r="M715" s="30">
        <f>IF(DataSet!$E715=0,0,DataSet!$F715)</f>
        <v>4257</v>
      </c>
    </row>
    <row r="716" spans="1:13" x14ac:dyDescent="0.3">
      <c r="A716" s="27">
        <v>45415</v>
      </c>
      <c r="B716" s="22">
        <v>70</v>
      </c>
      <c r="C716" s="22">
        <v>62</v>
      </c>
      <c r="D716" s="22">
        <v>413.77904004203168</v>
      </c>
      <c r="E716" s="22">
        <v>30</v>
      </c>
      <c r="F716" s="23">
        <v>4930</v>
      </c>
      <c r="G716" s="22" t="s">
        <v>83</v>
      </c>
      <c r="H716" s="22" t="s">
        <v>9</v>
      </c>
      <c r="I716" s="22" t="str">
        <f>TEXT(DataSet!$A716,"mmm")</f>
        <v>May</v>
      </c>
      <c r="J716" s="22">
        <f>YEAR(DataSet!$A716)</f>
        <v>2024</v>
      </c>
      <c r="K716" s="22" t="str">
        <f>IF(MONTH(DataSet!$A716)&gt;9,"Q4",IF(MONTH(DataSet!$A716)&gt;6,"Q3",IF(MONTH(DataSet!$A716)&gt;3,"Q2","Q1")))</f>
        <v>Q2</v>
      </c>
      <c r="L716" s="22" t="str">
        <f>TEXT(WEEKDAY(DataSet!$A716,3),"ddd")</f>
        <v>Wed</v>
      </c>
      <c r="M716" s="29">
        <f>IF(DataSet!$E716=0,0,DataSet!$F716)</f>
        <v>4930</v>
      </c>
    </row>
    <row r="717" spans="1:13" x14ac:dyDescent="0.3">
      <c r="A717" s="28">
        <v>45418</v>
      </c>
      <c r="B717" s="24">
        <v>65</v>
      </c>
      <c r="C717" s="24">
        <v>69</v>
      </c>
      <c r="D717" s="24">
        <v>392.15715596155007</v>
      </c>
      <c r="E717" s="24">
        <v>4</v>
      </c>
      <c r="F717" s="25">
        <v>2866</v>
      </c>
      <c r="G717" s="24" t="s">
        <v>8</v>
      </c>
      <c r="H717" s="24" t="s">
        <v>9</v>
      </c>
      <c r="I717" s="24" t="str">
        <f>TEXT(DataSet!$A717,"mmm")</f>
        <v>May</v>
      </c>
      <c r="J717" s="24">
        <f>YEAR(DataSet!$A717)</f>
        <v>2024</v>
      </c>
      <c r="K717" s="24" t="str">
        <f>IF(MONTH(DataSet!$A717)&gt;9,"Q4",IF(MONTH(DataSet!$A717)&gt;6,"Q3",IF(MONTH(DataSet!$A717)&gt;3,"Q2","Q1")))</f>
        <v>Q2</v>
      </c>
      <c r="L717" s="24" t="str">
        <f>TEXT(WEEKDAY(DataSet!$A717,3),"ddd")</f>
        <v>Sat</v>
      </c>
      <c r="M717" s="30">
        <f>IF(DataSet!$E717=0,0,DataSet!$F717)</f>
        <v>2866</v>
      </c>
    </row>
    <row r="718" spans="1:13" x14ac:dyDescent="0.3">
      <c r="A718" s="27">
        <v>45419</v>
      </c>
      <c r="B718" s="22">
        <v>94</v>
      </c>
      <c r="C718" s="22">
        <v>72</v>
      </c>
      <c r="D718" s="22">
        <v>550.5790052454945</v>
      </c>
      <c r="E718" s="22">
        <v>13</v>
      </c>
      <c r="F718" s="23">
        <v>1273</v>
      </c>
      <c r="G718" s="22" t="s">
        <v>151</v>
      </c>
      <c r="H718" s="22" t="s">
        <v>11</v>
      </c>
      <c r="I718" s="22" t="str">
        <f>TEXT(DataSet!$A718,"mmm")</f>
        <v>May</v>
      </c>
      <c r="J718" s="22">
        <f>YEAR(DataSet!$A718)</f>
        <v>2024</v>
      </c>
      <c r="K718" s="22" t="str">
        <f>IF(MONTH(DataSet!$A718)&gt;9,"Q4",IF(MONTH(DataSet!$A718)&gt;6,"Q3",IF(MONTH(DataSet!$A718)&gt;3,"Q2","Q1")))</f>
        <v>Q2</v>
      </c>
      <c r="L718" s="22" t="str">
        <f>TEXT(WEEKDAY(DataSet!$A718,3),"ddd")</f>
        <v>Sun</v>
      </c>
      <c r="M718" s="29">
        <f>IF(DataSet!$E718=0,0,DataSet!$F718)</f>
        <v>1273</v>
      </c>
    </row>
    <row r="719" spans="1:13" x14ac:dyDescent="0.3">
      <c r="A719" s="28">
        <v>45420</v>
      </c>
      <c r="B719" s="24">
        <v>67</v>
      </c>
      <c r="C719" s="24">
        <v>41</v>
      </c>
      <c r="D719" s="24">
        <v>122.7231901707289</v>
      </c>
      <c r="E719" s="24">
        <v>10</v>
      </c>
      <c r="F719" s="25">
        <v>1725</v>
      </c>
      <c r="G719" s="24" t="s">
        <v>39</v>
      </c>
      <c r="H719" s="24" t="s">
        <v>11</v>
      </c>
      <c r="I719" s="24" t="str">
        <f>TEXT(DataSet!$A719,"mmm")</f>
        <v>May</v>
      </c>
      <c r="J719" s="24">
        <f>YEAR(DataSet!$A719)</f>
        <v>2024</v>
      </c>
      <c r="K719" s="24" t="str">
        <f>IF(MONTH(DataSet!$A719)&gt;9,"Q4",IF(MONTH(DataSet!$A719)&gt;6,"Q3",IF(MONTH(DataSet!$A719)&gt;3,"Q2","Q1")))</f>
        <v>Q2</v>
      </c>
      <c r="L719" s="24" t="str">
        <f>TEXT(WEEKDAY(DataSet!$A719,3),"ddd")</f>
        <v>Mon</v>
      </c>
      <c r="M719" s="30">
        <f>IF(DataSet!$E719=0,0,DataSet!$F719)</f>
        <v>1725</v>
      </c>
    </row>
    <row r="720" spans="1:13" x14ac:dyDescent="0.3">
      <c r="A720" s="27">
        <v>45421</v>
      </c>
      <c r="B720" s="22">
        <v>96</v>
      </c>
      <c r="C720" s="22">
        <v>42</v>
      </c>
      <c r="D720" s="22">
        <v>240.48159479611519</v>
      </c>
      <c r="E720" s="22">
        <v>8</v>
      </c>
      <c r="F720" s="23">
        <v>583</v>
      </c>
      <c r="G720" s="22" t="s">
        <v>110</v>
      </c>
      <c r="H720" s="22" t="s">
        <v>9</v>
      </c>
      <c r="I720" s="22" t="str">
        <f>TEXT(DataSet!$A720,"mmm")</f>
        <v>May</v>
      </c>
      <c r="J720" s="22">
        <f>YEAR(DataSet!$A720)</f>
        <v>2024</v>
      </c>
      <c r="K720" s="22" t="str">
        <f>IF(MONTH(DataSet!$A720)&gt;9,"Q4",IF(MONTH(DataSet!$A720)&gt;6,"Q3",IF(MONTH(DataSet!$A720)&gt;3,"Q2","Q1")))</f>
        <v>Q2</v>
      </c>
      <c r="L720" s="22" t="str">
        <f>TEXT(WEEKDAY(DataSet!$A720,3),"ddd")</f>
        <v>Tue</v>
      </c>
      <c r="M720" s="29">
        <f>IF(DataSet!$E720=0,0,DataSet!$F720)</f>
        <v>583</v>
      </c>
    </row>
    <row r="721" spans="1:13" x14ac:dyDescent="0.3">
      <c r="A721" s="28">
        <v>45422</v>
      </c>
      <c r="B721" s="24">
        <v>73</v>
      </c>
      <c r="C721" s="24">
        <v>76</v>
      </c>
      <c r="D721" s="24">
        <v>575.20574203827937</v>
      </c>
      <c r="E721" s="24">
        <v>33</v>
      </c>
      <c r="F721" s="25">
        <v>4614</v>
      </c>
      <c r="G721" s="24" t="s">
        <v>108</v>
      </c>
      <c r="H721" s="24" t="s">
        <v>11</v>
      </c>
      <c r="I721" s="24" t="str">
        <f>TEXT(DataSet!$A721,"mmm")</f>
        <v>May</v>
      </c>
      <c r="J721" s="24">
        <f>YEAR(DataSet!$A721)</f>
        <v>2024</v>
      </c>
      <c r="K721" s="24" t="str">
        <f>IF(MONTH(DataSet!$A721)&gt;9,"Q4",IF(MONTH(DataSet!$A721)&gt;6,"Q3",IF(MONTH(DataSet!$A721)&gt;3,"Q2","Q1")))</f>
        <v>Q2</v>
      </c>
      <c r="L721" s="24" t="str">
        <f>TEXT(WEEKDAY(DataSet!$A721,3),"ddd")</f>
        <v>Wed</v>
      </c>
      <c r="M721" s="30">
        <f>IF(DataSet!$E721=0,0,DataSet!$F721)</f>
        <v>4614</v>
      </c>
    </row>
    <row r="722" spans="1:13" x14ac:dyDescent="0.3">
      <c r="A722" s="27">
        <v>45425</v>
      </c>
      <c r="B722" s="22">
        <v>75</v>
      </c>
      <c r="C722" s="22">
        <v>27</v>
      </c>
      <c r="D722" s="22">
        <v>545.13189194545816</v>
      </c>
      <c r="E722" s="22">
        <v>11</v>
      </c>
      <c r="F722" s="23">
        <v>1030</v>
      </c>
      <c r="G722" s="22" t="s">
        <v>26</v>
      </c>
      <c r="H722" s="22" t="s">
        <v>9</v>
      </c>
      <c r="I722" s="22" t="str">
        <f>TEXT(DataSet!$A722,"mmm")</f>
        <v>May</v>
      </c>
      <c r="J722" s="22">
        <f>YEAR(DataSet!$A722)</f>
        <v>2024</v>
      </c>
      <c r="K722" s="22" t="str">
        <f>IF(MONTH(DataSet!$A722)&gt;9,"Q4",IF(MONTH(DataSet!$A722)&gt;6,"Q3",IF(MONTH(DataSet!$A722)&gt;3,"Q2","Q1")))</f>
        <v>Q2</v>
      </c>
      <c r="L722" s="22" t="str">
        <f>TEXT(WEEKDAY(DataSet!$A722,3),"ddd")</f>
        <v>Sat</v>
      </c>
      <c r="M722" s="29">
        <f>IF(DataSet!$E722=0,0,DataSet!$F722)</f>
        <v>1030</v>
      </c>
    </row>
    <row r="723" spans="1:13" x14ac:dyDescent="0.3">
      <c r="A723" s="28">
        <v>45426</v>
      </c>
      <c r="B723" s="24">
        <v>74</v>
      </c>
      <c r="C723" s="24">
        <v>34</v>
      </c>
      <c r="D723" s="24">
        <v>327.82837639285651</v>
      </c>
      <c r="E723" s="24">
        <v>34</v>
      </c>
      <c r="F723" s="25">
        <v>3094</v>
      </c>
      <c r="G723" s="24" t="s">
        <v>150</v>
      </c>
      <c r="H723" s="24" t="s">
        <v>9</v>
      </c>
      <c r="I723" s="24" t="str">
        <f>TEXT(DataSet!$A723,"mmm")</f>
        <v>May</v>
      </c>
      <c r="J723" s="24">
        <f>YEAR(DataSet!$A723)</f>
        <v>2024</v>
      </c>
      <c r="K723" s="24" t="str">
        <f>IF(MONTH(DataSet!$A723)&gt;9,"Q4",IF(MONTH(DataSet!$A723)&gt;6,"Q3",IF(MONTH(DataSet!$A723)&gt;3,"Q2","Q1")))</f>
        <v>Q2</v>
      </c>
      <c r="L723" s="24" t="str">
        <f>TEXT(WEEKDAY(DataSet!$A723,3),"ddd")</f>
        <v>Sun</v>
      </c>
      <c r="M723" s="30">
        <f>IF(DataSet!$E723=0,0,DataSet!$F723)</f>
        <v>3094</v>
      </c>
    </row>
    <row r="724" spans="1:13" x14ac:dyDescent="0.3">
      <c r="A724" s="27">
        <v>45427</v>
      </c>
      <c r="B724" s="22">
        <v>94</v>
      </c>
      <c r="C724" s="22">
        <v>63</v>
      </c>
      <c r="D724" s="22">
        <v>410.06629890076829</v>
      </c>
      <c r="E724" s="22">
        <v>34</v>
      </c>
      <c r="F724" s="23">
        <v>1733</v>
      </c>
      <c r="G724" s="22" t="s">
        <v>152</v>
      </c>
      <c r="H724" s="22" t="s">
        <v>11</v>
      </c>
      <c r="I724" s="22" t="str">
        <f>TEXT(DataSet!$A724,"mmm")</f>
        <v>May</v>
      </c>
      <c r="J724" s="22">
        <f>YEAR(DataSet!$A724)</f>
        <v>2024</v>
      </c>
      <c r="K724" s="22" t="str">
        <f>IF(MONTH(DataSet!$A724)&gt;9,"Q4",IF(MONTH(DataSet!$A724)&gt;6,"Q3",IF(MONTH(DataSet!$A724)&gt;3,"Q2","Q1")))</f>
        <v>Q2</v>
      </c>
      <c r="L724" s="22" t="str">
        <f>TEXT(WEEKDAY(DataSet!$A724,3),"ddd")</f>
        <v>Mon</v>
      </c>
      <c r="M724" s="29">
        <f>IF(DataSet!$E724=0,0,DataSet!$F724)</f>
        <v>1733</v>
      </c>
    </row>
    <row r="725" spans="1:13" x14ac:dyDescent="0.3">
      <c r="A725" s="28">
        <v>45428</v>
      </c>
      <c r="B725" s="24">
        <v>90</v>
      </c>
      <c r="C725" s="24">
        <v>67</v>
      </c>
      <c r="D725" s="24">
        <v>238.69059149056631</v>
      </c>
      <c r="E725" s="24">
        <v>0</v>
      </c>
      <c r="F725" s="25">
        <v>2994</v>
      </c>
      <c r="G725" s="24" t="s">
        <v>153</v>
      </c>
      <c r="H725" s="24" t="s">
        <v>11</v>
      </c>
      <c r="I725" s="24" t="str">
        <f>TEXT(DataSet!$A725,"mmm")</f>
        <v>May</v>
      </c>
      <c r="J725" s="24">
        <f>YEAR(DataSet!$A725)</f>
        <v>2024</v>
      </c>
      <c r="K725" s="24" t="str">
        <f>IF(MONTH(DataSet!$A725)&gt;9,"Q4",IF(MONTH(DataSet!$A725)&gt;6,"Q3",IF(MONTH(DataSet!$A725)&gt;3,"Q2","Q1")))</f>
        <v>Q2</v>
      </c>
      <c r="L725" s="24" t="str">
        <f>TEXT(WEEKDAY(DataSet!$A725,3),"ddd")</f>
        <v>Tue</v>
      </c>
      <c r="M725" s="30">
        <f>IF(DataSet!$E725=0,0,DataSet!$F725)</f>
        <v>0</v>
      </c>
    </row>
    <row r="726" spans="1:13" x14ac:dyDescent="0.3">
      <c r="A726" s="27">
        <v>45429</v>
      </c>
      <c r="B726" s="22">
        <v>78</v>
      </c>
      <c r="C726" s="22">
        <v>76</v>
      </c>
      <c r="D726" s="22">
        <v>194.06057986188071</v>
      </c>
      <c r="E726" s="22">
        <v>39</v>
      </c>
      <c r="F726" s="23">
        <v>3431</v>
      </c>
      <c r="G726" s="22" t="s">
        <v>38</v>
      </c>
      <c r="H726" s="22" t="s">
        <v>11</v>
      </c>
      <c r="I726" s="22" t="str">
        <f>TEXT(DataSet!$A726,"mmm")</f>
        <v>May</v>
      </c>
      <c r="J726" s="22">
        <f>YEAR(DataSet!$A726)</f>
        <v>2024</v>
      </c>
      <c r="K726" s="22" t="str">
        <f>IF(MONTH(DataSet!$A726)&gt;9,"Q4",IF(MONTH(DataSet!$A726)&gt;6,"Q3",IF(MONTH(DataSet!$A726)&gt;3,"Q2","Q1")))</f>
        <v>Q2</v>
      </c>
      <c r="L726" s="22" t="str">
        <f>TEXT(WEEKDAY(DataSet!$A726,3),"ddd")</f>
        <v>Wed</v>
      </c>
      <c r="M726" s="29">
        <f>IF(DataSet!$E726=0,0,DataSet!$F726)</f>
        <v>3431</v>
      </c>
    </row>
    <row r="727" spans="1:13" x14ac:dyDescent="0.3">
      <c r="A727" s="28">
        <v>45432</v>
      </c>
      <c r="B727" s="24">
        <v>64</v>
      </c>
      <c r="C727" s="24">
        <v>55</v>
      </c>
      <c r="D727" s="24">
        <v>331.84920246999098</v>
      </c>
      <c r="E727" s="24">
        <v>21</v>
      </c>
      <c r="F727" s="25">
        <v>4234</v>
      </c>
      <c r="G727" s="24" t="s">
        <v>47</v>
      </c>
      <c r="H727" s="24" t="s">
        <v>11</v>
      </c>
      <c r="I727" s="24" t="str">
        <f>TEXT(DataSet!$A727,"mmm")</f>
        <v>May</v>
      </c>
      <c r="J727" s="24">
        <f>YEAR(DataSet!$A727)</f>
        <v>2024</v>
      </c>
      <c r="K727" s="24" t="str">
        <f>IF(MONTH(DataSet!$A727)&gt;9,"Q4",IF(MONTH(DataSet!$A727)&gt;6,"Q3",IF(MONTH(DataSet!$A727)&gt;3,"Q2","Q1")))</f>
        <v>Q2</v>
      </c>
      <c r="L727" s="24" t="str">
        <f>TEXT(WEEKDAY(DataSet!$A727,3),"ddd")</f>
        <v>Sat</v>
      </c>
      <c r="M727" s="30">
        <f>IF(DataSet!$E727=0,0,DataSet!$F727)</f>
        <v>4234</v>
      </c>
    </row>
    <row r="728" spans="1:13" x14ac:dyDescent="0.3">
      <c r="A728" s="27">
        <v>45433</v>
      </c>
      <c r="B728" s="22">
        <v>94</v>
      </c>
      <c r="C728" s="22">
        <v>33</v>
      </c>
      <c r="D728" s="22">
        <v>276.67611401302639</v>
      </c>
      <c r="E728" s="22">
        <v>28</v>
      </c>
      <c r="F728" s="23">
        <v>1429</v>
      </c>
      <c r="G728" s="22" t="s">
        <v>26</v>
      </c>
      <c r="H728" s="22" t="s">
        <v>9</v>
      </c>
      <c r="I728" s="22" t="str">
        <f>TEXT(DataSet!$A728,"mmm")</f>
        <v>May</v>
      </c>
      <c r="J728" s="22">
        <f>YEAR(DataSet!$A728)</f>
        <v>2024</v>
      </c>
      <c r="K728" s="22" t="str">
        <f>IF(MONTH(DataSet!$A728)&gt;9,"Q4",IF(MONTH(DataSet!$A728)&gt;6,"Q3",IF(MONTH(DataSet!$A728)&gt;3,"Q2","Q1")))</f>
        <v>Q2</v>
      </c>
      <c r="L728" s="22" t="str">
        <f>TEXT(WEEKDAY(DataSet!$A728,3),"ddd")</f>
        <v>Sun</v>
      </c>
      <c r="M728" s="29">
        <f>IF(DataSet!$E728=0,0,DataSet!$F728)</f>
        <v>1429</v>
      </c>
    </row>
    <row r="729" spans="1:13" x14ac:dyDescent="0.3">
      <c r="A729" s="28">
        <v>45434</v>
      </c>
      <c r="B729" s="24">
        <v>50</v>
      </c>
      <c r="C729" s="24">
        <v>41</v>
      </c>
      <c r="D729" s="24">
        <v>391.82805592543599</v>
      </c>
      <c r="E729" s="24">
        <v>7</v>
      </c>
      <c r="F729" s="25">
        <v>549</v>
      </c>
      <c r="G729" s="24" t="s">
        <v>34</v>
      </c>
      <c r="H729" s="24" t="s">
        <v>9</v>
      </c>
      <c r="I729" s="24" t="str">
        <f>TEXT(DataSet!$A729,"mmm")</f>
        <v>May</v>
      </c>
      <c r="J729" s="24">
        <f>YEAR(DataSet!$A729)</f>
        <v>2024</v>
      </c>
      <c r="K729" s="24" t="str">
        <f>IF(MONTH(DataSet!$A729)&gt;9,"Q4",IF(MONTH(DataSet!$A729)&gt;6,"Q3",IF(MONTH(DataSet!$A729)&gt;3,"Q2","Q1")))</f>
        <v>Q2</v>
      </c>
      <c r="L729" s="24" t="str">
        <f>TEXT(WEEKDAY(DataSet!$A729,3),"ddd")</f>
        <v>Mon</v>
      </c>
      <c r="M729" s="30">
        <f>IF(DataSet!$E729=0,0,DataSet!$F729)</f>
        <v>549</v>
      </c>
    </row>
    <row r="730" spans="1:13" x14ac:dyDescent="0.3">
      <c r="A730" s="27">
        <v>45435</v>
      </c>
      <c r="B730" s="22">
        <v>74</v>
      </c>
      <c r="C730" s="22">
        <v>56</v>
      </c>
      <c r="D730" s="22">
        <v>138.86731848249241</v>
      </c>
      <c r="E730" s="22">
        <v>10</v>
      </c>
      <c r="F730" s="23">
        <v>1116</v>
      </c>
      <c r="G730" s="22" t="s">
        <v>50</v>
      </c>
      <c r="H730" s="22" t="s">
        <v>9</v>
      </c>
      <c r="I730" s="22" t="str">
        <f>TEXT(DataSet!$A730,"mmm")</f>
        <v>May</v>
      </c>
      <c r="J730" s="22">
        <f>YEAR(DataSet!$A730)</f>
        <v>2024</v>
      </c>
      <c r="K730" s="22" t="str">
        <f>IF(MONTH(DataSet!$A730)&gt;9,"Q4",IF(MONTH(DataSet!$A730)&gt;6,"Q3",IF(MONTH(DataSet!$A730)&gt;3,"Q2","Q1")))</f>
        <v>Q2</v>
      </c>
      <c r="L730" s="22" t="str">
        <f>TEXT(WEEKDAY(DataSet!$A730,3),"ddd")</f>
        <v>Tue</v>
      </c>
      <c r="M730" s="29">
        <f>IF(DataSet!$E730=0,0,DataSet!$F730)</f>
        <v>1116</v>
      </c>
    </row>
    <row r="731" spans="1:13" x14ac:dyDescent="0.3">
      <c r="A731" s="28">
        <v>45436</v>
      </c>
      <c r="B731" s="24">
        <v>56</v>
      </c>
      <c r="C731" s="24">
        <v>32</v>
      </c>
      <c r="D731" s="24">
        <v>587.19740383308317</v>
      </c>
      <c r="E731" s="24">
        <v>36</v>
      </c>
      <c r="F731" s="25">
        <v>4550</v>
      </c>
      <c r="G731" s="24" t="s">
        <v>151</v>
      </c>
      <c r="H731" s="24" t="s">
        <v>9</v>
      </c>
      <c r="I731" s="24" t="str">
        <f>TEXT(DataSet!$A731,"mmm")</f>
        <v>May</v>
      </c>
      <c r="J731" s="24">
        <f>YEAR(DataSet!$A731)</f>
        <v>2024</v>
      </c>
      <c r="K731" s="24" t="str">
        <f>IF(MONTH(DataSet!$A731)&gt;9,"Q4",IF(MONTH(DataSet!$A731)&gt;6,"Q3",IF(MONTH(DataSet!$A731)&gt;3,"Q2","Q1")))</f>
        <v>Q2</v>
      </c>
      <c r="L731" s="24" t="str">
        <f>TEXT(WEEKDAY(DataSet!$A731,3),"ddd")</f>
        <v>Wed</v>
      </c>
      <c r="M731" s="30">
        <f>IF(DataSet!$E731=0,0,DataSet!$F731)</f>
        <v>4550</v>
      </c>
    </row>
    <row r="732" spans="1:13" x14ac:dyDescent="0.3">
      <c r="A732" s="27">
        <v>45439</v>
      </c>
      <c r="B732" s="22">
        <v>58</v>
      </c>
      <c r="C732" s="22">
        <v>75</v>
      </c>
      <c r="D732" s="22">
        <v>593.10537223980145</v>
      </c>
      <c r="E732" s="22">
        <v>13</v>
      </c>
      <c r="F732" s="23">
        <v>4433</v>
      </c>
      <c r="G732" s="22" t="s">
        <v>81</v>
      </c>
      <c r="H732" s="22" t="s">
        <v>9</v>
      </c>
      <c r="I732" s="22" t="str">
        <f>TEXT(DataSet!$A732,"mmm")</f>
        <v>May</v>
      </c>
      <c r="J732" s="22">
        <f>YEAR(DataSet!$A732)</f>
        <v>2024</v>
      </c>
      <c r="K732" s="22" t="str">
        <f>IF(MONTH(DataSet!$A732)&gt;9,"Q4",IF(MONTH(DataSet!$A732)&gt;6,"Q3",IF(MONTH(DataSet!$A732)&gt;3,"Q2","Q1")))</f>
        <v>Q2</v>
      </c>
      <c r="L732" s="22" t="str">
        <f>TEXT(WEEKDAY(DataSet!$A732,3),"ddd")</f>
        <v>Sat</v>
      </c>
      <c r="M732" s="29">
        <f>IF(DataSet!$E732=0,0,DataSet!$F732)</f>
        <v>4433</v>
      </c>
    </row>
    <row r="733" spans="1:13" x14ac:dyDescent="0.3">
      <c r="A733" s="28">
        <v>45440</v>
      </c>
      <c r="B733" s="24">
        <v>73</v>
      </c>
      <c r="C733" s="24">
        <v>36</v>
      </c>
      <c r="D733" s="24">
        <v>449.08085700987249</v>
      </c>
      <c r="E733" s="24">
        <v>29</v>
      </c>
      <c r="F733" s="25">
        <v>3188</v>
      </c>
      <c r="G733" s="24" t="s">
        <v>54</v>
      </c>
      <c r="H733" s="24" t="s">
        <v>11</v>
      </c>
      <c r="I733" s="24" t="str">
        <f>TEXT(DataSet!$A733,"mmm")</f>
        <v>May</v>
      </c>
      <c r="J733" s="24">
        <f>YEAR(DataSet!$A733)</f>
        <v>2024</v>
      </c>
      <c r="K733" s="24" t="str">
        <f>IF(MONTH(DataSet!$A733)&gt;9,"Q4",IF(MONTH(DataSet!$A733)&gt;6,"Q3",IF(MONTH(DataSet!$A733)&gt;3,"Q2","Q1")))</f>
        <v>Q2</v>
      </c>
      <c r="L733" s="24" t="str">
        <f>TEXT(WEEKDAY(DataSet!$A733,3),"ddd")</f>
        <v>Sun</v>
      </c>
      <c r="M733" s="30">
        <f>IF(DataSet!$E733=0,0,DataSet!$F733)</f>
        <v>3188</v>
      </c>
    </row>
    <row r="734" spans="1:13" x14ac:dyDescent="0.3">
      <c r="A734" s="27">
        <v>45441</v>
      </c>
      <c r="B734" s="22">
        <v>50</v>
      </c>
      <c r="C734" s="22">
        <v>11</v>
      </c>
      <c r="D734" s="22">
        <v>368.04818317206019</v>
      </c>
      <c r="E734" s="22">
        <v>34</v>
      </c>
      <c r="F734" s="23">
        <v>3202</v>
      </c>
      <c r="G734" s="22" t="s">
        <v>43</v>
      </c>
      <c r="H734" s="22" t="s">
        <v>9</v>
      </c>
      <c r="I734" s="22" t="str">
        <f>TEXT(DataSet!$A734,"mmm")</f>
        <v>May</v>
      </c>
      <c r="J734" s="22">
        <f>YEAR(DataSet!$A734)</f>
        <v>2024</v>
      </c>
      <c r="K734" s="22" t="str">
        <f>IF(MONTH(DataSet!$A734)&gt;9,"Q4",IF(MONTH(DataSet!$A734)&gt;6,"Q3",IF(MONTH(DataSet!$A734)&gt;3,"Q2","Q1")))</f>
        <v>Q2</v>
      </c>
      <c r="L734" s="22" t="str">
        <f>TEXT(WEEKDAY(DataSet!$A734,3),"ddd")</f>
        <v>Mon</v>
      </c>
      <c r="M734" s="29">
        <f>IF(DataSet!$E734=0,0,DataSet!$F734)</f>
        <v>3202</v>
      </c>
    </row>
    <row r="735" spans="1:13" x14ac:dyDescent="0.3">
      <c r="A735" s="28">
        <v>45442</v>
      </c>
      <c r="B735" s="24">
        <v>93</v>
      </c>
      <c r="C735" s="24">
        <v>26</v>
      </c>
      <c r="D735" s="24">
        <v>254.76380814316391</v>
      </c>
      <c r="E735" s="24">
        <v>20</v>
      </c>
      <c r="F735" s="25">
        <v>3493</v>
      </c>
      <c r="G735" s="24" t="s">
        <v>54</v>
      </c>
      <c r="H735" s="24" t="s">
        <v>9</v>
      </c>
      <c r="I735" s="24" t="str">
        <f>TEXT(DataSet!$A735,"mmm")</f>
        <v>May</v>
      </c>
      <c r="J735" s="24">
        <f>YEAR(DataSet!$A735)</f>
        <v>2024</v>
      </c>
      <c r="K735" s="24" t="str">
        <f>IF(MONTH(DataSet!$A735)&gt;9,"Q4",IF(MONTH(DataSet!$A735)&gt;6,"Q3",IF(MONTH(DataSet!$A735)&gt;3,"Q2","Q1")))</f>
        <v>Q2</v>
      </c>
      <c r="L735" s="24" t="str">
        <f>TEXT(WEEKDAY(DataSet!$A735,3),"ddd")</f>
        <v>Tue</v>
      </c>
      <c r="M735" s="30">
        <f>IF(DataSet!$E735=0,0,DataSet!$F735)</f>
        <v>3493</v>
      </c>
    </row>
    <row r="736" spans="1:13" x14ac:dyDescent="0.3">
      <c r="A736" s="27">
        <v>45443</v>
      </c>
      <c r="B736" s="22">
        <v>57</v>
      </c>
      <c r="C736" s="22">
        <v>42</v>
      </c>
      <c r="D736" s="22">
        <v>506.89750985347428</v>
      </c>
      <c r="E736" s="22">
        <v>36</v>
      </c>
      <c r="F736" s="23">
        <v>1289</v>
      </c>
      <c r="G736" s="22" t="s">
        <v>42</v>
      </c>
      <c r="H736" s="22" t="s">
        <v>9</v>
      </c>
      <c r="I736" s="22" t="str">
        <f>TEXT(DataSet!$A736,"mmm")</f>
        <v>May</v>
      </c>
      <c r="J736" s="22">
        <f>YEAR(DataSet!$A736)</f>
        <v>2024</v>
      </c>
      <c r="K736" s="22" t="str">
        <f>IF(MONTH(DataSet!$A736)&gt;9,"Q4",IF(MONTH(DataSet!$A736)&gt;6,"Q3",IF(MONTH(DataSet!$A736)&gt;3,"Q2","Q1")))</f>
        <v>Q2</v>
      </c>
      <c r="L736" s="22" t="str">
        <f>TEXT(WEEKDAY(DataSet!$A736,3),"ddd")</f>
        <v>Wed</v>
      </c>
      <c r="M736" s="29">
        <f>IF(DataSet!$E736=0,0,DataSet!$F736)</f>
        <v>1289</v>
      </c>
    </row>
    <row r="737" spans="1:13" x14ac:dyDescent="0.3">
      <c r="A737" s="28">
        <v>45444</v>
      </c>
      <c r="B737" s="24">
        <v>85</v>
      </c>
      <c r="C737" s="24">
        <v>17</v>
      </c>
      <c r="D737" s="24">
        <v>324.56</v>
      </c>
      <c r="E737" s="24">
        <v>3</v>
      </c>
      <c r="F737" s="25">
        <v>2421</v>
      </c>
      <c r="G737" s="24" t="s">
        <v>64</v>
      </c>
      <c r="H737" s="24" t="s">
        <v>9</v>
      </c>
      <c r="I737" s="24" t="str">
        <f>TEXT(DataSet!$A737,"mmm")</f>
        <v>Jun</v>
      </c>
      <c r="J737" s="24">
        <f>YEAR(DataSet!$A737)</f>
        <v>2024</v>
      </c>
      <c r="K737" s="24" t="str">
        <f>IF(MONTH(DataSet!$A737)&gt;9,"Q4",IF(MONTH(DataSet!$A737)&gt;6,"Q3",IF(MONTH(DataSet!$A737)&gt;3,"Q2","Q1")))</f>
        <v>Q2</v>
      </c>
      <c r="L737" s="24" t="str">
        <f>TEXT(WEEKDAY(DataSet!$A737,3),"ddd")</f>
        <v>Thu</v>
      </c>
      <c r="M737" s="30">
        <f>IF(DataSet!$E737=0,0,DataSet!$F737)</f>
        <v>2421</v>
      </c>
    </row>
    <row r="738" spans="1:13" x14ac:dyDescent="0.3">
      <c r="A738" s="27">
        <v>45444</v>
      </c>
      <c r="B738" s="22">
        <v>49</v>
      </c>
      <c r="C738" s="22">
        <v>7</v>
      </c>
      <c r="D738" s="22">
        <v>512.88</v>
      </c>
      <c r="E738" s="22">
        <v>2</v>
      </c>
      <c r="F738" s="23">
        <v>3546</v>
      </c>
      <c r="G738" s="22" t="s">
        <v>154</v>
      </c>
      <c r="H738" s="22" t="s">
        <v>9</v>
      </c>
      <c r="I738" s="22" t="str">
        <f>TEXT(DataSet!$A738,"mmm")</f>
        <v>Jun</v>
      </c>
      <c r="J738" s="22">
        <f>YEAR(DataSet!$A738)</f>
        <v>2024</v>
      </c>
      <c r="K738" s="22" t="str">
        <f>IF(MONTH(DataSet!$A738)&gt;9,"Q4",IF(MONTH(DataSet!$A738)&gt;6,"Q3",IF(MONTH(DataSet!$A738)&gt;3,"Q2","Q1")))</f>
        <v>Q2</v>
      </c>
      <c r="L738" s="22" t="str">
        <f>TEXT(WEEKDAY(DataSet!$A738,3),"ddd")</f>
        <v>Thu</v>
      </c>
      <c r="M738" s="29">
        <f>IF(DataSet!$E738=0,0,DataSet!$F738)</f>
        <v>3546</v>
      </c>
    </row>
    <row r="739" spans="1:13" x14ac:dyDescent="0.3">
      <c r="A739" s="28">
        <v>45444</v>
      </c>
      <c r="B739" s="24">
        <v>59</v>
      </c>
      <c r="C739" s="24">
        <v>16</v>
      </c>
      <c r="D739" s="24">
        <v>359.47</v>
      </c>
      <c r="E739" s="24">
        <v>7</v>
      </c>
      <c r="F739" s="25">
        <v>3959</v>
      </c>
      <c r="G739" s="24" t="s">
        <v>54</v>
      </c>
      <c r="H739" s="24" t="s">
        <v>9</v>
      </c>
      <c r="I739" s="24" t="str">
        <f>TEXT(DataSet!$A739,"mmm")</f>
        <v>Jun</v>
      </c>
      <c r="J739" s="24">
        <f>YEAR(DataSet!$A739)</f>
        <v>2024</v>
      </c>
      <c r="K739" s="24" t="str">
        <f>IF(MONTH(DataSet!$A739)&gt;9,"Q4",IF(MONTH(DataSet!$A739)&gt;6,"Q3",IF(MONTH(DataSet!$A739)&gt;3,"Q2","Q1")))</f>
        <v>Q2</v>
      </c>
      <c r="L739" s="24" t="str">
        <f>TEXT(WEEKDAY(DataSet!$A739,3),"ddd")</f>
        <v>Thu</v>
      </c>
      <c r="M739" s="30">
        <f>IF(DataSet!$E739=0,0,DataSet!$F739)</f>
        <v>3959</v>
      </c>
    </row>
    <row r="740" spans="1:13" x14ac:dyDescent="0.3">
      <c r="A740" s="27">
        <v>45444</v>
      </c>
      <c r="B740" s="22">
        <v>18</v>
      </c>
      <c r="C740" s="22">
        <v>7</v>
      </c>
      <c r="D740" s="22">
        <v>85.32</v>
      </c>
      <c r="E740" s="22">
        <v>3</v>
      </c>
      <c r="F740" s="23">
        <v>1432</v>
      </c>
      <c r="G740" s="22" t="s">
        <v>106</v>
      </c>
      <c r="H740" s="22" t="s">
        <v>11</v>
      </c>
      <c r="I740" s="22" t="str">
        <f>TEXT(DataSet!$A740,"mmm")</f>
        <v>Jun</v>
      </c>
      <c r="J740" s="22">
        <f>YEAR(DataSet!$A740)</f>
        <v>2024</v>
      </c>
      <c r="K740" s="22" t="str">
        <f>IF(MONTH(DataSet!$A740)&gt;9,"Q4",IF(MONTH(DataSet!$A740)&gt;6,"Q3",IF(MONTH(DataSet!$A740)&gt;3,"Q2","Q1")))</f>
        <v>Q2</v>
      </c>
      <c r="L740" s="22" t="str">
        <f>TEXT(WEEKDAY(DataSet!$A740,3),"ddd")</f>
        <v>Thu</v>
      </c>
      <c r="M740" s="29">
        <f>IF(DataSet!$E740=0,0,DataSet!$F740)</f>
        <v>1432</v>
      </c>
    </row>
    <row r="741" spans="1:13" x14ac:dyDescent="0.3">
      <c r="A741" s="28">
        <v>45444</v>
      </c>
      <c r="B741" s="24">
        <v>61</v>
      </c>
      <c r="C741" s="24">
        <v>7</v>
      </c>
      <c r="D741" s="24">
        <v>219.53</v>
      </c>
      <c r="E741" s="24">
        <v>7</v>
      </c>
      <c r="F741" s="25">
        <v>3860</v>
      </c>
      <c r="G741" s="24" t="s">
        <v>155</v>
      </c>
      <c r="H741" s="24" t="s">
        <v>9</v>
      </c>
      <c r="I741" s="24" t="str">
        <f>TEXT(DataSet!$A741,"mmm")</f>
        <v>Jun</v>
      </c>
      <c r="J741" s="24">
        <f>YEAR(DataSet!$A741)</f>
        <v>2024</v>
      </c>
      <c r="K741" s="24" t="str">
        <f>IF(MONTH(DataSet!$A741)&gt;9,"Q4",IF(MONTH(DataSet!$A741)&gt;6,"Q3",IF(MONTH(DataSet!$A741)&gt;3,"Q2","Q1")))</f>
        <v>Q2</v>
      </c>
      <c r="L741" s="24" t="str">
        <f>TEXT(WEEKDAY(DataSet!$A741,3),"ddd")</f>
        <v>Thu</v>
      </c>
      <c r="M741" s="30">
        <f>IF(DataSet!$E741=0,0,DataSet!$F741)</f>
        <v>3860</v>
      </c>
    </row>
    <row r="742" spans="1:13" x14ac:dyDescent="0.3">
      <c r="A742" s="27">
        <v>45444</v>
      </c>
      <c r="B742" s="22">
        <v>93</v>
      </c>
      <c r="C742" s="22">
        <v>14</v>
      </c>
      <c r="D742" s="22">
        <v>466.81</v>
      </c>
      <c r="E742" s="22">
        <v>5</v>
      </c>
      <c r="F742" s="23">
        <v>989</v>
      </c>
      <c r="G742" s="22" t="s">
        <v>156</v>
      </c>
      <c r="H742" s="22" t="s">
        <v>9</v>
      </c>
      <c r="I742" s="22" t="str">
        <f>TEXT(DataSet!$A742,"mmm")</f>
        <v>Jun</v>
      </c>
      <c r="J742" s="22">
        <f>YEAR(DataSet!$A742)</f>
        <v>2024</v>
      </c>
      <c r="K742" s="22" t="str">
        <f>IF(MONTH(DataSet!$A742)&gt;9,"Q4",IF(MONTH(DataSet!$A742)&gt;6,"Q3",IF(MONTH(DataSet!$A742)&gt;3,"Q2","Q1")))</f>
        <v>Q2</v>
      </c>
      <c r="L742" s="22" t="str">
        <f>TEXT(WEEKDAY(DataSet!$A742,3),"ddd")</f>
        <v>Thu</v>
      </c>
      <c r="M742" s="29">
        <f>IF(DataSet!$E742=0,0,DataSet!$F742)</f>
        <v>989</v>
      </c>
    </row>
    <row r="743" spans="1:13" x14ac:dyDescent="0.3">
      <c r="A743" s="28">
        <v>45444</v>
      </c>
      <c r="B743" s="24">
        <v>30</v>
      </c>
      <c r="C743" s="24">
        <v>16</v>
      </c>
      <c r="D743" s="24">
        <v>353.65</v>
      </c>
      <c r="E743" s="24">
        <v>9</v>
      </c>
      <c r="F743" s="25">
        <v>1214</v>
      </c>
      <c r="G743" s="24" t="s">
        <v>66</v>
      </c>
      <c r="H743" s="24" t="s">
        <v>11</v>
      </c>
      <c r="I743" s="24" t="str">
        <f>TEXT(DataSet!$A743,"mmm")</f>
        <v>Jun</v>
      </c>
      <c r="J743" s="24">
        <f>YEAR(DataSet!$A743)</f>
        <v>2024</v>
      </c>
      <c r="K743" s="24" t="str">
        <f>IF(MONTH(DataSet!$A743)&gt;9,"Q4",IF(MONTH(DataSet!$A743)&gt;6,"Q3",IF(MONTH(DataSet!$A743)&gt;3,"Q2","Q1")))</f>
        <v>Q2</v>
      </c>
      <c r="L743" s="24" t="str">
        <f>TEXT(WEEKDAY(DataSet!$A743,3),"ddd")</f>
        <v>Thu</v>
      </c>
      <c r="M743" s="30">
        <f>IF(DataSet!$E743=0,0,DataSet!$F743)</f>
        <v>1214</v>
      </c>
    </row>
    <row r="744" spans="1:13" x14ac:dyDescent="0.3">
      <c r="A744" s="27">
        <v>45444</v>
      </c>
      <c r="B744" s="22">
        <v>71</v>
      </c>
      <c r="C744" s="22">
        <v>11</v>
      </c>
      <c r="D744" s="22">
        <v>379.33</v>
      </c>
      <c r="E744" s="22">
        <v>4</v>
      </c>
      <c r="F744" s="23">
        <v>4004</v>
      </c>
      <c r="G744" s="22" t="s">
        <v>131</v>
      </c>
      <c r="H744" s="22" t="s">
        <v>11</v>
      </c>
      <c r="I744" s="22" t="str">
        <f>TEXT(DataSet!$A744,"mmm")</f>
        <v>Jun</v>
      </c>
      <c r="J744" s="22">
        <f>YEAR(DataSet!$A744)</f>
        <v>2024</v>
      </c>
      <c r="K744" s="22" t="str">
        <f>IF(MONTH(DataSet!$A744)&gt;9,"Q4",IF(MONTH(DataSet!$A744)&gt;6,"Q3",IF(MONTH(DataSet!$A744)&gt;3,"Q2","Q1")))</f>
        <v>Q2</v>
      </c>
      <c r="L744" s="22" t="str">
        <f>TEXT(WEEKDAY(DataSet!$A744,3),"ddd")</f>
        <v>Thu</v>
      </c>
      <c r="M744" s="29">
        <f>IF(DataSet!$E744=0,0,DataSet!$F744)</f>
        <v>4004</v>
      </c>
    </row>
    <row r="745" spans="1:13" x14ac:dyDescent="0.3">
      <c r="A745" s="28">
        <v>45444</v>
      </c>
      <c r="B745" s="24">
        <v>19</v>
      </c>
      <c r="C745" s="24">
        <v>7</v>
      </c>
      <c r="D745" s="24">
        <v>199.46</v>
      </c>
      <c r="E745" s="24">
        <v>7</v>
      </c>
      <c r="F745" s="25">
        <v>810</v>
      </c>
      <c r="G745" s="24" t="s">
        <v>88</v>
      </c>
      <c r="H745" s="24" t="s">
        <v>9</v>
      </c>
      <c r="I745" s="24" t="str">
        <f>TEXT(DataSet!$A745,"mmm")</f>
        <v>Jun</v>
      </c>
      <c r="J745" s="24">
        <f>YEAR(DataSet!$A745)</f>
        <v>2024</v>
      </c>
      <c r="K745" s="24" t="str">
        <f>IF(MONTH(DataSet!$A745)&gt;9,"Q4",IF(MONTH(DataSet!$A745)&gt;6,"Q3",IF(MONTH(DataSet!$A745)&gt;3,"Q2","Q1")))</f>
        <v>Q2</v>
      </c>
      <c r="L745" s="24" t="str">
        <f>TEXT(WEEKDAY(DataSet!$A745,3),"ddd")</f>
        <v>Thu</v>
      </c>
      <c r="M745" s="30">
        <f>IF(DataSet!$E745=0,0,DataSet!$F745)</f>
        <v>810</v>
      </c>
    </row>
    <row r="746" spans="1:13" x14ac:dyDescent="0.3">
      <c r="A746" s="27">
        <v>45444</v>
      </c>
      <c r="B746" s="22">
        <v>35</v>
      </c>
      <c r="C746" s="22">
        <v>16</v>
      </c>
      <c r="D746" s="22">
        <v>351.71</v>
      </c>
      <c r="E746" s="22">
        <v>9</v>
      </c>
      <c r="F746" s="23">
        <v>3985</v>
      </c>
      <c r="G746" s="22" t="s">
        <v>157</v>
      </c>
      <c r="H746" s="22" t="s">
        <v>9</v>
      </c>
      <c r="I746" s="22" t="str">
        <f>TEXT(DataSet!$A746,"mmm")</f>
        <v>Jun</v>
      </c>
      <c r="J746" s="22">
        <f>YEAR(DataSet!$A746)</f>
        <v>2024</v>
      </c>
      <c r="K746" s="22" t="str">
        <f>IF(MONTH(DataSet!$A746)&gt;9,"Q4",IF(MONTH(DataSet!$A746)&gt;6,"Q3",IF(MONTH(DataSet!$A746)&gt;3,"Q2","Q1")))</f>
        <v>Q2</v>
      </c>
      <c r="L746" s="22" t="str">
        <f>TEXT(WEEKDAY(DataSet!$A746,3),"ddd")</f>
        <v>Thu</v>
      </c>
      <c r="M746" s="29">
        <f>IF(DataSet!$E746=0,0,DataSet!$F746)</f>
        <v>3985</v>
      </c>
    </row>
    <row r="747" spans="1:13" x14ac:dyDescent="0.3">
      <c r="A747" s="28">
        <v>45444</v>
      </c>
      <c r="B747" s="24">
        <v>35</v>
      </c>
      <c r="C747" s="24">
        <v>12</v>
      </c>
      <c r="D747" s="24">
        <v>515.24</v>
      </c>
      <c r="E747" s="24">
        <v>5</v>
      </c>
      <c r="F747" s="25">
        <v>224</v>
      </c>
      <c r="G747" s="24" t="s">
        <v>158</v>
      </c>
      <c r="H747" s="24" t="s">
        <v>11</v>
      </c>
      <c r="I747" s="24" t="str">
        <f>TEXT(DataSet!$A747,"mmm")</f>
        <v>Jun</v>
      </c>
      <c r="J747" s="24">
        <f>YEAR(DataSet!$A747)</f>
        <v>2024</v>
      </c>
      <c r="K747" s="24" t="str">
        <f>IF(MONTH(DataSet!$A747)&gt;9,"Q4",IF(MONTH(DataSet!$A747)&gt;6,"Q3",IF(MONTH(DataSet!$A747)&gt;3,"Q2","Q1")))</f>
        <v>Q2</v>
      </c>
      <c r="L747" s="24" t="str">
        <f>TEXT(WEEKDAY(DataSet!$A747,3),"ddd")</f>
        <v>Thu</v>
      </c>
      <c r="M747" s="30">
        <f>IF(DataSet!$E747=0,0,DataSet!$F747)</f>
        <v>224</v>
      </c>
    </row>
    <row r="748" spans="1:13" x14ac:dyDescent="0.3">
      <c r="A748" s="27">
        <v>45444</v>
      </c>
      <c r="B748" s="22">
        <v>114</v>
      </c>
      <c r="C748" s="22">
        <v>13</v>
      </c>
      <c r="D748" s="22">
        <v>364.35</v>
      </c>
      <c r="E748" s="22">
        <v>0</v>
      </c>
      <c r="F748" s="23">
        <v>2988</v>
      </c>
      <c r="G748" s="22" t="s">
        <v>159</v>
      </c>
      <c r="H748" s="22" t="s">
        <v>9</v>
      </c>
      <c r="I748" s="22" t="str">
        <f>TEXT(DataSet!$A748,"mmm")</f>
        <v>Jun</v>
      </c>
      <c r="J748" s="22">
        <f>YEAR(DataSet!$A748)</f>
        <v>2024</v>
      </c>
      <c r="K748" s="22" t="str">
        <f>IF(MONTH(DataSet!$A748)&gt;9,"Q4",IF(MONTH(DataSet!$A748)&gt;6,"Q3",IF(MONTH(DataSet!$A748)&gt;3,"Q2","Q1")))</f>
        <v>Q2</v>
      </c>
      <c r="L748" s="22" t="str">
        <f>TEXT(WEEKDAY(DataSet!$A748,3),"ddd")</f>
        <v>Thu</v>
      </c>
      <c r="M748" s="29">
        <f>IF(DataSet!$E748=0,0,DataSet!$F748)</f>
        <v>0</v>
      </c>
    </row>
    <row r="749" spans="1:13" x14ac:dyDescent="0.3">
      <c r="A749" s="28">
        <v>45444</v>
      </c>
      <c r="B749" s="24">
        <v>58</v>
      </c>
      <c r="C749" s="24">
        <v>7</v>
      </c>
      <c r="D749" s="24">
        <v>173.24</v>
      </c>
      <c r="E749" s="24">
        <v>7</v>
      </c>
      <c r="F749" s="25">
        <v>526</v>
      </c>
      <c r="G749" s="24" t="s">
        <v>13</v>
      </c>
      <c r="H749" s="24" t="s">
        <v>11</v>
      </c>
      <c r="I749" s="24" t="str">
        <f>TEXT(DataSet!$A749,"mmm")</f>
        <v>Jun</v>
      </c>
      <c r="J749" s="24">
        <f>YEAR(DataSet!$A749)</f>
        <v>2024</v>
      </c>
      <c r="K749" s="24" t="str">
        <f>IF(MONTH(DataSet!$A749)&gt;9,"Q4",IF(MONTH(DataSet!$A749)&gt;6,"Q3",IF(MONTH(DataSet!$A749)&gt;3,"Q2","Q1")))</f>
        <v>Q2</v>
      </c>
      <c r="L749" s="24" t="str">
        <f>TEXT(WEEKDAY(DataSet!$A749,3),"ddd")</f>
        <v>Thu</v>
      </c>
      <c r="M749" s="30">
        <f>IF(DataSet!$E749=0,0,DataSet!$F749)</f>
        <v>526</v>
      </c>
    </row>
    <row r="750" spans="1:13" x14ac:dyDescent="0.3">
      <c r="A750" s="27">
        <v>45444</v>
      </c>
      <c r="B750" s="22">
        <v>92</v>
      </c>
      <c r="C750" s="22">
        <v>5</v>
      </c>
      <c r="D750" s="22">
        <v>569.75</v>
      </c>
      <c r="E750" s="22">
        <v>2</v>
      </c>
      <c r="F750" s="23">
        <v>3734</v>
      </c>
      <c r="G750" s="22" t="s">
        <v>160</v>
      </c>
      <c r="H750" s="22" t="s">
        <v>9</v>
      </c>
      <c r="I750" s="22" t="str">
        <f>TEXT(DataSet!$A750,"mmm")</f>
        <v>Jun</v>
      </c>
      <c r="J750" s="22">
        <f>YEAR(DataSet!$A750)</f>
        <v>2024</v>
      </c>
      <c r="K750" s="22" t="str">
        <f>IF(MONTH(DataSet!$A750)&gt;9,"Q4",IF(MONTH(DataSet!$A750)&gt;6,"Q3",IF(MONTH(DataSet!$A750)&gt;3,"Q2","Q1")))</f>
        <v>Q2</v>
      </c>
      <c r="L750" s="22" t="str">
        <f>TEXT(WEEKDAY(DataSet!$A750,3),"ddd")</f>
        <v>Thu</v>
      </c>
      <c r="M750" s="29">
        <f>IF(DataSet!$E750=0,0,DataSet!$F750)</f>
        <v>3734</v>
      </c>
    </row>
    <row r="751" spans="1:13" x14ac:dyDescent="0.3">
      <c r="A751" s="28">
        <v>45444</v>
      </c>
      <c r="B751" s="24">
        <v>21</v>
      </c>
      <c r="C751" s="24">
        <v>16</v>
      </c>
      <c r="D751" s="24">
        <v>315.91000000000003</v>
      </c>
      <c r="E751" s="24">
        <v>1</v>
      </c>
      <c r="F751" s="25">
        <v>1456</v>
      </c>
      <c r="G751" s="24" t="s">
        <v>161</v>
      </c>
      <c r="H751" s="24" t="s">
        <v>9</v>
      </c>
      <c r="I751" s="24" t="str">
        <f>TEXT(DataSet!$A751,"mmm")</f>
        <v>Jun</v>
      </c>
      <c r="J751" s="24">
        <f>YEAR(DataSet!$A751)</f>
        <v>2024</v>
      </c>
      <c r="K751" s="24" t="str">
        <f>IF(MONTH(DataSet!$A751)&gt;9,"Q4",IF(MONTH(DataSet!$A751)&gt;6,"Q3",IF(MONTH(DataSet!$A751)&gt;3,"Q2","Q1")))</f>
        <v>Q2</v>
      </c>
      <c r="L751" s="24" t="str">
        <f>TEXT(WEEKDAY(DataSet!$A751,3),"ddd")</f>
        <v>Thu</v>
      </c>
      <c r="M751" s="30">
        <f>IF(DataSet!$E751=0,0,DataSet!$F751)</f>
        <v>1456</v>
      </c>
    </row>
    <row r="752" spans="1:13" x14ac:dyDescent="0.3">
      <c r="A752" s="27">
        <v>45444</v>
      </c>
      <c r="B752" s="22">
        <v>69</v>
      </c>
      <c r="C752" s="22">
        <v>16</v>
      </c>
      <c r="D752" s="22">
        <v>495.32</v>
      </c>
      <c r="E752" s="22">
        <v>0</v>
      </c>
      <c r="F752" s="23">
        <v>1263</v>
      </c>
      <c r="G752" s="22" t="s">
        <v>162</v>
      </c>
      <c r="H752" s="22" t="s">
        <v>11</v>
      </c>
      <c r="I752" s="22" t="str">
        <f>TEXT(DataSet!$A752,"mmm")</f>
        <v>Jun</v>
      </c>
      <c r="J752" s="22">
        <f>YEAR(DataSet!$A752)</f>
        <v>2024</v>
      </c>
      <c r="K752" s="22" t="str">
        <f>IF(MONTH(DataSet!$A752)&gt;9,"Q4",IF(MONTH(DataSet!$A752)&gt;6,"Q3",IF(MONTH(DataSet!$A752)&gt;3,"Q2","Q1")))</f>
        <v>Q2</v>
      </c>
      <c r="L752" s="22" t="str">
        <f>TEXT(WEEKDAY(DataSet!$A752,3),"ddd")</f>
        <v>Thu</v>
      </c>
      <c r="M752" s="29">
        <f>IF(DataSet!$E752=0,0,DataSet!$F752)</f>
        <v>0</v>
      </c>
    </row>
    <row r="753" spans="1:13" x14ac:dyDescent="0.3">
      <c r="A753" s="28">
        <v>45444</v>
      </c>
      <c r="B753" s="24">
        <v>88</v>
      </c>
      <c r="C753" s="24">
        <v>18</v>
      </c>
      <c r="D753" s="24">
        <v>181.21</v>
      </c>
      <c r="E753" s="24">
        <v>4</v>
      </c>
      <c r="F753" s="25">
        <v>377</v>
      </c>
      <c r="G753" s="24" t="s">
        <v>163</v>
      </c>
      <c r="H753" s="24" t="s">
        <v>11</v>
      </c>
      <c r="I753" s="24" t="str">
        <f>TEXT(DataSet!$A753,"mmm")</f>
        <v>Jun</v>
      </c>
      <c r="J753" s="24">
        <f>YEAR(DataSet!$A753)</f>
        <v>2024</v>
      </c>
      <c r="K753" s="24" t="str">
        <f>IF(MONTH(DataSet!$A753)&gt;9,"Q4",IF(MONTH(DataSet!$A753)&gt;6,"Q3",IF(MONTH(DataSet!$A753)&gt;3,"Q2","Q1")))</f>
        <v>Q2</v>
      </c>
      <c r="L753" s="24" t="str">
        <f>TEXT(WEEKDAY(DataSet!$A753,3),"ddd")</f>
        <v>Thu</v>
      </c>
      <c r="M753" s="30">
        <f>IF(DataSet!$E753=0,0,DataSet!$F753)</f>
        <v>377</v>
      </c>
    </row>
    <row r="754" spans="1:13" x14ac:dyDescent="0.3">
      <c r="A754" s="27">
        <v>45444</v>
      </c>
      <c r="B754" s="22">
        <v>28</v>
      </c>
      <c r="C754" s="22">
        <v>16</v>
      </c>
      <c r="D754" s="22">
        <v>506.95</v>
      </c>
      <c r="E754" s="22">
        <v>6</v>
      </c>
      <c r="F754" s="23">
        <v>3993</v>
      </c>
      <c r="G754" s="22" t="s">
        <v>164</v>
      </c>
      <c r="H754" s="22" t="s">
        <v>9</v>
      </c>
      <c r="I754" s="22" t="str">
        <f>TEXT(DataSet!$A754,"mmm")</f>
        <v>Jun</v>
      </c>
      <c r="J754" s="22">
        <f>YEAR(DataSet!$A754)</f>
        <v>2024</v>
      </c>
      <c r="K754" s="22" t="str">
        <f>IF(MONTH(DataSet!$A754)&gt;9,"Q4",IF(MONTH(DataSet!$A754)&gt;6,"Q3",IF(MONTH(DataSet!$A754)&gt;3,"Q2","Q1")))</f>
        <v>Q2</v>
      </c>
      <c r="L754" s="22" t="str">
        <f>TEXT(WEEKDAY(DataSet!$A754,3),"ddd")</f>
        <v>Thu</v>
      </c>
      <c r="M754" s="29">
        <f>IF(DataSet!$E754=0,0,DataSet!$F754)</f>
        <v>3993</v>
      </c>
    </row>
    <row r="755" spans="1:13" x14ac:dyDescent="0.3">
      <c r="A755" s="28">
        <v>45444</v>
      </c>
      <c r="B755" s="24">
        <v>93</v>
      </c>
      <c r="C755" s="24">
        <v>5</v>
      </c>
      <c r="D755" s="24">
        <v>85.65</v>
      </c>
      <c r="E755" s="24">
        <v>5</v>
      </c>
      <c r="F755" s="25">
        <v>3913</v>
      </c>
      <c r="G755" s="24" t="s">
        <v>71</v>
      </c>
      <c r="H755" s="24" t="s">
        <v>11</v>
      </c>
      <c r="I755" s="24" t="str">
        <f>TEXT(DataSet!$A755,"mmm")</f>
        <v>Jun</v>
      </c>
      <c r="J755" s="24">
        <f>YEAR(DataSet!$A755)</f>
        <v>2024</v>
      </c>
      <c r="K755" s="24" t="str">
        <f>IF(MONTH(DataSet!$A755)&gt;9,"Q4",IF(MONTH(DataSet!$A755)&gt;6,"Q3",IF(MONTH(DataSet!$A755)&gt;3,"Q2","Q1")))</f>
        <v>Q2</v>
      </c>
      <c r="L755" s="24" t="str">
        <f>TEXT(WEEKDAY(DataSet!$A755,3),"ddd")</f>
        <v>Thu</v>
      </c>
      <c r="M755" s="30">
        <f>IF(DataSet!$E755=0,0,DataSet!$F755)</f>
        <v>3913</v>
      </c>
    </row>
    <row r="756" spans="1:13" x14ac:dyDescent="0.3">
      <c r="A756" s="27">
        <v>45444</v>
      </c>
      <c r="B756" s="22">
        <v>54</v>
      </c>
      <c r="C756" s="22">
        <v>16</v>
      </c>
      <c r="D756" s="22">
        <v>334.41</v>
      </c>
      <c r="E756" s="22">
        <v>9</v>
      </c>
      <c r="F756" s="23">
        <v>1057</v>
      </c>
      <c r="G756" s="22" t="s">
        <v>96</v>
      </c>
      <c r="H756" s="22" t="s">
        <v>11</v>
      </c>
      <c r="I756" s="22" t="str">
        <f>TEXT(DataSet!$A756,"mmm")</f>
        <v>Jun</v>
      </c>
      <c r="J756" s="22">
        <f>YEAR(DataSet!$A756)</f>
        <v>2024</v>
      </c>
      <c r="K756" s="22" t="str">
        <f>IF(MONTH(DataSet!$A756)&gt;9,"Q4",IF(MONTH(DataSet!$A756)&gt;6,"Q3",IF(MONTH(DataSet!$A756)&gt;3,"Q2","Q1")))</f>
        <v>Q2</v>
      </c>
      <c r="L756" s="22" t="str">
        <f>TEXT(WEEKDAY(DataSet!$A756,3),"ddd")</f>
        <v>Thu</v>
      </c>
      <c r="M756" s="29">
        <f>IF(DataSet!$E756=0,0,DataSet!$F756)</f>
        <v>1057</v>
      </c>
    </row>
    <row r="757" spans="1:13" x14ac:dyDescent="0.3">
      <c r="A757" s="28">
        <v>45444</v>
      </c>
      <c r="B757" s="24">
        <v>48</v>
      </c>
      <c r="C757" s="24">
        <v>14</v>
      </c>
      <c r="D757" s="24">
        <v>383.94</v>
      </c>
      <c r="E757" s="24">
        <v>3</v>
      </c>
      <c r="F757" s="25">
        <v>3173</v>
      </c>
      <c r="G757" s="24" t="s">
        <v>165</v>
      </c>
      <c r="H757" s="24" t="s">
        <v>9</v>
      </c>
      <c r="I757" s="24" t="str">
        <f>TEXT(DataSet!$A757,"mmm")</f>
        <v>Jun</v>
      </c>
      <c r="J757" s="24">
        <f>YEAR(DataSet!$A757)</f>
        <v>2024</v>
      </c>
      <c r="K757" s="24" t="str">
        <f>IF(MONTH(DataSet!$A757)&gt;9,"Q4",IF(MONTH(DataSet!$A757)&gt;6,"Q3",IF(MONTH(DataSet!$A757)&gt;3,"Q2","Q1")))</f>
        <v>Q2</v>
      </c>
      <c r="L757" s="24" t="str">
        <f>TEXT(WEEKDAY(DataSet!$A757,3),"ddd")</f>
        <v>Thu</v>
      </c>
      <c r="M757" s="30">
        <f>IF(DataSet!$E757=0,0,DataSet!$F757)</f>
        <v>3173</v>
      </c>
    </row>
    <row r="758" spans="1:13" x14ac:dyDescent="0.3">
      <c r="A758" s="27">
        <v>45444</v>
      </c>
      <c r="B758" s="22">
        <v>40</v>
      </c>
      <c r="C758" s="22">
        <v>6</v>
      </c>
      <c r="D758" s="22">
        <v>509.67</v>
      </c>
      <c r="E758" s="22">
        <v>4</v>
      </c>
      <c r="F758" s="23">
        <v>3330</v>
      </c>
      <c r="G758" s="22" t="s">
        <v>166</v>
      </c>
      <c r="H758" s="22" t="s">
        <v>11</v>
      </c>
      <c r="I758" s="22" t="str">
        <f>TEXT(DataSet!$A758,"mmm")</f>
        <v>Jun</v>
      </c>
      <c r="J758" s="22">
        <f>YEAR(DataSet!$A758)</f>
        <v>2024</v>
      </c>
      <c r="K758" s="22" t="str">
        <f>IF(MONTH(DataSet!$A758)&gt;9,"Q4",IF(MONTH(DataSet!$A758)&gt;6,"Q3",IF(MONTH(DataSet!$A758)&gt;3,"Q2","Q1")))</f>
        <v>Q2</v>
      </c>
      <c r="L758" s="22" t="str">
        <f>TEXT(WEEKDAY(DataSet!$A758,3),"ddd")</f>
        <v>Thu</v>
      </c>
      <c r="M758" s="29">
        <f>IF(DataSet!$E758=0,0,DataSet!$F758)</f>
        <v>3330</v>
      </c>
    </row>
    <row r="759" spans="1:13" x14ac:dyDescent="0.3">
      <c r="A759" s="28">
        <v>45444</v>
      </c>
      <c r="B759" s="24">
        <v>73</v>
      </c>
      <c r="C759" s="24">
        <v>21</v>
      </c>
      <c r="D759" s="24">
        <v>601.02</v>
      </c>
      <c r="E759" s="24">
        <v>2</v>
      </c>
      <c r="F759" s="25">
        <v>365</v>
      </c>
      <c r="G759" s="24" t="s">
        <v>167</v>
      </c>
      <c r="H759" s="24" t="s">
        <v>11</v>
      </c>
      <c r="I759" s="24" t="str">
        <f>TEXT(DataSet!$A759,"mmm")</f>
        <v>Jun</v>
      </c>
      <c r="J759" s="24">
        <f>YEAR(DataSet!$A759)</f>
        <v>2024</v>
      </c>
      <c r="K759" s="24" t="str">
        <f>IF(MONTH(DataSet!$A759)&gt;9,"Q4",IF(MONTH(DataSet!$A759)&gt;6,"Q3",IF(MONTH(DataSet!$A759)&gt;3,"Q2","Q1")))</f>
        <v>Q2</v>
      </c>
      <c r="L759" s="24" t="str">
        <f>TEXT(WEEKDAY(DataSet!$A759,3),"ddd")</f>
        <v>Thu</v>
      </c>
      <c r="M759" s="30">
        <f>IF(DataSet!$E759=0,0,DataSet!$F759)</f>
        <v>365</v>
      </c>
    </row>
    <row r="760" spans="1:13" x14ac:dyDescent="0.3">
      <c r="A760" s="27">
        <v>45444</v>
      </c>
      <c r="B760" s="22">
        <v>36</v>
      </c>
      <c r="C760" s="22">
        <v>9</v>
      </c>
      <c r="D760" s="22">
        <v>196.74</v>
      </c>
      <c r="E760" s="22">
        <v>1</v>
      </c>
      <c r="F760" s="23">
        <v>3761</v>
      </c>
      <c r="G760" s="22" t="s">
        <v>124</v>
      </c>
      <c r="H760" s="22" t="s">
        <v>11</v>
      </c>
      <c r="I760" s="22" t="str">
        <f>TEXT(DataSet!$A760,"mmm")</f>
        <v>Jun</v>
      </c>
      <c r="J760" s="22">
        <f>YEAR(DataSet!$A760)</f>
        <v>2024</v>
      </c>
      <c r="K760" s="22" t="str">
        <f>IF(MONTH(DataSet!$A760)&gt;9,"Q4",IF(MONTH(DataSet!$A760)&gt;6,"Q3",IF(MONTH(DataSet!$A760)&gt;3,"Q2","Q1")))</f>
        <v>Q2</v>
      </c>
      <c r="L760" s="22" t="str">
        <f>TEXT(WEEKDAY(DataSet!$A760,3),"ddd")</f>
        <v>Thu</v>
      </c>
      <c r="M760" s="29">
        <f>IF(DataSet!$E760=0,0,DataSet!$F760)</f>
        <v>3761</v>
      </c>
    </row>
    <row r="761" spans="1:13" x14ac:dyDescent="0.3">
      <c r="A761" s="28">
        <v>45444</v>
      </c>
      <c r="B761" s="24">
        <v>58</v>
      </c>
      <c r="C761" s="24">
        <v>8</v>
      </c>
      <c r="D761" s="24">
        <v>196.58</v>
      </c>
      <c r="E761" s="24">
        <v>3</v>
      </c>
      <c r="F761" s="25">
        <v>692</v>
      </c>
      <c r="G761" s="24" t="s">
        <v>130</v>
      </c>
      <c r="H761" s="24" t="s">
        <v>11</v>
      </c>
      <c r="I761" s="24" t="str">
        <f>TEXT(DataSet!$A761,"mmm")</f>
        <v>Jun</v>
      </c>
      <c r="J761" s="24">
        <f>YEAR(DataSet!$A761)</f>
        <v>2024</v>
      </c>
      <c r="K761" s="24" t="str">
        <f>IF(MONTH(DataSet!$A761)&gt;9,"Q4",IF(MONTH(DataSet!$A761)&gt;6,"Q3",IF(MONTH(DataSet!$A761)&gt;3,"Q2","Q1")))</f>
        <v>Q2</v>
      </c>
      <c r="L761" s="24" t="str">
        <f>TEXT(WEEKDAY(DataSet!$A761,3),"ddd")</f>
        <v>Thu</v>
      </c>
      <c r="M761" s="30">
        <f>IF(DataSet!$E761=0,0,DataSet!$F761)</f>
        <v>692</v>
      </c>
    </row>
    <row r="762" spans="1:13" x14ac:dyDescent="0.3">
      <c r="A762" s="27">
        <v>45444</v>
      </c>
      <c r="B762" s="22">
        <v>100</v>
      </c>
      <c r="C762" s="22">
        <v>5</v>
      </c>
      <c r="D762" s="22">
        <v>153.87</v>
      </c>
      <c r="E762" s="22">
        <v>2</v>
      </c>
      <c r="F762" s="23">
        <v>1190</v>
      </c>
      <c r="G762" s="22" t="s">
        <v>168</v>
      </c>
      <c r="H762" s="22" t="s">
        <v>9</v>
      </c>
      <c r="I762" s="22" t="str">
        <f>TEXT(DataSet!$A762,"mmm")</f>
        <v>Jun</v>
      </c>
      <c r="J762" s="22">
        <f>YEAR(DataSet!$A762)</f>
        <v>2024</v>
      </c>
      <c r="K762" s="22" t="str">
        <f>IF(MONTH(DataSet!$A762)&gt;9,"Q4",IF(MONTH(DataSet!$A762)&gt;6,"Q3",IF(MONTH(DataSet!$A762)&gt;3,"Q2","Q1")))</f>
        <v>Q2</v>
      </c>
      <c r="L762" s="22" t="str">
        <f>TEXT(WEEKDAY(DataSet!$A762,3),"ddd")</f>
        <v>Thu</v>
      </c>
      <c r="M762" s="29">
        <f>IF(DataSet!$E762=0,0,DataSet!$F762)</f>
        <v>1190</v>
      </c>
    </row>
    <row r="763" spans="1:13" x14ac:dyDescent="0.3">
      <c r="A763" s="28">
        <v>45446</v>
      </c>
      <c r="B763" s="24">
        <v>73</v>
      </c>
      <c r="C763" s="24">
        <v>18</v>
      </c>
      <c r="D763" s="24">
        <v>442.36558627693961</v>
      </c>
      <c r="E763" s="24">
        <v>4</v>
      </c>
      <c r="F763" s="25">
        <v>4615</v>
      </c>
      <c r="G763" s="24" t="s">
        <v>153</v>
      </c>
      <c r="H763" s="24" t="s">
        <v>11</v>
      </c>
      <c r="I763" s="24" t="str">
        <f>TEXT(DataSet!$A763,"mmm")</f>
        <v>Jun</v>
      </c>
      <c r="J763" s="24">
        <f>YEAR(DataSet!$A763)</f>
        <v>2024</v>
      </c>
      <c r="K763" s="24" t="str">
        <f>IF(MONTH(DataSet!$A763)&gt;9,"Q4",IF(MONTH(DataSet!$A763)&gt;6,"Q3",IF(MONTH(DataSet!$A763)&gt;3,"Q2","Q1")))</f>
        <v>Q2</v>
      </c>
      <c r="L763" s="24" t="str">
        <f>TEXT(WEEKDAY(DataSet!$A763,3),"ddd")</f>
        <v>Sat</v>
      </c>
      <c r="M763" s="30">
        <f>IF(DataSet!$E763=0,0,DataSet!$F763)</f>
        <v>4615</v>
      </c>
    </row>
    <row r="764" spans="1:13" x14ac:dyDescent="0.3">
      <c r="A764" s="27">
        <v>45447</v>
      </c>
      <c r="B764" s="22">
        <v>60</v>
      </c>
      <c r="C764" s="22">
        <v>52</v>
      </c>
      <c r="D764" s="22">
        <v>181.30846967244571</v>
      </c>
      <c r="E764" s="22">
        <v>18</v>
      </c>
      <c r="F764" s="23">
        <v>2384</v>
      </c>
      <c r="G764" s="22" t="s">
        <v>109</v>
      </c>
      <c r="H764" s="22" t="s">
        <v>11</v>
      </c>
      <c r="I764" s="22" t="str">
        <f>TEXT(DataSet!$A764,"mmm")</f>
        <v>Jun</v>
      </c>
      <c r="J764" s="22">
        <f>YEAR(DataSet!$A764)</f>
        <v>2024</v>
      </c>
      <c r="K764" s="22" t="str">
        <f>IF(MONTH(DataSet!$A764)&gt;9,"Q4",IF(MONTH(DataSet!$A764)&gt;6,"Q3",IF(MONTH(DataSet!$A764)&gt;3,"Q2","Q1")))</f>
        <v>Q2</v>
      </c>
      <c r="L764" s="22" t="str">
        <f>TEXT(WEEKDAY(DataSet!$A764,3),"ddd")</f>
        <v>Sun</v>
      </c>
      <c r="M764" s="29">
        <f>IF(DataSet!$E764=0,0,DataSet!$F764)</f>
        <v>2384</v>
      </c>
    </row>
    <row r="765" spans="1:13" x14ac:dyDescent="0.3">
      <c r="A765" s="28">
        <v>45448</v>
      </c>
      <c r="B765" s="24">
        <v>66</v>
      </c>
      <c r="C765" s="24">
        <v>57</v>
      </c>
      <c r="D765" s="24">
        <v>555.46359224692128</v>
      </c>
      <c r="E765" s="24">
        <v>13</v>
      </c>
      <c r="F765" s="25">
        <v>2224</v>
      </c>
      <c r="G765" s="24" t="s">
        <v>96</v>
      </c>
      <c r="H765" s="24" t="s">
        <v>11</v>
      </c>
      <c r="I765" s="24" t="str">
        <f>TEXT(DataSet!$A765,"mmm")</f>
        <v>Jun</v>
      </c>
      <c r="J765" s="24">
        <f>YEAR(DataSet!$A765)</f>
        <v>2024</v>
      </c>
      <c r="K765" s="24" t="str">
        <f>IF(MONTH(DataSet!$A765)&gt;9,"Q4",IF(MONTH(DataSet!$A765)&gt;6,"Q3",IF(MONTH(DataSet!$A765)&gt;3,"Q2","Q1")))</f>
        <v>Q2</v>
      </c>
      <c r="L765" s="24" t="str">
        <f>TEXT(WEEKDAY(DataSet!$A765,3),"ddd")</f>
        <v>Mon</v>
      </c>
      <c r="M765" s="30">
        <f>IF(DataSet!$E765=0,0,DataSet!$F765)</f>
        <v>2224</v>
      </c>
    </row>
    <row r="766" spans="1:13" x14ac:dyDescent="0.3">
      <c r="A766" s="27">
        <v>45449</v>
      </c>
      <c r="B766" s="22">
        <v>57</v>
      </c>
      <c r="C766" s="22">
        <v>48</v>
      </c>
      <c r="D766" s="22">
        <v>511.26862146158447</v>
      </c>
      <c r="E766" s="22">
        <v>25</v>
      </c>
      <c r="F766" s="23">
        <v>2835</v>
      </c>
      <c r="G766" s="22" t="s">
        <v>99</v>
      </c>
      <c r="H766" s="22" t="s">
        <v>11</v>
      </c>
      <c r="I766" s="22" t="str">
        <f>TEXT(DataSet!$A766,"mmm")</f>
        <v>Jun</v>
      </c>
      <c r="J766" s="22">
        <f>YEAR(DataSet!$A766)</f>
        <v>2024</v>
      </c>
      <c r="K766" s="22" t="str">
        <f>IF(MONTH(DataSet!$A766)&gt;9,"Q4",IF(MONTH(DataSet!$A766)&gt;6,"Q3",IF(MONTH(DataSet!$A766)&gt;3,"Q2","Q1")))</f>
        <v>Q2</v>
      </c>
      <c r="L766" s="22" t="str">
        <f>TEXT(WEEKDAY(DataSet!$A766,3),"ddd")</f>
        <v>Tue</v>
      </c>
      <c r="M766" s="29">
        <f>IF(DataSet!$E766=0,0,DataSet!$F766)</f>
        <v>2835</v>
      </c>
    </row>
    <row r="767" spans="1:13" x14ac:dyDescent="0.3">
      <c r="A767" s="28">
        <v>45450</v>
      </c>
      <c r="B767" s="24">
        <v>84</v>
      </c>
      <c r="C767" s="24">
        <v>51</v>
      </c>
      <c r="D767" s="24">
        <v>574.89995664596199</v>
      </c>
      <c r="E767" s="24">
        <v>3</v>
      </c>
      <c r="F767" s="25">
        <v>711</v>
      </c>
      <c r="G767" s="24" t="s">
        <v>105</v>
      </c>
      <c r="H767" s="24" t="s">
        <v>9</v>
      </c>
      <c r="I767" s="24" t="str">
        <f>TEXT(DataSet!$A767,"mmm")</f>
        <v>Jun</v>
      </c>
      <c r="J767" s="24">
        <f>YEAR(DataSet!$A767)</f>
        <v>2024</v>
      </c>
      <c r="K767" s="24" t="str">
        <f>IF(MONTH(DataSet!$A767)&gt;9,"Q4",IF(MONTH(DataSet!$A767)&gt;6,"Q3",IF(MONTH(DataSet!$A767)&gt;3,"Q2","Q1")))</f>
        <v>Q2</v>
      </c>
      <c r="L767" s="24" t="str">
        <f>TEXT(WEEKDAY(DataSet!$A767,3),"ddd")</f>
        <v>Wed</v>
      </c>
      <c r="M767" s="30">
        <f>IF(DataSet!$E767=0,0,DataSet!$F767)</f>
        <v>711</v>
      </c>
    </row>
    <row r="768" spans="1:13" x14ac:dyDescent="0.3">
      <c r="A768" s="27">
        <v>45453</v>
      </c>
      <c r="B768" s="22">
        <v>84</v>
      </c>
      <c r="C768" s="22">
        <v>35</v>
      </c>
      <c r="D768" s="22">
        <v>462.85975419418003</v>
      </c>
      <c r="E768" s="22">
        <v>24</v>
      </c>
      <c r="F768" s="23">
        <v>1248</v>
      </c>
      <c r="G768" s="22" t="s">
        <v>169</v>
      </c>
      <c r="H768" s="22" t="s">
        <v>9</v>
      </c>
      <c r="I768" s="22" t="str">
        <f>TEXT(DataSet!$A768,"mmm")</f>
        <v>Jun</v>
      </c>
      <c r="J768" s="22">
        <f>YEAR(DataSet!$A768)</f>
        <v>2024</v>
      </c>
      <c r="K768" s="22" t="str">
        <f>IF(MONTH(DataSet!$A768)&gt;9,"Q4",IF(MONTH(DataSet!$A768)&gt;6,"Q3",IF(MONTH(DataSet!$A768)&gt;3,"Q2","Q1")))</f>
        <v>Q2</v>
      </c>
      <c r="L768" s="22" t="str">
        <f>TEXT(WEEKDAY(DataSet!$A768,3),"ddd")</f>
        <v>Sat</v>
      </c>
      <c r="M768" s="29">
        <f>IF(DataSet!$E768=0,0,DataSet!$F768)</f>
        <v>1248</v>
      </c>
    </row>
    <row r="769" spans="1:13" x14ac:dyDescent="0.3">
      <c r="A769" s="28">
        <v>45454</v>
      </c>
      <c r="B769" s="24">
        <v>82</v>
      </c>
      <c r="C769" s="24">
        <v>59</v>
      </c>
      <c r="D769" s="24">
        <v>406.70759796789491</v>
      </c>
      <c r="E769" s="24">
        <v>24</v>
      </c>
      <c r="F769" s="25">
        <v>3821</v>
      </c>
      <c r="G769" s="24" t="s">
        <v>54</v>
      </c>
      <c r="H769" s="24" t="s">
        <v>11</v>
      </c>
      <c r="I769" s="24" t="str">
        <f>TEXT(DataSet!$A769,"mmm")</f>
        <v>Jun</v>
      </c>
      <c r="J769" s="24">
        <f>YEAR(DataSet!$A769)</f>
        <v>2024</v>
      </c>
      <c r="K769" s="24" t="str">
        <f>IF(MONTH(DataSet!$A769)&gt;9,"Q4",IF(MONTH(DataSet!$A769)&gt;6,"Q3",IF(MONTH(DataSet!$A769)&gt;3,"Q2","Q1")))</f>
        <v>Q2</v>
      </c>
      <c r="L769" s="24" t="str">
        <f>TEXT(WEEKDAY(DataSet!$A769,3),"ddd")</f>
        <v>Sun</v>
      </c>
      <c r="M769" s="30">
        <f>IF(DataSet!$E769=0,0,DataSet!$F769)</f>
        <v>3821</v>
      </c>
    </row>
    <row r="770" spans="1:13" x14ac:dyDescent="0.3">
      <c r="A770" s="27">
        <v>45455</v>
      </c>
      <c r="B770" s="22">
        <v>54</v>
      </c>
      <c r="C770" s="22">
        <v>34</v>
      </c>
      <c r="D770" s="22">
        <v>309.12151814530938</v>
      </c>
      <c r="E770" s="22">
        <v>17</v>
      </c>
      <c r="F770" s="23">
        <v>873</v>
      </c>
      <c r="G770" s="22" t="s">
        <v>40</v>
      </c>
      <c r="H770" s="22" t="s">
        <v>11</v>
      </c>
      <c r="I770" s="22" t="str">
        <f>TEXT(DataSet!$A770,"mmm")</f>
        <v>Jun</v>
      </c>
      <c r="J770" s="22">
        <f>YEAR(DataSet!$A770)</f>
        <v>2024</v>
      </c>
      <c r="K770" s="22" t="str">
        <f>IF(MONTH(DataSet!$A770)&gt;9,"Q4",IF(MONTH(DataSet!$A770)&gt;6,"Q3",IF(MONTH(DataSet!$A770)&gt;3,"Q2","Q1")))</f>
        <v>Q2</v>
      </c>
      <c r="L770" s="22" t="str">
        <f>TEXT(WEEKDAY(DataSet!$A770,3),"ddd")</f>
        <v>Mon</v>
      </c>
      <c r="M770" s="29">
        <f>IF(DataSet!$E770=0,0,DataSet!$F770)</f>
        <v>873</v>
      </c>
    </row>
    <row r="771" spans="1:13" x14ac:dyDescent="0.3">
      <c r="A771" s="28">
        <v>45456</v>
      </c>
      <c r="B771" s="24">
        <v>91</v>
      </c>
      <c r="C771" s="24">
        <v>33</v>
      </c>
      <c r="D771" s="24">
        <v>566.3642416770067</v>
      </c>
      <c r="E771" s="24">
        <v>39</v>
      </c>
      <c r="F771" s="25">
        <v>3214</v>
      </c>
      <c r="G771" s="24" t="s">
        <v>170</v>
      </c>
      <c r="H771" s="24" t="s">
        <v>9</v>
      </c>
      <c r="I771" s="24" t="str">
        <f>TEXT(DataSet!$A771,"mmm")</f>
        <v>Jun</v>
      </c>
      <c r="J771" s="24">
        <f>YEAR(DataSet!$A771)</f>
        <v>2024</v>
      </c>
      <c r="K771" s="24" t="str">
        <f>IF(MONTH(DataSet!$A771)&gt;9,"Q4",IF(MONTH(DataSet!$A771)&gt;6,"Q3",IF(MONTH(DataSet!$A771)&gt;3,"Q2","Q1")))</f>
        <v>Q2</v>
      </c>
      <c r="L771" s="24" t="str">
        <f>TEXT(WEEKDAY(DataSet!$A771,3),"ddd")</f>
        <v>Tue</v>
      </c>
      <c r="M771" s="30">
        <f>IF(DataSet!$E771=0,0,DataSet!$F771)</f>
        <v>3214</v>
      </c>
    </row>
    <row r="772" spans="1:13" x14ac:dyDescent="0.3">
      <c r="A772" s="27">
        <v>45457</v>
      </c>
      <c r="B772" s="22">
        <v>88</v>
      </c>
      <c r="C772" s="22">
        <v>22</v>
      </c>
      <c r="D772" s="22">
        <v>533.03194475020416</v>
      </c>
      <c r="E772" s="22">
        <v>7</v>
      </c>
      <c r="F772" s="23">
        <v>1604</v>
      </c>
      <c r="G772" s="22" t="s">
        <v>48</v>
      </c>
      <c r="H772" s="22" t="s">
        <v>9</v>
      </c>
      <c r="I772" s="22" t="str">
        <f>TEXT(DataSet!$A772,"mmm")</f>
        <v>Jun</v>
      </c>
      <c r="J772" s="22">
        <f>YEAR(DataSet!$A772)</f>
        <v>2024</v>
      </c>
      <c r="K772" s="22" t="str">
        <f>IF(MONTH(DataSet!$A772)&gt;9,"Q4",IF(MONTH(DataSet!$A772)&gt;6,"Q3",IF(MONTH(DataSet!$A772)&gt;3,"Q2","Q1")))</f>
        <v>Q2</v>
      </c>
      <c r="L772" s="22" t="str">
        <f>TEXT(WEEKDAY(DataSet!$A772,3),"ddd")</f>
        <v>Wed</v>
      </c>
      <c r="M772" s="29">
        <f>IF(DataSet!$E772=0,0,DataSet!$F772)</f>
        <v>1604</v>
      </c>
    </row>
    <row r="773" spans="1:13" x14ac:dyDescent="0.3">
      <c r="A773" s="28">
        <v>45460</v>
      </c>
      <c r="B773" s="24">
        <v>90</v>
      </c>
      <c r="C773" s="24">
        <v>69</v>
      </c>
      <c r="D773" s="24">
        <v>122.6093350530947</v>
      </c>
      <c r="E773" s="24">
        <v>38</v>
      </c>
      <c r="F773" s="25">
        <v>2252</v>
      </c>
      <c r="G773" s="24" t="s">
        <v>82</v>
      </c>
      <c r="H773" s="24" t="s">
        <v>11</v>
      </c>
      <c r="I773" s="24" t="str">
        <f>TEXT(DataSet!$A773,"mmm")</f>
        <v>Jun</v>
      </c>
      <c r="J773" s="24">
        <f>YEAR(DataSet!$A773)</f>
        <v>2024</v>
      </c>
      <c r="K773" s="24" t="str">
        <f>IF(MONTH(DataSet!$A773)&gt;9,"Q4",IF(MONTH(DataSet!$A773)&gt;6,"Q3",IF(MONTH(DataSet!$A773)&gt;3,"Q2","Q1")))</f>
        <v>Q2</v>
      </c>
      <c r="L773" s="24" t="str">
        <f>TEXT(WEEKDAY(DataSet!$A773,3),"ddd")</f>
        <v>Sat</v>
      </c>
      <c r="M773" s="30">
        <f>IF(DataSet!$E773=0,0,DataSet!$F773)</f>
        <v>2252</v>
      </c>
    </row>
    <row r="774" spans="1:13" x14ac:dyDescent="0.3">
      <c r="A774" s="27">
        <v>45461</v>
      </c>
      <c r="B774" s="22">
        <v>77</v>
      </c>
      <c r="C774" s="22">
        <v>16</v>
      </c>
      <c r="D774" s="22">
        <v>113.18348724862599</v>
      </c>
      <c r="E774" s="22">
        <v>39</v>
      </c>
      <c r="F774" s="23">
        <v>1799</v>
      </c>
      <c r="G774" s="22" t="s">
        <v>26</v>
      </c>
      <c r="H774" s="22" t="s">
        <v>11</v>
      </c>
      <c r="I774" s="22" t="str">
        <f>TEXT(DataSet!$A774,"mmm")</f>
        <v>Jun</v>
      </c>
      <c r="J774" s="22">
        <f>YEAR(DataSet!$A774)</f>
        <v>2024</v>
      </c>
      <c r="K774" s="22" t="str">
        <f>IF(MONTH(DataSet!$A774)&gt;9,"Q4",IF(MONTH(DataSet!$A774)&gt;6,"Q3",IF(MONTH(DataSet!$A774)&gt;3,"Q2","Q1")))</f>
        <v>Q2</v>
      </c>
      <c r="L774" s="22" t="str">
        <f>TEXT(WEEKDAY(DataSet!$A774,3),"ddd")</f>
        <v>Sun</v>
      </c>
      <c r="M774" s="29">
        <f>IF(DataSet!$E774=0,0,DataSet!$F774)</f>
        <v>1799</v>
      </c>
    </row>
    <row r="775" spans="1:13" x14ac:dyDescent="0.3">
      <c r="A775" s="28">
        <v>45462</v>
      </c>
      <c r="B775" s="24">
        <v>56</v>
      </c>
      <c r="C775" s="24">
        <v>66</v>
      </c>
      <c r="D775" s="24">
        <v>288.23168343902478</v>
      </c>
      <c r="E775" s="24">
        <v>13</v>
      </c>
      <c r="F775" s="25">
        <v>2101</v>
      </c>
      <c r="G775" s="24" t="s">
        <v>77</v>
      </c>
      <c r="H775" s="24" t="s">
        <v>11</v>
      </c>
      <c r="I775" s="24" t="str">
        <f>TEXT(DataSet!$A775,"mmm")</f>
        <v>Jun</v>
      </c>
      <c r="J775" s="24">
        <f>YEAR(DataSet!$A775)</f>
        <v>2024</v>
      </c>
      <c r="K775" s="24" t="str">
        <f>IF(MONTH(DataSet!$A775)&gt;9,"Q4",IF(MONTH(DataSet!$A775)&gt;6,"Q3",IF(MONTH(DataSet!$A775)&gt;3,"Q2","Q1")))</f>
        <v>Q2</v>
      </c>
      <c r="L775" s="24" t="str">
        <f>TEXT(WEEKDAY(DataSet!$A775,3),"ddd")</f>
        <v>Mon</v>
      </c>
      <c r="M775" s="30">
        <f>IF(DataSet!$E775=0,0,DataSet!$F775)</f>
        <v>2101</v>
      </c>
    </row>
    <row r="776" spans="1:13" x14ac:dyDescent="0.3">
      <c r="A776" s="27">
        <v>45463</v>
      </c>
      <c r="B776" s="22">
        <v>58</v>
      </c>
      <c r="C776" s="22">
        <v>45</v>
      </c>
      <c r="D776" s="22">
        <v>505.27666539091638</v>
      </c>
      <c r="E776" s="22">
        <v>31</v>
      </c>
      <c r="F776" s="23">
        <v>3736</v>
      </c>
      <c r="G776" s="22" t="s">
        <v>77</v>
      </c>
      <c r="H776" s="22" t="s">
        <v>11</v>
      </c>
      <c r="I776" s="22" t="str">
        <f>TEXT(DataSet!$A776,"mmm")</f>
        <v>Jun</v>
      </c>
      <c r="J776" s="22">
        <f>YEAR(DataSet!$A776)</f>
        <v>2024</v>
      </c>
      <c r="K776" s="22" t="str">
        <f>IF(MONTH(DataSet!$A776)&gt;9,"Q4",IF(MONTH(DataSet!$A776)&gt;6,"Q3",IF(MONTH(DataSet!$A776)&gt;3,"Q2","Q1")))</f>
        <v>Q2</v>
      </c>
      <c r="L776" s="22" t="str">
        <f>TEXT(WEEKDAY(DataSet!$A776,3),"ddd")</f>
        <v>Tue</v>
      </c>
      <c r="M776" s="29">
        <f>IF(DataSet!$E776=0,0,DataSet!$F776)</f>
        <v>3736</v>
      </c>
    </row>
    <row r="777" spans="1:13" x14ac:dyDescent="0.3">
      <c r="A777" s="28">
        <v>45464</v>
      </c>
      <c r="B777" s="24">
        <v>57</v>
      </c>
      <c r="C777" s="24">
        <v>54</v>
      </c>
      <c r="D777" s="24">
        <v>593.63806465747223</v>
      </c>
      <c r="E777" s="24">
        <v>37</v>
      </c>
      <c r="F777" s="25">
        <v>1837</v>
      </c>
      <c r="G777" s="24" t="s">
        <v>134</v>
      </c>
      <c r="H777" s="24" t="s">
        <v>9</v>
      </c>
      <c r="I777" s="24" t="str">
        <f>TEXT(DataSet!$A777,"mmm")</f>
        <v>Jun</v>
      </c>
      <c r="J777" s="24">
        <f>YEAR(DataSet!$A777)</f>
        <v>2024</v>
      </c>
      <c r="K777" s="24" t="str">
        <f>IF(MONTH(DataSet!$A777)&gt;9,"Q4",IF(MONTH(DataSet!$A777)&gt;6,"Q3",IF(MONTH(DataSet!$A777)&gt;3,"Q2","Q1")))</f>
        <v>Q2</v>
      </c>
      <c r="L777" s="24" t="str">
        <f>TEXT(WEEKDAY(DataSet!$A777,3),"ddd")</f>
        <v>Wed</v>
      </c>
      <c r="M777" s="30">
        <f>IF(DataSet!$E777=0,0,DataSet!$F777)</f>
        <v>1837</v>
      </c>
    </row>
    <row r="778" spans="1:13" x14ac:dyDescent="0.3">
      <c r="A778" s="27">
        <v>45467</v>
      </c>
      <c r="B778" s="22">
        <v>61</v>
      </c>
      <c r="C778" s="22">
        <v>29</v>
      </c>
      <c r="D778" s="22">
        <v>175.2084455517641</v>
      </c>
      <c r="E778" s="22">
        <v>32</v>
      </c>
      <c r="F778" s="23">
        <v>3049</v>
      </c>
      <c r="G778" s="22" t="s">
        <v>42</v>
      </c>
      <c r="H778" s="22" t="s">
        <v>9</v>
      </c>
      <c r="I778" s="22" t="str">
        <f>TEXT(DataSet!$A778,"mmm")</f>
        <v>Jun</v>
      </c>
      <c r="J778" s="22">
        <f>YEAR(DataSet!$A778)</f>
        <v>2024</v>
      </c>
      <c r="K778" s="22" t="str">
        <f>IF(MONTH(DataSet!$A778)&gt;9,"Q4",IF(MONTH(DataSet!$A778)&gt;6,"Q3",IF(MONTH(DataSet!$A778)&gt;3,"Q2","Q1")))</f>
        <v>Q2</v>
      </c>
      <c r="L778" s="22" t="str">
        <f>TEXT(WEEKDAY(DataSet!$A778,3),"ddd")</f>
        <v>Sat</v>
      </c>
      <c r="M778" s="29">
        <f>IF(DataSet!$E778=0,0,DataSet!$F778)</f>
        <v>3049</v>
      </c>
    </row>
    <row r="779" spans="1:13" x14ac:dyDescent="0.3">
      <c r="A779" s="28">
        <v>45468</v>
      </c>
      <c r="B779" s="24">
        <v>83</v>
      </c>
      <c r="C779" s="24">
        <v>74</v>
      </c>
      <c r="D779" s="24">
        <v>397.06535767606749</v>
      </c>
      <c r="E779" s="24">
        <v>22</v>
      </c>
      <c r="F779" s="25">
        <v>2642</v>
      </c>
      <c r="G779" s="24" t="s">
        <v>34</v>
      </c>
      <c r="H779" s="24" t="s">
        <v>9</v>
      </c>
      <c r="I779" s="24" t="str">
        <f>TEXT(DataSet!$A779,"mmm")</f>
        <v>Jun</v>
      </c>
      <c r="J779" s="24">
        <f>YEAR(DataSet!$A779)</f>
        <v>2024</v>
      </c>
      <c r="K779" s="24" t="str">
        <f>IF(MONTH(DataSet!$A779)&gt;9,"Q4",IF(MONTH(DataSet!$A779)&gt;6,"Q3",IF(MONTH(DataSet!$A779)&gt;3,"Q2","Q1")))</f>
        <v>Q2</v>
      </c>
      <c r="L779" s="24" t="str">
        <f>TEXT(WEEKDAY(DataSet!$A779,3),"ddd")</f>
        <v>Sun</v>
      </c>
      <c r="M779" s="30">
        <f>IF(DataSet!$E779=0,0,DataSet!$F779)</f>
        <v>2642</v>
      </c>
    </row>
    <row r="780" spans="1:13" x14ac:dyDescent="0.3">
      <c r="A780" s="27">
        <v>45469</v>
      </c>
      <c r="B780" s="22">
        <v>82</v>
      </c>
      <c r="C780" s="22">
        <v>17</v>
      </c>
      <c r="D780" s="22">
        <v>290.44542831551081</v>
      </c>
      <c r="E780" s="22">
        <v>14</v>
      </c>
      <c r="F780" s="23">
        <v>3487</v>
      </c>
      <c r="G780" s="22" t="s">
        <v>45</v>
      </c>
      <c r="H780" s="22" t="s">
        <v>11</v>
      </c>
      <c r="I780" s="22" t="str">
        <f>TEXT(DataSet!$A780,"mmm")</f>
        <v>Jun</v>
      </c>
      <c r="J780" s="22">
        <f>YEAR(DataSet!$A780)</f>
        <v>2024</v>
      </c>
      <c r="K780" s="22" t="str">
        <f>IF(MONTH(DataSet!$A780)&gt;9,"Q4",IF(MONTH(DataSet!$A780)&gt;6,"Q3",IF(MONTH(DataSet!$A780)&gt;3,"Q2","Q1")))</f>
        <v>Q2</v>
      </c>
      <c r="L780" s="22" t="str">
        <f>TEXT(WEEKDAY(DataSet!$A780,3),"ddd")</f>
        <v>Mon</v>
      </c>
      <c r="M780" s="29">
        <f>IF(DataSet!$E780=0,0,DataSet!$F780)</f>
        <v>3487</v>
      </c>
    </row>
    <row r="781" spans="1:13" x14ac:dyDescent="0.3">
      <c r="A781" s="28">
        <v>45470</v>
      </c>
      <c r="B781" s="24">
        <v>97</v>
      </c>
      <c r="C781" s="24">
        <v>25</v>
      </c>
      <c r="D781" s="24">
        <v>584.95719890730152</v>
      </c>
      <c r="E781" s="24">
        <v>32</v>
      </c>
      <c r="F781" s="25">
        <v>4716</v>
      </c>
      <c r="G781" s="24" t="s">
        <v>170</v>
      </c>
      <c r="H781" s="24" t="s">
        <v>11</v>
      </c>
      <c r="I781" s="24" t="str">
        <f>TEXT(DataSet!$A781,"mmm")</f>
        <v>Jun</v>
      </c>
      <c r="J781" s="24">
        <f>YEAR(DataSet!$A781)</f>
        <v>2024</v>
      </c>
      <c r="K781" s="24" t="str">
        <f>IF(MONTH(DataSet!$A781)&gt;9,"Q4",IF(MONTH(DataSet!$A781)&gt;6,"Q3",IF(MONTH(DataSet!$A781)&gt;3,"Q2","Q1")))</f>
        <v>Q2</v>
      </c>
      <c r="L781" s="24" t="str">
        <f>TEXT(WEEKDAY(DataSet!$A781,3),"ddd")</f>
        <v>Tue</v>
      </c>
      <c r="M781" s="30">
        <f>IF(DataSet!$E781=0,0,DataSet!$F781)</f>
        <v>4716</v>
      </c>
    </row>
    <row r="782" spans="1:13" x14ac:dyDescent="0.3">
      <c r="A782" s="27">
        <v>45471</v>
      </c>
      <c r="B782" s="22">
        <v>72</v>
      </c>
      <c r="C782" s="22">
        <v>23</v>
      </c>
      <c r="D782" s="22">
        <v>521.05946156785433</v>
      </c>
      <c r="E782" s="22">
        <v>24</v>
      </c>
      <c r="F782" s="23">
        <v>3797</v>
      </c>
      <c r="G782" s="22" t="s">
        <v>135</v>
      </c>
      <c r="H782" s="22" t="s">
        <v>9</v>
      </c>
      <c r="I782" s="22" t="str">
        <f>TEXT(DataSet!$A782,"mmm")</f>
        <v>Jun</v>
      </c>
      <c r="J782" s="22">
        <f>YEAR(DataSet!$A782)</f>
        <v>2024</v>
      </c>
      <c r="K782" s="22" t="str">
        <f>IF(MONTH(DataSet!$A782)&gt;9,"Q4",IF(MONTH(DataSet!$A782)&gt;6,"Q3",IF(MONTH(DataSet!$A782)&gt;3,"Q2","Q1")))</f>
        <v>Q2</v>
      </c>
      <c r="L782" s="22" t="str">
        <f>TEXT(WEEKDAY(DataSet!$A782,3),"ddd")</f>
        <v>Wed</v>
      </c>
      <c r="M782" s="29">
        <f>IF(DataSet!$E782=0,0,DataSet!$F782)</f>
        <v>3797</v>
      </c>
    </row>
    <row r="783" spans="1:13" x14ac:dyDescent="0.3">
      <c r="A783" s="28">
        <v>45474</v>
      </c>
      <c r="B783" s="24">
        <v>34</v>
      </c>
      <c r="C783" s="24">
        <v>7</v>
      </c>
      <c r="D783" s="24">
        <v>199.39</v>
      </c>
      <c r="E783" s="24">
        <v>1</v>
      </c>
      <c r="F783" s="25">
        <v>3768</v>
      </c>
      <c r="G783" s="24" t="s">
        <v>171</v>
      </c>
      <c r="H783" s="24" t="s">
        <v>9</v>
      </c>
      <c r="I783" s="24" t="str">
        <f>TEXT(DataSet!$A783,"mmm")</f>
        <v>Jul</v>
      </c>
      <c r="J783" s="24">
        <f>YEAR(DataSet!$A783)</f>
        <v>2024</v>
      </c>
      <c r="K783" s="24" t="str">
        <f>IF(MONTH(DataSet!$A783)&gt;9,"Q4",IF(MONTH(DataSet!$A783)&gt;6,"Q3",IF(MONTH(DataSet!$A783)&gt;3,"Q2","Q1")))</f>
        <v>Q3</v>
      </c>
      <c r="L783" s="24" t="str">
        <f>TEXT(WEEKDAY(DataSet!$A783,3),"ddd")</f>
        <v>Sat</v>
      </c>
      <c r="M783" s="30">
        <f>IF(DataSet!$E783=0,0,DataSet!$F783)</f>
        <v>3768</v>
      </c>
    </row>
    <row r="784" spans="1:13" x14ac:dyDescent="0.3">
      <c r="A784" s="27">
        <v>45474</v>
      </c>
      <c r="B784" s="22">
        <v>72</v>
      </c>
      <c r="C784" s="22">
        <v>21</v>
      </c>
      <c r="D784" s="22">
        <v>604.57000000000005</v>
      </c>
      <c r="E784" s="22">
        <v>2</v>
      </c>
      <c r="F784" s="23">
        <v>328</v>
      </c>
      <c r="G784" s="22" t="s">
        <v>172</v>
      </c>
      <c r="H784" s="22" t="s">
        <v>11</v>
      </c>
      <c r="I784" s="22" t="str">
        <f>TEXT(DataSet!$A784,"mmm")</f>
        <v>Jul</v>
      </c>
      <c r="J784" s="22">
        <f>YEAR(DataSet!$A784)</f>
        <v>2024</v>
      </c>
      <c r="K784" s="22" t="str">
        <f>IF(MONTH(DataSet!$A784)&gt;9,"Q4",IF(MONTH(DataSet!$A784)&gt;6,"Q3",IF(MONTH(DataSet!$A784)&gt;3,"Q2","Q1")))</f>
        <v>Q3</v>
      </c>
      <c r="L784" s="22" t="str">
        <f>TEXT(WEEKDAY(DataSet!$A784,3),"ddd")</f>
        <v>Sat</v>
      </c>
      <c r="M784" s="29">
        <f>IF(DataSet!$E784=0,0,DataSet!$F784)</f>
        <v>328</v>
      </c>
    </row>
    <row r="785" spans="1:13" x14ac:dyDescent="0.3">
      <c r="A785" s="28">
        <v>45474</v>
      </c>
      <c r="B785" s="24">
        <v>32</v>
      </c>
      <c r="C785" s="24">
        <v>6</v>
      </c>
      <c r="D785" s="24">
        <v>553.58000000000004</v>
      </c>
      <c r="E785" s="24">
        <v>3</v>
      </c>
      <c r="F785" s="25">
        <v>3940</v>
      </c>
      <c r="G785" s="24" t="s">
        <v>173</v>
      </c>
      <c r="H785" s="24" t="s">
        <v>11</v>
      </c>
      <c r="I785" s="24" t="str">
        <f>TEXT(DataSet!$A785,"mmm")</f>
        <v>Jul</v>
      </c>
      <c r="J785" s="24">
        <f>YEAR(DataSet!$A785)</f>
        <v>2024</v>
      </c>
      <c r="K785" s="24" t="str">
        <f>IF(MONTH(DataSet!$A785)&gt;9,"Q4",IF(MONTH(DataSet!$A785)&gt;6,"Q3",IF(MONTH(DataSet!$A785)&gt;3,"Q2","Q1")))</f>
        <v>Q3</v>
      </c>
      <c r="L785" s="24" t="str">
        <f>TEXT(WEEKDAY(DataSet!$A785,3),"ddd")</f>
        <v>Sat</v>
      </c>
      <c r="M785" s="30">
        <f>IF(DataSet!$E785=0,0,DataSet!$F785)</f>
        <v>3940</v>
      </c>
    </row>
    <row r="786" spans="1:13" x14ac:dyDescent="0.3">
      <c r="A786" s="27">
        <v>45474</v>
      </c>
      <c r="B786" s="22">
        <v>17</v>
      </c>
      <c r="C786" s="22">
        <v>8</v>
      </c>
      <c r="D786" s="22">
        <v>208.21</v>
      </c>
      <c r="E786" s="22">
        <v>4</v>
      </c>
      <c r="F786" s="23">
        <v>829</v>
      </c>
      <c r="G786" s="22" t="s">
        <v>25</v>
      </c>
      <c r="H786" s="22" t="s">
        <v>9</v>
      </c>
      <c r="I786" s="22" t="str">
        <f>TEXT(DataSet!$A786,"mmm")</f>
        <v>Jul</v>
      </c>
      <c r="J786" s="22">
        <f>YEAR(DataSet!$A786)</f>
        <v>2024</v>
      </c>
      <c r="K786" s="22" t="str">
        <f>IF(MONTH(DataSet!$A786)&gt;9,"Q4",IF(MONTH(DataSet!$A786)&gt;6,"Q3",IF(MONTH(DataSet!$A786)&gt;3,"Q2","Q1")))</f>
        <v>Q3</v>
      </c>
      <c r="L786" s="22" t="str">
        <f>TEXT(WEEKDAY(DataSet!$A786,3),"ddd")</f>
        <v>Sat</v>
      </c>
      <c r="M786" s="29">
        <f>IF(DataSet!$E786=0,0,DataSet!$F786)</f>
        <v>829</v>
      </c>
    </row>
    <row r="787" spans="1:13" x14ac:dyDescent="0.3">
      <c r="A787" s="28">
        <v>45474</v>
      </c>
      <c r="B787" s="24">
        <v>50</v>
      </c>
      <c r="C787" s="24">
        <v>9</v>
      </c>
      <c r="D787" s="24">
        <v>246.06</v>
      </c>
      <c r="E787" s="24">
        <v>5</v>
      </c>
      <c r="F787" s="25">
        <v>4227</v>
      </c>
      <c r="G787" s="24" t="s">
        <v>147</v>
      </c>
      <c r="H787" s="24" t="s">
        <v>9</v>
      </c>
      <c r="I787" s="24" t="str">
        <f>TEXT(DataSet!$A787,"mmm")</f>
        <v>Jul</v>
      </c>
      <c r="J787" s="24">
        <f>YEAR(DataSet!$A787)</f>
        <v>2024</v>
      </c>
      <c r="K787" s="24" t="str">
        <f>IF(MONTH(DataSet!$A787)&gt;9,"Q4",IF(MONTH(DataSet!$A787)&gt;6,"Q3",IF(MONTH(DataSet!$A787)&gt;3,"Q2","Q1")))</f>
        <v>Q3</v>
      </c>
      <c r="L787" s="24" t="str">
        <f>TEXT(WEEKDAY(DataSet!$A787,3),"ddd")</f>
        <v>Sat</v>
      </c>
      <c r="M787" s="30">
        <f>IF(DataSet!$E787=0,0,DataSet!$F787)</f>
        <v>4227</v>
      </c>
    </row>
    <row r="788" spans="1:13" x14ac:dyDescent="0.3">
      <c r="A788" s="27">
        <v>45474</v>
      </c>
      <c r="B788" s="22">
        <v>31</v>
      </c>
      <c r="C788" s="22">
        <v>15</v>
      </c>
      <c r="D788" s="22">
        <v>347.38</v>
      </c>
      <c r="E788" s="22">
        <v>10</v>
      </c>
      <c r="F788" s="23">
        <v>1101</v>
      </c>
      <c r="G788" s="22" t="s">
        <v>66</v>
      </c>
      <c r="H788" s="22" t="s">
        <v>9</v>
      </c>
      <c r="I788" s="22" t="str">
        <f>TEXT(DataSet!$A788,"mmm")</f>
        <v>Jul</v>
      </c>
      <c r="J788" s="22">
        <f>YEAR(DataSet!$A788)</f>
        <v>2024</v>
      </c>
      <c r="K788" s="22" t="str">
        <f>IF(MONTH(DataSet!$A788)&gt;9,"Q4",IF(MONTH(DataSet!$A788)&gt;6,"Q3",IF(MONTH(DataSet!$A788)&gt;3,"Q2","Q1")))</f>
        <v>Q3</v>
      </c>
      <c r="L788" s="22" t="str">
        <f>TEXT(WEEKDAY(DataSet!$A788,3),"ddd")</f>
        <v>Sat</v>
      </c>
      <c r="M788" s="29">
        <f>IF(DataSet!$E788=0,0,DataSet!$F788)</f>
        <v>1101</v>
      </c>
    </row>
    <row r="789" spans="1:13" x14ac:dyDescent="0.3">
      <c r="A789" s="28">
        <v>45474</v>
      </c>
      <c r="B789" s="24">
        <v>77</v>
      </c>
      <c r="C789" s="24">
        <v>15</v>
      </c>
      <c r="D789" s="24">
        <v>282.58999999999997</v>
      </c>
      <c r="E789" s="24">
        <v>2</v>
      </c>
      <c r="F789" s="25">
        <v>2296</v>
      </c>
      <c r="G789" s="24" t="s">
        <v>174</v>
      </c>
      <c r="H789" s="24" t="s">
        <v>9</v>
      </c>
      <c r="I789" s="24" t="str">
        <f>TEXT(DataSet!$A789,"mmm")</f>
        <v>Jul</v>
      </c>
      <c r="J789" s="24">
        <f>YEAR(DataSet!$A789)</f>
        <v>2024</v>
      </c>
      <c r="K789" s="24" t="str">
        <f>IF(MONTH(DataSet!$A789)&gt;9,"Q4",IF(MONTH(DataSet!$A789)&gt;6,"Q3",IF(MONTH(DataSet!$A789)&gt;3,"Q2","Q1")))</f>
        <v>Q3</v>
      </c>
      <c r="L789" s="24" t="str">
        <f>TEXT(WEEKDAY(DataSet!$A789,3),"ddd")</f>
        <v>Sat</v>
      </c>
      <c r="M789" s="30">
        <f>IF(DataSet!$E789=0,0,DataSet!$F789)</f>
        <v>2296</v>
      </c>
    </row>
    <row r="790" spans="1:13" x14ac:dyDescent="0.3">
      <c r="A790" s="27">
        <v>45474</v>
      </c>
      <c r="B790" s="22">
        <v>70</v>
      </c>
      <c r="C790" s="22">
        <v>5</v>
      </c>
      <c r="D790" s="22">
        <v>491.31</v>
      </c>
      <c r="E790" s="22">
        <v>3</v>
      </c>
      <c r="F790" s="23">
        <v>3289</v>
      </c>
      <c r="G790" s="22" t="s">
        <v>175</v>
      </c>
      <c r="H790" s="22" t="s">
        <v>9</v>
      </c>
      <c r="I790" s="22" t="str">
        <f>TEXT(DataSet!$A790,"mmm")</f>
        <v>Jul</v>
      </c>
      <c r="J790" s="22">
        <f>YEAR(DataSet!$A790)</f>
        <v>2024</v>
      </c>
      <c r="K790" s="22" t="str">
        <f>IF(MONTH(DataSet!$A790)&gt;9,"Q4",IF(MONTH(DataSet!$A790)&gt;6,"Q3",IF(MONTH(DataSet!$A790)&gt;3,"Q2","Q1")))</f>
        <v>Q3</v>
      </c>
      <c r="L790" s="22" t="str">
        <f>TEXT(WEEKDAY(DataSet!$A790,3),"ddd")</f>
        <v>Sat</v>
      </c>
      <c r="M790" s="29">
        <f>IF(DataSet!$E790=0,0,DataSet!$F790)</f>
        <v>3289</v>
      </c>
    </row>
    <row r="791" spans="1:13" x14ac:dyDescent="0.3">
      <c r="A791" s="28">
        <v>45474</v>
      </c>
      <c r="B791" s="24">
        <v>77</v>
      </c>
      <c r="C791" s="24">
        <v>16</v>
      </c>
      <c r="D791" s="24">
        <v>335.59</v>
      </c>
      <c r="E791" s="24">
        <v>7</v>
      </c>
      <c r="F791" s="25">
        <v>1087</v>
      </c>
      <c r="G791" s="24" t="s">
        <v>47</v>
      </c>
      <c r="H791" s="24" t="s">
        <v>9</v>
      </c>
      <c r="I791" s="24" t="str">
        <f>TEXT(DataSet!$A791,"mmm")</f>
        <v>Jul</v>
      </c>
      <c r="J791" s="24">
        <f>YEAR(DataSet!$A791)</f>
        <v>2024</v>
      </c>
      <c r="K791" s="24" t="str">
        <f>IF(MONTH(DataSet!$A791)&gt;9,"Q4",IF(MONTH(DataSet!$A791)&gt;6,"Q3",IF(MONTH(DataSet!$A791)&gt;3,"Q2","Q1")))</f>
        <v>Q3</v>
      </c>
      <c r="L791" s="24" t="str">
        <f>TEXT(WEEKDAY(DataSet!$A791,3),"ddd")</f>
        <v>Sat</v>
      </c>
      <c r="M791" s="30">
        <f>IF(DataSet!$E791=0,0,DataSet!$F791)</f>
        <v>1087</v>
      </c>
    </row>
    <row r="792" spans="1:13" x14ac:dyDescent="0.3">
      <c r="A792" s="27">
        <v>45474</v>
      </c>
      <c r="B792" s="22">
        <v>71</v>
      </c>
      <c r="C792" s="22">
        <v>9</v>
      </c>
      <c r="D792" s="22">
        <v>220.4</v>
      </c>
      <c r="E792" s="22">
        <v>2</v>
      </c>
      <c r="F792" s="23">
        <v>692</v>
      </c>
      <c r="G792" s="22" t="s">
        <v>176</v>
      </c>
      <c r="H792" s="22" t="s">
        <v>9</v>
      </c>
      <c r="I792" s="22" t="str">
        <f>TEXT(DataSet!$A792,"mmm")</f>
        <v>Jul</v>
      </c>
      <c r="J792" s="22">
        <f>YEAR(DataSet!$A792)</f>
        <v>2024</v>
      </c>
      <c r="K792" s="22" t="str">
        <f>IF(MONTH(DataSet!$A792)&gt;9,"Q4",IF(MONTH(DataSet!$A792)&gt;6,"Q3",IF(MONTH(DataSet!$A792)&gt;3,"Q2","Q1")))</f>
        <v>Q3</v>
      </c>
      <c r="L792" s="22" t="str">
        <f>TEXT(WEEKDAY(DataSet!$A792,3),"ddd")</f>
        <v>Sat</v>
      </c>
      <c r="M792" s="29">
        <f>IF(DataSet!$E792=0,0,DataSet!$F792)</f>
        <v>692</v>
      </c>
    </row>
    <row r="793" spans="1:13" x14ac:dyDescent="0.3">
      <c r="A793" s="28">
        <v>45474</v>
      </c>
      <c r="B793" s="24">
        <v>24</v>
      </c>
      <c r="C793" s="24">
        <v>13</v>
      </c>
      <c r="D793" s="24">
        <v>471.72</v>
      </c>
      <c r="E793" s="24">
        <v>7</v>
      </c>
      <c r="F793" s="25">
        <v>3589</v>
      </c>
      <c r="G793" s="24" t="s">
        <v>87</v>
      </c>
      <c r="H793" s="24" t="s">
        <v>9</v>
      </c>
      <c r="I793" s="24" t="str">
        <f>TEXT(DataSet!$A793,"mmm")</f>
        <v>Jul</v>
      </c>
      <c r="J793" s="24">
        <f>YEAR(DataSet!$A793)</f>
        <v>2024</v>
      </c>
      <c r="K793" s="24" t="str">
        <f>IF(MONTH(DataSet!$A793)&gt;9,"Q4",IF(MONTH(DataSet!$A793)&gt;6,"Q3",IF(MONTH(DataSet!$A793)&gt;3,"Q2","Q1")))</f>
        <v>Q3</v>
      </c>
      <c r="L793" s="24" t="str">
        <f>TEXT(WEEKDAY(DataSet!$A793,3),"ddd")</f>
        <v>Sat</v>
      </c>
      <c r="M793" s="30">
        <f>IF(DataSet!$E793=0,0,DataSet!$F793)</f>
        <v>3589</v>
      </c>
    </row>
    <row r="794" spans="1:13" x14ac:dyDescent="0.3">
      <c r="A794" s="27">
        <v>45474</v>
      </c>
      <c r="B794" s="22">
        <v>71</v>
      </c>
      <c r="C794" s="22">
        <v>7</v>
      </c>
      <c r="D794" s="22">
        <v>78.53</v>
      </c>
      <c r="E794" s="22">
        <v>4</v>
      </c>
      <c r="F794" s="23">
        <v>3653</v>
      </c>
      <c r="G794" s="22" t="s">
        <v>177</v>
      </c>
      <c r="H794" s="22" t="s">
        <v>11</v>
      </c>
      <c r="I794" s="22" t="str">
        <f>TEXT(DataSet!$A794,"mmm")</f>
        <v>Jul</v>
      </c>
      <c r="J794" s="22">
        <f>YEAR(DataSet!$A794)</f>
        <v>2024</v>
      </c>
      <c r="K794" s="22" t="str">
        <f>IF(MONTH(DataSet!$A794)&gt;9,"Q4",IF(MONTH(DataSet!$A794)&gt;6,"Q3",IF(MONTH(DataSet!$A794)&gt;3,"Q2","Q1")))</f>
        <v>Q3</v>
      </c>
      <c r="L794" s="22" t="str">
        <f>TEXT(WEEKDAY(DataSet!$A794,3),"ddd")</f>
        <v>Sat</v>
      </c>
      <c r="M794" s="29">
        <f>IF(DataSet!$E794=0,0,DataSet!$F794)</f>
        <v>3653</v>
      </c>
    </row>
    <row r="795" spans="1:13" x14ac:dyDescent="0.3">
      <c r="A795" s="28">
        <v>45474</v>
      </c>
      <c r="B795" s="24">
        <v>71</v>
      </c>
      <c r="C795" s="24">
        <v>12</v>
      </c>
      <c r="D795" s="24">
        <v>487.04</v>
      </c>
      <c r="E795" s="24">
        <v>5</v>
      </c>
      <c r="F795" s="25">
        <v>1005</v>
      </c>
      <c r="G795" s="24" t="s">
        <v>156</v>
      </c>
      <c r="H795" s="24" t="s">
        <v>9</v>
      </c>
      <c r="I795" s="24" t="str">
        <f>TEXT(DataSet!$A795,"mmm")</f>
        <v>Jul</v>
      </c>
      <c r="J795" s="24">
        <f>YEAR(DataSet!$A795)</f>
        <v>2024</v>
      </c>
      <c r="K795" s="24" t="str">
        <f>IF(MONTH(DataSet!$A795)&gt;9,"Q4",IF(MONTH(DataSet!$A795)&gt;6,"Q3",IF(MONTH(DataSet!$A795)&gt;3,"Q2","Q1")))</f>
        <v>Q3</v>
      </c>
      <c r="L795" s="24" t="str">
        <f>TEXT(WEEKDAY(DataSet!$A795,3),"ddd")</f>
        <v>Sat</v>
      </c>
      <c r="M795" s="30">
        <f>IF(DataSet!$E795=0,0,DataSet!$F795)</f>
        <v>1005</v>
      </c>
    </row>
    <row r="796" spans="1:13" x14ac:dyDescent="0.3">
      <c r="A796" s="27">
        <v>45474</v>
      </c>
      <c r="B796" s="22">
        <v>75</v>
      </c>
      <c r="C796" s="22">
        <v>17</v>
      </c>
      <c r="D796" s="22">
        <v>176.07</v>
      </c>
      <c r="E796" s="22">
        <v>5</v>
      </c>
      <c r="F796" s="23">
        <v>458</v>
      </c>
      <c r="G796" s="22" t="s">
        <v>178</v>
      </c>
      <c r="H796" s="22" t="s">
        <v>9</v>
      </c>
      <c r="I796" s="22" t="str">
        <f>TEXT(DataSet!$A796,"mmm")</f>
        <v>Jul</v>
      </c>
      <c r="J796" s="22">
        <f>YEAR(DataSet!$A796)</f>
        <v>2024</v>
      </c>
      <c r="K796" s="22" t="str">
        <f>IF(MONTH(DataSet!$A796)&gt;9,"Q4",IF(MONTH(DataSet!$A796)&gt;6,"Q3",IF(MONTH(DataSet!$A796)&gt;3,"Q2","Q1")))</f>
        <v>Q3</v>
      </c>
      <c r="L796" s="22" t="str">
        <f>TEXT(WEEKDAY(DataSet!$A796,3),"ddd")</f>
        <v>Sat</v>
      </c>
      <c r="M796" s="29">
        <f>IF(DataSet!$E796=0,0,DataSet!$F796)</f>
        <v>458</v>
      </c>
    </row>
    <row r="797" spans="1:13" x14ac:dyDescent="0.3">
      <c r="A797" s="28">
        <v>45474</v>
      </c>
      <c r="B797" s="24">
        <v>76</v>
      </c>
      <c r="C797" s="24">
        <v>11</v>
      </c>
      <c r="D797" s="24">
        <v>486.93</v>
      </c>
      <c r="E797" s="24">
        <v>0</v>
      </c>
      <c r="F797" s="25">
        <v>1219</v>
      </c>
      <c r="G797" s="24" t="s">
        <v>73</v>
      </c>
      <c r="H797" s="24" t="s">
        <v>11</v>
      </c>
      <c r="I797" s="24" t="str">
        <f>TEXT(DataSet!$A797,"mmm")</f>
        <v>Jul</v>
      </c>
      <c r="J797" s="24">
        <f>YEAR(DataSet!$A797)</f>
        <v>2024</v>
      </c>
      <c r="K797" s="24" t="str">
        <f>IF(MONTH(DataSet!$A797)&gt;9,"Q4",IF(MONTH(DataSet!$A797)&gt;6,"Q3",IF(MONTH(DataSet!$A797)&gt;3,"Q2","Q1")))</f>
        <v>Q3</v>
      </c>
      <c r="L797" s="24" t="str">
        <f>TEXT(WEEKDAY(DataSet!$A797,3),"ddd")</f>
        <v>Sat</v>
      </c>
      <c r="M797" s="30">
        <f>IF(DataSet!$E797=0,0,DataSet!$F797)</f>
        <v>0</v>
      </c>
    </row>
    <row r="798" spans="1:13" x14ac:dyDescent="0.3">
      <c r="A798" s="27">
        <v>45474</v>
      </c>
      <c r="B798" s="22">
        <v>20</v>
      </c>
      <c r="C798" s="22">
        <v>14</v>
      </c>
      <c r="D798" s="22">
        <v>283.66000000000003</v>
      </c>
      <c r="E798" s="22">
        <v>2</v>
      </c>
      <c r="F798" s="23">
        <v>1494</v>
      </c>
      <c r="G798" s="22" t="s">
        <v>125</v>
      </c>
      <c r="H798" s="22" t="s">
        <v>9</v>
      </c>
      <c r="I798" s="22" t="str">
        <f>TEXT(DataSet!$A798,"mmm")</f>
        <v>Jul</v>
      </c>
      <c r="J798" s="22">
        <f>YEAR(DataSet!$A798)</f>
        <v>2024</v>
      </c>
      <c r="K798" s="22" t="str">
        <f>IF(MONTH(DataSet!$A798)&gt;9,"Q4",IF(MONTH(DataSet!$A798)&gt;6,"Q3",IF(MONTH(DataSet!$A798)&gt;3,"Q2","Q1")))</f>
        <v>Q3</v>
      </c>
      <c r="L798" s="22" t="str">
        <f>TEXT(WEEKDAY(DataSet!$A798,3),"ddd")</f>
        <v>Sat</v>
      </c>
      <c r="M798" s="29">
        <f>IF(DataSet!$E798=0,0,DataSet!$F798)</f>
        <v>1494</v>
      </c>
    </row>
    <row r="799" spans="1:13" x14ac:dyDescent="0.3">
      <c r="A799" s="28">
        <v>45474</v>
      </c>
      <c r="B799" s="24">
        <v>79</v>
      </c>
      <c r="C799" s="24">
        <v>6</v>
      </c>
      <c r="D799" s="24">
        <v>536.04999999999995</v>
      </c>
      <c r="E799" s="24">
        <v>1</v>
      </c>
      <c r="F799" s="25">
        <v>3682</v>
      </c>
      <c r="G799" s="24" t="s">
        <v>140</v>
      </c>
      <c r="H799" s="24" t="s">
        <v>11</v>
      </c>
      <c r="I799" s="24" t="str">
        <f>TEXT(DataSet!$A799,"mmm")</f>
        <v>Jul</v>
      </c>
      <c r="J799" s="24">
        <f>YEAR(DataSet!$A799)</f>
        <v>2024</v>
      </c>
      <c r="K799" s="24" t="str">
        <f>IF(MONTH(DataSet!$A799)&gt;9,"Q4",IF(MONTH(DataSet!$A799)&gt;6,"Q3",IF(MONTH(DataSet!$A799)&gt;3,"Q2","Q1")))</f>
        <v>Q3</v>
      </c>
      <c r="L799" s="24" t="str">
        <f>TEXT(WEEKDAY(DataSet!$A799,3),"ddd")</f>
        <v>Sat</v>
      </c>
      <c r="M799" s="30">
        <f>IF(DataSet!$E799=0,0,DataSet!$F799)</f>
        <v>3682</v>
      </c>
    </row>
    <row r="800" spans="1:13" x14ac:dyDescent="0.3">
      <c r="A800" s="27">
        <v>45474</v>
      </c>
      <c r="B800" s="22">
        <v>82</v>
      </c>
      <c r="C800" s="22">
        <v>9</v>
      </c>
      <c r="D800" s="22">
        <v>171.86</v>
      </c>
      <c r="E800" s="22">
        <v>7</v>
      </c>
      <c r="F800" s="23">
        <v>507</v>
      </c>
      <c r="G800" s="22" t="s">
        <v>97</v>
      </c>
      <c r="H800" s="22" t="s">
        <v>9</v>
      </c>
      <c r="I800" s="22" t="str">
        <f>TEXT(DataSet!$A800,"mmm")</f>
        <v>Jul</v>
      </c>
      <c r="J800" s="22">
        <f>YEAR(DataSet!$A800)</f>
        <v>2024</v>
      </c>
      <c r="K800" s="22" t="str">
        <f>IF(MONTH(DataSet!$A800)&gt;9,"Q4",IF(MONTH(DataSet!$A800)&gt;6,"Q3",IF(MONTH(DataSet!$A800)&gt;3,"Q2","Q1")))</f>
        <v>Q3</v>
      </c>
      <c r="L800" s="22" t="str">
        <f>TEXT(WEEKDAY(DataSet!$A800,3),"ddd")</f>
        <v>Sat</v>
      </c>
      <c r="M800" s="29">
        <f>IF(DataSet!$E800=0,0,DataSet!$F800)</f>
        <v>507</v>
      </c>
    </row>
    <row r="801" spans="1:13" x14ac:dyDescent="0.3">
      <c r="A801" s="28">
        <v>45474</v>
      </c>
      <c r="B801" s="24">
        <v>103</v>
      </c>
      <c r="C801" s="24">
        <v>15</v>
      </c>
      <c r="D801" s="24">
        <v>359.16</v>
      </c>
      <c r="E801" s="24">
        <v>1</v>
      </c>
      <c r="F801" s="25">
        <v>2950</v>
      </c>
      <c r="G801" s="24" t="s">
        <v>179</v>
      </c>
      <c r="H801" s="24" t="s">
        <v>9</v>
      </c>
      <c r="I801" s="24" t="str">
        <f>TEXT(DataSet!$A801,"mmm")</f>
        <v>Jul</v>
      </c>
      <c r="J801" s="24">
        <f>YEAR(DataSet!$A801)</f>
        <v>2024</v>
      </c>
      <c r="K801" s="24" t="str">
        <f>IF(MONTH(DataSet!$A801)&gt;9,"Q4",IF(MONTH(DataSet!$A801)&gt;6,"Q3",IF(MONTH(DataSet!$A801)&gt;3,"Q2","Q1")))</f>
        <v>Q3</v>
      </c>
      <c r="L801" s="24" t="str">
        <f>TEXT(WEEKDAY(DataSet!$A801,3),"ddd")</f>
        <v>Sat</v>
      </c>
      <c r="M801" s="30">
        <f>IF(DataSet!$E801=0,0,DataSet!$F801)</f>
        <v>2950</v>
      </c>
    </row>
    <row r="802" spans="1:13" x14ac:dyDescent="0.3">
      <c r="A802" s="27">
        <v>45474</v>
      </c>
      <c r="B802" s="22">
        <v>41</v>
      </c>
      <c r="C802" s="22">
        <v>9</v>
      </c>
      <c r="D802" s="22">
        <v>569.97</v>
      </c>
      <c r="E802" s="22">
        <v>5</v>
      </c>
      <c r="F802" s="23">
        <v>260</v>
      </c>
      <c r="G802" s="22" t="s">
        <v>56</v>
      </c>
      <c r="H802" s="22" t="s">
        <v>9</v>
      </c>
      <c r="I802" s="22" t="str">
        <f>TEXT(DataSet!$A802,"mmm")</f>
        <v>Jul</v>
      </c>
      <c r="J802" s="22">
        <f>YEAR(DataSet!$A802)</f>
        <v>2024</v>
      </c>
      <c r="K802" s="22" t="str">
        <f>IF(MONTH(DataSet!$A802)&gt;9,"Q4",IF(MONTH(DataSet!$A802)&gt;6,"Q3",IF(MONTH(DataSet!$A802)&gt;3,"Q2","Q1")))</f>
        <v>Q3</v>
      </c>
      <c r="L802" s="22" t="str">
        <f>TEXT(WEEKDAY(DataSet!$A802,3),"ddd")</f>
        <v>Sat</v>
      </c>
      <c r="M802" s="29">
        <f>IF(DataSet!$E802=0,0,DataSet!$F802)</f>
        <v>260</v>
      </c>
    </row>
    <row r="803" spans="1:13" x14ac:dyDescent="0.3">
      <c r="A803" s="28">
        <v>45474</v>
      </c>
      <c r="B803" s="24">
        <v>38</v>
      </c>
      <c r="C803" s="24">
        <v>14</v>
      </c>
      <c r="D803" s="24">
        <v>359.22</v>
      </c>
      <c r="E803" s="24">
        <v>8</v>
      </c>
      <c r="F803" s="25">
        <v>3846</v>
      </c>
      <c r="G803" s="24" t="s">
        <v>180</v>
      </c>
      <c r="H803" s="24" t="s">
        <v>11</v>
      </c>
      <c r="I803" s="24" t="str">
        <f>TEXT(DataSet!$A803,"mmm")</f>
        <v>Jul</v>
      </c>
      <c r="J803" s="24">
        <f>YEAR(DataSet!$A803)</f>
        <v>2024</v>
      </c>
      <c r="K803" s="24" t="str">
        <f>IF(MONTH(DataSet!$A803)&gt;9,"Q4",IF(MONTH(DataSet!$A803)&gt;6,"Q3",IF(MONTH(DataSet!$A803)&gt;3,"Q2","Q1")))</f>
        <v>Q3</v>
      </c>
      <c r="L803" s="24" t="str">
        <f>TEXT(WEEKDAY(DataSet!$A803,3),"ddd")</f>
        <v>Sat</v>
      </c>
      <c r="M803" s="30">
        <f>IF(DataSet!$E803=0,0,DataSet!$F803)</f>
        <v>3846</v>
      </c>
    </row>
    <row r="804" spans="1:13" x14ac:dyDescent="0.3">
      <c r="A804" s="27">
        <v>45474</v>
      </c>
      <c r="B804" s="22">
        <v>83</v>
      </c>
      <c r="C804" s="22">
        <v>5</v>
      </c>
      <c r="D804" s="22">
        <v>166.85</v>
      </c>
      <c r="E804" s="22">
        <v>4</v>
      </c>
      <c r="F804" s="23">
        <v>1364</v>
      </c>
      <c r="G804" s="22" t="s">
        <v>70</v>
      </c>
      <c r="H804" s="22" t="s">
        <v>11</v>
      </c>
      <c r="I804" s="22" t="str">
        <f>TEXT(DataSet!$A804,"mmm")</f>
        <v>Jul</v>
      </c>
      <c r="J804" s="22">
        <f>YEAR(DataSet!$A804)</f>
        <v>2024</v>
      </c>
      <c r="K804" s="22" t="str">
        <f>IF(MONTH(DataSet!$A804)&gt;9,"Q4",IF(MONTH(DataSet!$A804)&gt;6,"Q3",IF(MONTH(DataSet!$A804)&gt;3,"Q2","Q1")))</f>
        <v>Q3</v>
      </c>
      <c r="L804" s="22" t="str">
        <f>TEXT(WEEKDAY(DataSet!$A804,3),"ddd")</f>
        <v>Sat</v>
      </c>
      <c r="M804" s="29">
        <f>IF(DataSet!$E804=0,0,DataSet!$F804)</f>
        <v>1364</v>
      </c>
    </row>
    <row r="805" spans="1:13" x14ac:dyDescent="0.3">
      <c r="A805" s="28">
        <v>45474</v>
      </c>
      <c r="B805" s="24">
        <v>18</v>
      </c>
      <c r="C805" s="24">
        <v>6</v>
      </c>
      <c r="D805" s="24">
        <v>76.27</v>
      </c>
      <c r="E805" s="24">
        <v>4</v>
      </c>
      <c r="F805" s="25">
        <v>1598</v>
      </c>
      <c r="G805" s="24" t="s">
        <v>181</v>
      </c>
      <c r="H805" s="24" t="s">
        <v>9</v>
      </c>
      <c r="I805" s="24" t="str">
        <f>TEXT(DataSet!$A805,"mmm")</f>
        <v>Jul</v>
      </c>
      <c r="J805" s="24">
        <f>YEAR(DataSet!$A805)</f>
        <v>2024</v>
      </c>
      <c r="K805" s="24" t="str">
        <f>IF(MONTH(DataSet!$A805)&gt;9,"Q4",IF(MONTH(DataSet!$A805)&gt;6,"Q3",IF(MONTH(DataSet!$A805)&gt;3,"Q2","Q1")))</f>
        <v>Q3</v>
      </c>
      <c r="L805" s="24" t="str">
        <f>TEXT(WEEKDAY(DataSet!$A805,3),"ddd")</f>
        <v>Sat</v>
      </c>
      <c r="M805" s="30">
        <f>IF(DataSet!$E805=0,0,DataSet!$F805)</f>
        <v>1598</v>
      </c>
    </row>
    <row r="806" spans="1:13" x14ac:dyDescent="0.3">
      <c r="A806" s="27">
        <v>45474</v>
      </c>
      <c r="B806" s="22">
        <v>62</v>
      </c>
      <c r="C806" s="22">
        <v>13</v>
      </c>
      <c r="D806" s="22">
        <v>364.64</v>
      </c>
      <c r="E806" s="22">
        <v>4</v>
      </c>
      <c r="F806" s="23">
        <v>3704</v>
      </c>
      <c r="G806" s="22" t="s">
        <v>150</v>
      </c>
      <c r="H806" s="22" t="s">
        <v>11</v>
      </c>
      <c r="I806" s="22" t="str">
        <f>TEXT(DataSet!$A806,"mmm")</f>
        <v>Jul</v>
      </c>
      <c r="J806" s="22">
        <f>YEAR(DataSet!$A806)</f>
        <v>2024</v>
      </c>
      <c r="K806" s="22" t="str">
        <f>IF(MONTH(DataSet!$A806)&gt;9,"Q4",IF(MONTH(DataSet!$A806)&gt;6,"Q3",IF(MONTH(DataSet!$A806)&gt;3,"Q2","Q1")))</f>
        <v>Q3</v>
      </c>
      <c r="L806" s="22" t="str">
        <f>TEXT(WEEKDAY(DataSet!$A806,3),"ddd")</f>
        <v>Sat</v>
      </c>
      <c r="M806" s="29">
        <f>IF(DataSet!$E806=0,0,DataSet!$F806)</f>
        <v>3704</v>
      </c>
    </row>
    <row r="807" spans="1:13" x14ac:dyDescent="0.3">
      <c r="A807" s="28">
        <v>45474</v>
      </c>
      <c r="B807" s="24">
        <v>71</v>
      </c>
      <c r="C807" s="24">
        <v>17</v>
      </c>
      <c r="D807" s="24">
        <v>360.1</v>
      </c>
      <c r="E807" s="24">
        <v>6</v>
      </c>
      <c r="F807" s="25">
        <v>4445</v>
      </c>
      <c r="G807" s="24" t="s">
        <v>44</v>
      </c>
      <c r="H807" s="24" t="s">
        <v>11</v>
      </c>
      <c r="I807" s="24" t="str">
        <f>TEXT(DataSet!$A807,"mmm")</f>
        <v>Jul</v>
      </c>
      <c r="J807" s="24">
        <f>YEAR(DataSet!$A807)</f>
        <v>2024</v>
      </c>
      <c r="K807" s="24" t="str">
        <f>IF(MONTH(DataSet!$A807)&gt;9,"Q4",IF(MONTH(DataSet!$A807)&gt;6,"Q3",IF(MONTH(DataSet!$A807)&gt;3,"Q2","Q1")))</f>
        <v>Q3</v>
      </c>
      <c r="L807" s="24" t="str">
        <f>TEXT(WEEKDAY(DataSet!$A807,3),"ddd")</f>
        <v>Sat</v>
      </c>
      <c r="M807" s="30">
        <f>IF(DataSet!$E807=0,0,DataSet!$F807)</f>
        <v>4445</v>
      </c>
    </row>
    <row r="808" spans="1:13" x14ac:dyDescent="0.3">
      <c r="A808" s="27">
        <v>45474</v>
      </c>
      <c r="B808" s="22">
        <v>53</v>
      </c>
      <c r="C808" s="22">
        <v>14</v>
      </c>
      <c r="D808" s="22">
        <v>367.56</v>
      </c>
      <c r="E808" s="22">
        <v>2</v>
      </c>
      <c r="F808" s="23">
        <v>3514</v>
      </c>
      <c r="G808" s="22" t="s">
        <v>182</v>
      </c>
      <c r="H808" s="22" t="s">
        <v>9</v>
      </c>
      <c r="I808" s="22" t="str">
        <f>TEXT(DataSet!$A808,"mmm")</f>
        <v>Jul</v>
      </c>
      <c r="J808" s="22">
        <f>YEAR(DataSet!$A808)</f>
        <v>2024</v>
      </c>
      <c r="K808" s="22" t="str">
        <f>IF(MONTH(DataSet!$A808)&gt;9,"Q4",IF(MONTH(DataSet!$A808)&gt;6,"Q3",IF(MONTH(DataSet!$A808)&gt;3,"Q2","Q1")))</f>
        <v>Q3</v>
      </c>
      <c r="L808" s="22" t="str">
        <f>TEXT(WEEKDAY(DataSet!$A808,3),"ddd")</f>
        <v>Sat</v>
      </c>
      <c r="M808" s="29">
        <f>IF(DataSet!$E808=0,0,DataSet!$F808)</f>
        <v>3514</v>
      </c>
    </row>
    <row r="809" spans="1:13" x14ac:dyDescent="0.3">
      <c r="A809" s="28">
        <v>45475</v>
      </c>
      <c r="B809" s="24">
        <v>73</v>
      </c>
      <c r="C809" s="24">
        <v>24</v>
      </c>
      <c r="D809" s="24">
        <v>519.16435235556901</v>
      </c>
      <c r="E809" s="24">
        <v>16</v>
      </c>
      <c r="F809" s="25">
        <v>1467</v>
      </c>
      <c r="G809" s="24" t="s">
        <v>106</v>
      </c>
      <c r="H809" s="24" t="s">
        <v>9</v>
      </c>
      <c r="I809" s="24" t="str">
        <f>TEXT(DataSet!$A809,"mmm")</f>
        <v>Jul</v>
      </c>
      <c r="J809" s="24">
        <f>YEAR(DataSet!$A809)</f>
        <v>2024</v>
      </c>
      <c r="K809" s="24" t="str">
        <f>IF(MONTH(DataSet!$A809)&gt;9,"Q4",IF(MONTH(DataSet!$A809)&gt;6,"Q3",IF(MONTH(DataSet!$A809)&gt;3,"Q2","Q1")))</f>
        <v>Q3</v>
      </c>
      <c r="L809" s="24" t="str">
        <f>TEXT(WEEKDAY(DataSet!$A809,3),"ddd")</f>
        <v>Sun</v>
      </c>
      <c r="M809" s="30">
        <f>IF(DataSet!$E809=0,0,DataSet!$F809)</f>
        <v>1467</v>
      </c>
    </row>
    <row r="810" spans="1:13" x14ac:dyDescent="0.3">
      <c r="A810" s="27">
        <v>45476</v>
      </c>
      <c r="B810" s="22">
        <v>86</v>
      </c>
      <c r="C810" s="22">
        <v>75</v>
      </c>
      <c r="D810" s="22">
        <v>334.34657989748513</v>
      </c>
      <c r="E810" s="22">
        <v>32</v>
      </c>
      <c r="F810" s="23">
        <v>640</v>
      </c>
      <c r="G810" s="22" t="s">
        <v>32</v>
      </c>
      <c r="H810" s="22" t="s">
        <v>9</v>
      </c>
      <c r="I810" s="22" t="str">
        <f>TEXT(DataSet!$A810,"mmm")</f>
        <v>Jul</v>
      </c>
      <c r="J810" s="22">
        <f>YEAR(DataSet!$A810)</f>
        <v>2024</v>
      </c>
      <c r="K810" s="22" t="str">
        <f>IF(MONTH(DataSet!$A810)&gt;9,"Q4",IF(MONTH(DataSet!$A810)&gt;6,"Q3",IF(MONTH(DataSet!$A810)&gt;3,"Q2","Q1")))</f>
        <v>Q3</v>
      </c>
      <c r="L810" s="22" t="str">
        <f>TEXT(WEEKDAY(DataSet!$A810,3),"ddd")</f>
        <v>Mon</v>
      </c>
      <c r="M810" s="29">
        <f>IF(DataSet!$E810=0,0,DataSet!$F810)</f>
        <v>640</v>
      </c>
    </row>
    <row r="811" spans="1:13" x14ac:dyDescent="0.3">
      <c r="A811" s="28">
        <v>45477</v>
      </c>
      <c r="B811" s="24">
        <v>84</v>
      </c>
      <c r="C811" s="24">
        <v>41</v>
      </c>
      <c r="D811" s="24">
        <v>307.4097511688326</v>
      </c>
      <c r="E811" s="24">
        <v>1</v>
      </c>
      <c r="F811" s="25">
        <v>1680</v>
      </c>
      <c r="G811" s="24" t="s">
        <v>136</v>
      </c>
      <c r="H811" s="24" t="s">
        <v>9</v>
      </c>
      <c r="I811" s="24" t="str">
        <f>TEXT(DataSet!$A811,"mmm")</f>
        <v>Jul</v>
      </c>
      <c r="J811" s="24">
        <f>YEAR(DataSet!$A811)</f>
        <v>2024</v>
      </c>
      <c r="K811" s="24" t="str">
        <f>IF(MONTH(DataSet!$A811)&gt;9,"Q4",IF(MONTH(DataSet!$A811)&gt;6,"Q3",IF(MONTH(DataSet!$A811)&gt;3,"Q2","Q1")))</f>
        <v>Q3</v>
      </c>
      <c r="L811" s="24" t="str">
        <f>TEXT(WEEKDAY(DataSet!$A811,3),"ddd")</f>
        <v>Tue</v>
      </c>
      <c r="M811" s="30">
        <f>IF(DataSet!$E811=0,0,DataSet!$F811)</f>
        <v>1680</v>
      </c>
    </row>
    <row r="812" spans="1:13" x14ac:dyDescent="0.3">
      <c r="A812" s="27">
        <v>45478</v>
      </c>
      <c r="B812" s="22">
        <v>93</v>
      </c>
      <c r="C812" s="22">
        <v>72</v>
      </c>
      <c r="D812" s="22">
        <v>236.7035359653531</v>
      </c>
      <c r="E812" s="22">
        <v>13</v>
      </c>
      <c r="F812" s="23">
        <v>3178</v>
      </c>
      <c r="G812" s="22" t="s">
        <v>153</v>
      </c>
      <c r="H812" s="22" t="s">
        <v>11</v>
      </c>
      <c r="I812" s="22" t="str">
        <f>TEXT(DataSet!$A812,"mmm")</f>
        <v>Jul</v>
      </c>
      <c r="J812" s="22">
        <f>YEAR(DataSet!$A812)</f>
        <v>2024</v>
      </c>
      <c r="K812" s="22" t="str">
        <f>IF(MONTH(DataSet!$A812)&gt;9,"Q4",IF(MONTH(DataSet!$A812)&gt;6,"Q3",IF(MONTH(DataSet!$A812)&gt;3,"Q2","Q1")))</f>
        <v>Q3</v>
      </c>
      <c r="L812" s="22" t="str">
        <f>TEXT(WEEKDAY(DataSet!$A812,3),"ddd")</f>
        <v>Wed</v>
      </c>
      <c r="M812" s="29">
        <f>IF(DataSet!$E812=0,0,DataSet!$F812)</f>
        <v>3178</v>
      </c>
    </row>
    <row r="813" spans="1:13" x14ac:dyDescent="0.3">
      <c r="A813" s="28">
        <v>45481</v>
      </c>
      <c r="B813" s="24">
        <v>89</v>
      </c>
      <c r="C813" s="24">
        <v>60</v>
      </c>
      <c r="D813" s="24">
        <v>128.18774832546359</v>
      </c>
      <c r="E813" s="24">
        <v>39</v>
      </c>
      <c r="F813" s="25">
        <v>731</v>
      </c>
      <c r="G813" s="24" t="s">
        <v>111</v>
      </c>
      <c r="H813" s="24" t="s">
        <v>9</v>
      </c>
      <c r="I813" s="24" t="str">
        <f>TEXT(DataSet!$A813,"mmm")</f>
        <v>Jul</v>
      </c>
      <c r="J813" s="24">
        <f>YEAR(DataSet!$A813)</f>
        <v>2024</v>
      </c>
      <c r="K813" s="24" t="str">
        <f>IF(MONTH(DataSet!$A813)&gt;9,"Q4",IF(MONTH(DataSet!$A813)&gt;6,"Q3",IF(MONTH(DataSet!$A813)&gt;3,"Q2","Q1")))</f>
        <v>Q3</v>
      </c>
      <c r="L813" s="24" t="str">
        <f>TEXT(WEEKDAY(DataSet!$A813,3),"ddd")</f>
        <v>Sat</v>
      </c>
      <c r="M813" s="30">
        <f>IF(DataSet!$E813=0,0,DataSet!$F813)</f>
        <v>731</v>
      </c>
    </row>
    <row r="814" spans="1:13" x14ac:dyDescent="0.3">
      <c r="A814" s="27">
        <v>45482</v>
      </c>
      <c r="B814" s="22">
        <v>71</v>
      </c>
      <c r="C814" s="22">
        <v>34</v>
      </c>
      <c r="D814" s="22">
        <v>532.36118812752659</v>
      </c>
      <c r="E814" s="22">
        <v>39</v>
      </c>
      <c r="F814" s="23">
        <v>2734</v>
      </c>
      <c r="G814" s="22" t="s">
        <v>135</v>
      </c>
      <c r="H814" s="22" t="s">
        <v>9</v>
      </c>
      <c r="I814" s="22" t="str">
        <f>TEXT(DataSet!$A814,"mmm")</f>
        <v>Jul</v>
      </c>
      <c r="J814" s="22">
        <f>YEAR(DataSet!$A814)</f>
        <v>2024</v>
      </c>
      <c r="K814" s="22" t="str">
        <f>IF(MONTH(DataSet!$A814)&gt;9,"Q4",IF(MONTH(DataSet!$A814)&gt;6,"Q3",IF(MONTH(DataSet!$A814)&gt;3,"Q2","Q1")))</f>
        <v>Q3</v>
      </c>
      <c r="L814" s="22" t="str">
        <f>TEXT(WEEKDAY(DataSet!$A814,3),"ddd")</f>
        <v>Sun</v>
      </c>
      <c r="M814" s="29">
        <f>IF(DataSet!$E814=0,0,DataSet!$F814)</f>
        <v>2734</v>
      </c>
    </row>
    <row r="815" spans="1:13" x14ac:dyDescent="0.3">
      <c r="A815" s="28">
        <v>45483</v>
      </c>
      <c r="B815" s="24">
        <v>76</v>
      </c>
      <c r="C815" s="24">
        <v>67</v>
      </c>
      <c r="D815" s="24">
        <v>506.45050456503878</v>
      </c>
      <c r="E815" s="24">
        <v>38</v>
      </c>
      <c r="F815" s="25">
        <v>3186</v>
      </c>
      <c r="G815" s="24" t="s">
        <v>76</v>
      </c>
      <c r="H815" s="24" t="s">
        <v>9</v>
      </c>
      <c r="I815" s="24" t="str">
        <f>TEXT(DataSet!$A815,"mmm")</f>
        <v>Jul</v>
      </c>
      <c r="J815" s="24">
        <f>YEAR(DataSet!$A815)</f>
        <v>2024</v>
      </c>
      <c r="K815" s="24" t="str">
        <f>IF(MONTH(DataSet!$A815)&gt;9,"Q4",IF(MONTH(DataSet!$A815)&gt;6,"Q3",IF(MONTH(DataSet!$A815)&gt;3,"Q2","Q1")))</f>
        <v>Q3</v>
      </c>
      <c r="L815" s="24" t="str">
        <f>TEXT(WEEKDAY(DataSet!$A815,3),"ddd")</f>
        <v>Mon</v>
      </c>
      <c r="M815" s="30">
        <f>IF(DataSet!$E815=0,0,DataSet!$F815)</f>
        <v>3186</v>
      </c>
    </row>
    <row r="816" spans="1:13" x14ac:dyDescent="0.3">
      <c r="A816" s="27">
        <v>45484</v>
      </c>
      <c r="B816" s="22">
        <v>84</v>
      </c>
      <c r="C816" s="22">
        <v>72</v>
      </c>
      <c r="D816" s="22">
        <v>599.85883664306527</v>
      </c>
      <c r="E816" s="22">
        <v>5</v>
      </c>
      <c r="F816" s="23">
        <v>2004</v>
      </c>
      <c r="G816" s="22" t="s">
        <v>44</v>
      </c>
      <c r="H816" s="22" t="s">
        <v>9</v>
      </c>
      <c r="I816" s="22" t="str">
        <f>TEXT(DataSet!$A816,"mmm")</f>
        <v>Jul</v>
      </c>
      <c r="J816" s="22">
        <f>YEAR(DataSet!$A816)</f>
        <v>2024</v>
      </c>
      <c r="K816" s="22" t="str">
        <f>IF(MONTH(DataSet!$A816)&gt;9,"Q4",IF(MONTH(DataSet!$A816)&gt;6,"Q3",IF(MONTH(DataSet!$A816)&gt;3,"Q2","Q1")))</f>
        <v>Q3</v>
      </c>
      <c r="L816" s="22" t="str">
        <f>TEXT(WEEKDAY(DataSet!$A816,3),"ddd")</f>
        <v>Tue</v>
      </c>
      <c r="M816" s="29">
        <f>IF(DataSet!$E816=0,0,DataSet!$F816)</f>
        <v>2004</v>
      </c>
    </row>
    <row r="817" spans="1:13" x14ac:dyDescent="0.3">
      <c r="A817" s="28">
        <v>45485</v>
      </c>
      <c r="B817" s="24">
        <v>50</v>
      </c>
      <c r="C817" s="24">
        <v>71</v>
      </c>
      <c r="D817" s="24">
        <v>598.31841853695266</v>
      </c>
      <c r="E817" s="24">
        <v>5</v>
      </c>
      <c r="F817" s="25">
        <v>3969</v>
      </c>
      <c r="G817" s="24" t="s">
        <v>105</v>
      </c>
      <c r="H817" s="24" t="s">
        <v>9</v>
      </c>
      <c r="I817" s="24" t="str">
        <f>TEXT(DataSet!$A817,"mmm")</f>
        <v>Jul</v>
      </c>
      <c r="J817" s="24">
        <f>YEAR(DataSet!$A817)</f>
        <v>2024</v>
      </c>
      <c r="K817" s="24" t="str">
        <f>IF(MONTH(DataSet!$A817)&gt;9,"Q4",IF(MONTH(DataSet!$A817)&gt;6,"Q3",IF(MONTH(DataSet!$A817)&gt;3,"Q2","Q1")))</f>
        <v>Q3</v>
      </c>
      <c r="L817" s="24" t="str">
        <f>TEXT(WEEKDAY(DataSet!$A817,3),"ddd")</f>
        <v>Wed</v>
      </c>
      <c r="M817" s="30">
        <f>IF(DataSet!$E817=0,0,DataSet!$F817)</f>
        <v>3969</v>
      </c>
    </row>
    <row r="818" spans="1:13" x14ac:dyDescent="0.3">
      <c r="A818" s="27">
        <v>45488</v>
      </c>
      <c r="B818" s="22">
        <v>84</v>
      </c>
      <c r="C818" s="22">
        <v>31</v>
      </c>
      <c r="D818" s="22">
        <v>377.7158528013137</v>
      </c>
      <c r="E818" s="22">
        <v>2</v>
      </c>
      <c r="F818" s="23">
        <v>980</v>
      </c>
      <c r="G818" s="22" t="s">
        <v>32</v>
      </c>
      <c r="H818" s="22" t="s">
        <v>9</v>
      </c>
      <c r="I818" s="22" t="str">
        <f>TEXT(DataSet!$A818,"mmm")</f>
        <v>Jul</v>
      </c>
      <c r="J818" s="22">
        <f>YEAR(DataSet!$A818)</f>
        <v>2024</v>
      </c>
      <c r="K818" s="22" t="str">
        <f>IF(MONTH(DataSet!$A818)&gt;9,"Q4",IF(MONTH(DataSet!$A818)&gt;6,"Q3",IF(MONTH(DataSet!$A818)&gt;3,"Q2","Q1")))</f>
        <v>Q3</v>
      </c>
      <c r="L818" s="22" t="str">
        <f>TEXT(WEEKDAY(DataSet!$A818,3),"ddd")</f>
        <v>Sat</v>
      </c>
      <c r="M818" s="29">
        <f>IF(DataSet!$E818=0,0,DataSet!$F818)</f>
        <v>980</v>
      </c>
    </row>
    <row r="819" spans="1:13" x14ac:dyDescent="0.3">
      <c r="A819" s="28">
        <v>45489</v>
      </c>
      <c r="B819" s="24">
        <v>86</v>
      </c>
      <c r="C819" s="24">
        <v>67</v>
      </c>
      <c r="D819" s="24">
        <v>484.49370759025533</v>
      </c>
      <c r="E819" s="24">
        <v>6</v>
      </c>
      <c r="F819" s="25">
        <v>838</v>
      </c>
      <c r="G819" s="24" t="s">
        <v>136</v>
      </c>
      <c r="H819" s="24" t="s">
        <v>9</v>
      </c>
      <c r="I819" s="24" t="str">
        <f>TEXT(DataSet!$A819,"mmm")</f>
        <v>Jul</v>
      </c>
      <c r="J819" s="24">
        <f>YEAR(DataSet!$A819)</f>
        <v>2024</v>
      </c>
      <c r="K819" s="24" t="str">
        <f>IF(MONTH(DataSet!$A819)&gt;9,"Q4",IF(MONTH(DataSet!$A819)&gt;6,"Q3",IF(MONTH(DataSet!$A819)&gt;3,"Q2","Q1")))</f>
        <v>Q3</v>
      </c>
      <c r="L819" s="24" t="str">
        <f>TEXT(WEEKDAY(DataSet!$A819,3),"ddd")</f>
        <v>Sun</v>
      </c>
      <c r="M819" s="30">
        <f>IF(DataSet!$E819=0,0,DataSet!$F819)</f>
        <v>838</v>
      </c>
    </row>
    <row r="820" spans="1:13" x14ac:dyDescent="0.3">
      <c r="A820" s="27">
        <v>45490</v>
      </c>
      <c r="B820" s="22">
        <v>96</v>
      </c>
      <c r="C820" s="22">
        <v>67</v>
      </c>
      <c r="D820" s="22">
        <v>572.38286494121394</v>
      </c>
      <c r="E820" s="22">
        <v>7</v>
      </c>
      <c r="F820" s="23">
        <v>3777</v>
      </c>
      <c r="G820" s="22" t="s">
        <v>51</v>
      </c>
      <c r="H820" s="22" t="s">
        <v>11</v>
      </c>
      <c r="I820" s="22" t="str">
        <f>TEXT(DataSet!$A820,"mmm")</f>
        <v>Jul</v>
      </c>
      <c r="J820" s="22">
        <f>YEAR(DataSet!$A820)</f>
        <v>2024</v>
      </c>
      <c r="K820" s="22" t="str">
        <f>IF(MONTH(DataSet!$A820)&gt;9,"Q4",IF(MONTH(DataSet!$A820)&gt;6,"Q3",IF(MONTH(DataSet!$A820)&gt;3,"Q2","Q1")))</f>
        <v>Q3</v>
      </c>
      <c r="L820" s="22" t="str">
        <f>TEXT(WEEKDAY(DataSet!$A820,3),"ddd")</f>
        <v>Mon</v>
      </c>
      <c r="M820" s="29">
        <f>IF(DataSet!$E820=0,0,DataSet!$F820)</f>
        <v>3777</v>
      </c>
    </row>
    <row r="821" spans="1:13" x14ac:dyDescent="0.3">
      <c r="A821" s="28">
        <v>45491</v>
      </c>
      <c r="B821" s="24">
        <v>63</v>
      </c>
      <c r="C821" s="24">
        <v>58</v>
      </c>
      <c r="D821" s="24">
        <v>524.82369533870565</v>
      </c>
      <c r="E821" s="24">
        <v>14</v>
      </c>
      <c r="F821" s="25">
        <v>2730</v>
      </c>
      <c r="G821" s="24" t="s">
        <v>80</v>
      </c>
      <c r="H821" s="24" t="s">
        <v>11</v>
      </c>
      <c r="I821" s="24" t="str">
        <f>TEXT(DataSet!$A821,"mmm")</f>
        <v>Jul</v>
      </c>
      <c r="J821" s="24">
        <f>YEAR(DataSet!$A821)</f>
        <v>2024</v>
      </c>
      <c r="K821" s="24" t="str">
        <f>IF(MONTH(DataSet!$A821)&gt;9,"Q4",IF(MONTH(DataSet!$A821)&gt;6,"Q3",IF(MONTH(DataSet!$A821)&gt;3,"Q2","Q1")))</f>
        <v>Q3</v>
      </c>
      <c r="L821" s="24" t="str">
        <f>TEXT(WEEKDAY(DataSet!$A821,3),"ddd")</f>
        <v>Tue</v>
      </c>
      <c r="M821" s="30">
        <f>IF(DataSet!$E821=0,0,DataSet!$F821)</f>
        <v>2730</v>
      </c>
    </row>
    <row r="822" spans="1:13" x14ac:dyDescent="0.3">
      <c r="A822" s="27">
        <v>45492</v>
      </c>
      <c r="B822" s="22">
        <v>52</v>
      </c>
      <c r="C822" s="22">
        <v>61</v>
      </c>
      <c r="D822" s="22">
        <v>223.67405087159881</v>
      </c>
      <c r="E822" s="22">
        <v>28</v>
      </c>
      <c r="F822" s="23">
        <v>3598</v>
      </c>
      <c r="G822" s="22" t="s">
        <v>110</v>
      </c>
      <c r="H822" s="22" t="s">
        <v>11</v>
      </c>
      <c r="I822" s="22" t="str">
        <f>TEXT(DataSet!$A822,"mmm")</f>
        <v>Jul</v>
      </c>
      <c r="J822" s="22">
        <f>YEAR(DataSet!$A822)</f>
        <v>2024</v>
      </c>
      <c r="K822" s="22" t="str">
        <f>IF(MONTH(DataSet!$A822)&gt;9,"Q4",IF(MONTH(DataSet!$A822)&gt;6,"Q3",IF(MONTH(DataSet!$A822)&gt;3,"Q2","Q1")))</f>
        <v>Q3</v>
      </c>
      <c r="L822" s="22" t="str">
        <f>TEXT(WEEKDAY(DataSet!$A822,3),"ddd")</f>
        <v>Wed</v>
      </c>
      <c r="M822" s="29">
        <f>IF(DataSet!$E822=0,0,DataSet!$F822)</f>
        <v>3598</v>
      </c>
    </row>
    <row r="823" spans="1:13" x14ac:dyDescent="0.3">
      <c r="A823" s="28">
        <v>45495</v>
      </c>
      <c r="B823" s="24">
        <v>50</v>
      </c>
      <c r="C823" s="24">
        <v>51</v>
      </c>
      <c r="D823" s="24">
        <v>325.27206765504673</v>
      </c>
      <c r="E823" s="24">
        <v>32</v>
      </c>
      <c r="F823" s="25">
        <v>2457</v>
      </c>
      <c r="G823" s="24" t="s">
        <v>26</v>
      </c>
      <c r="H823" s="24" t="s">
        <v>11</v>
      </c>
      <c r="I823" s="24" t="str">
        <f>TEXT(DataSet!$A823,"mmm")</f>
        <v>Jul</v>
      </c>
      <c r="J823" s="24">
        <f>YEAR(DataSet!$A823)</f>
        <v>2024</v>
      </c>
      <c r="K823" s="24" t="str">
        <f>IF(MONTH(DataSet!$A823)&gt;9,"Q4",IF(MONTH(DataSet!$A823)&gt;6,"Q3",IF(MONTH(DataSet!$A823)&gt;3,"Q2","Q1")))</f>
        <v>Q3</v>
      </c>
      <c r="L823" s="24" t="str">
        <f>TEXT(WEEKDAY(DataSet!$A823,3),"ddd")</f>
        <v>Sat</v>
      </c>
      <c r="M823" s="30">
        <f>IF(DataSet!$E823=0,0,DataSet!$F823)</f>
        <v>2457</v>
      </c>
    </row>
    <row r="824" spans="1:13" x14ac:dyDescent="0.3">
      <c r="A824" s="27">
        <v>45496</v>
      </c>
      <c r="B824" s="22">
        <v>54</v>
      </c>
      <c r="C824" s="22">
        <v>79</v>
      </c>
      <c r="D824" s="22">
        <v>164.57970757574751</v>
      </c>
      <c r="E824" s="22">
        <v>29</v>
      </c>
      <c r="F824" s="23">
        <v>1609</v>
      </c>
      <c r="G824" s="22" t="s">
        <v>84</v>
      </c>
      <c r="H824" s="22" t="s">
        <v>9</v>
      </c>
      <c r="I824" s="22" t="str">
        <f>TEXT(DataSet!$A824,"mmm")</f>
        <v>Jul</v>
      </c>
      <c r="J824" s="22">
        <f>YEAR(DataSet!$A824)</f>
        <v>2024</v>
      </c>
      <c r="K824" s="22" t="str">
        <f>IF(MONTH(DataSet!$A824)&gt;9,"Q4",IF(MONTH(DataSet!$A824)&gt;6,"Q3",IF(MONTH(DataSet!$A824)&gt;3,"Q2","Q1")))</f>
        <v>Q3</v>
      </c>
      <c r="L824" s="22" t="str">
        <f>TEXT(WEEKDAY(DataSet!$A824,3),"ddd")</f>
        <v>Sun</v>
      </c>
      <c r="M824" s="29">
        <f>IF(DataSet!$E824=0,0,DataSet!$F824)</f>
        <v>1609</v>
      </c>
    </row>
    <row r="825" spans="1:13" x14ac:dyDescent="0.3">
      <c r="A825" s="28">
        <v>45497</v>
      </c>
      <c r="B825" s="24">
        <v>75</v>
      </c>
      <c r="C825" s="24">
        <v>24</v>
      </c>
      <c r="D825" s="24">
        <v>577.02551362936117</v>
      </c>
      <c r="E825" s="24">
        <v>38</v>
      </c>
      <c r="F825" s="25">
        <v>4186</v>
      </c>
      <c r="G825" s="24" t="s">
        <v>38</v>
      </c>
      <c r="H825" s="24" t="s">
        <v>11</v>
      </c>
      <c r="I825" s="24" t="str">
        <f>TEXT(DataSet!$A825,"mmm")</f>
        <v>Jul</v>
      </c>
      <c r="J825" s="24">
        <f>YEAR(DataSet!$A825)</f>
        <v>2024</v>
      </c>
      <c r="K825" s="24" t="str">
        <f>IF(MONTH(DataSet!$A825)&gt;9,"Q4",IF(MONTH(DataSet!$A825)&gt;6,"Q3",IF(MONTH(DataSet!$A825)&gt;3,"Q2","Q1")))</f>
        <v>Q3</v>
      </c>
      <c r="L825" s="24" t="str">
        <f>TEXT(WEEKDAY(DataSet!$A825,3),"ddd")</f>
        <v>Mon</v>
      </c>
      <c r="M825" s="30">
        <f>IF(DataSet!$E825=0,0,DataSet!$F825)</f>
        <v>4186</v>
      </c>
    </row>
    <row r="826" spans="1:13" x14ac:dyDescent="0.3">
      <c r="A826" s="27">
        <v>45498</v>
      </c>
      <c r="B826" s="22">
        <v>63</v>
      </c>
      <c r="C826" s="22">
        <v>63</v>
      </c>
      <c r="D826" s="22">
        <v>403.08731722544002</v>
      </c>
      <c r="E826" s="22">
        <v>26</v>
      </c>
      <c r="F826" s="23">
        <v>4097</v>
      </c>
      <c r="G826" s="22" t="s">
        <v>78</v>
      </c>
      <c r="H826" s="22" t="s">
        <v>11</v>
      </c>
      <c r="I826" s="22" t="str">
        <f>TEXT(DataSet!$A826,"mmm")</f>
        <v>Jul</v>
      </c>
      <c r="J826" s="22">
        <f>YEAR(DataSet!$A826)</f>
        <v>2024</v>
      </c>
      <c r="K826" s="22" t="str">
        <f>IF(MONTH(DataSet!$A826)&gt;9,"Q4",IF(MONTH(DataSet!$A826)&gt;6,"Q3",IF(MONTH(DataSet!$A826)&gt;3,"Q2","Q1")))</f>
        <v>Q3</v>
      </c>
      <c r="L826" s="22" t="str">
        <f>TEXT(WEEKDAY(DataSet!$A826,3),"ddd")</f>
        <v>Tue</v>
      </c>
      <c r="M826" s="29">
        <f>IF(DataSet!$E826=0,0,DataSet!$F826)</f>
        <v>4097</v>
      </c>
    </row>
    <row r="827" spans="1:13" x14ac:dyDescent="0.3">
      <c r="A827" s="28">
        <v>45499</v>
      </c>
      <c r="B827" s="24">
        <v>88</v>
      </c>
      <c r="C827" s="24">
        <v>69</v>
      </c>
      <c r="D827" s="24">
        <v>214.32140275173131</v>
      </c>
      <c r="E827" s="24">
        <v>35</v>
      </c>
      <c r="F827" s="25">
        <v>3626</v>
      </c>
      <c r="G827" s="24" t="s">
        <v>152</v>
      </c>
      <c r="H827" s="24" t="s">
        <v>9</v>
      </c>
      <c r="I827" s="24" t="str">
        <f>TEXT(DataSet!$A827,"mmm")</f>
        <v>Jul</v>
      </c>
      <c r="J827" s="24">
        <f>YEAR(DataSet!$A827)</f>
        <v>2024</v>
      </c>
      <c r="K827" s="24" t="str">
        <f>IF(MONTH(DataSet!$A827)&gt;9,"Q4",IF(MONTH(DataSet!$A827)&gt;6,"Q3",IF(MONTH(DataSet!$A827)&gt;3,"Q2","Q1")))</f>
        <v>Q3</v>
      </c>
      <c r="L827" s="24" t="str">
        <f>TEXT(WEEKDAY(DataSet!$A827,3),"ddd")</f>
        <v>Wed</v>
      </c>
      <c r="M827" s="30">
        <f>IF(DataSet!$E827=0,0,DataSet!$F827)</f>
        <v>3626</v>
      </c>
    </row>
    <row r="828" spans="1:13" x14ac:dyDescent="0.3">
      <c r="A828" s="27">
        <v>45502</v>
      </c>
      <c r="B828" s="22">
        <v>76</v>
      </c>
      <c r="C828" s="22">
        <v>17</v>
      </c>
      <c r="D828" s="22">
        <v>435.85034220292829</v>
      </c>
      <c r="E828" s="22">
        <v>28</v>
      </c>
      <c r="F828" s="23">
        <v>1725</v>
      </c>
      <c r="G828" s="22" t="s">
        <v>37</v>
      </c>
      <c r="H828" s="22" t="s">
        <v>9</v>
      </c>
      <c r="I828" s="22" t="str">
        <f>TEXT(DataSet!$A828,"mmm")</f>
        <v>Jul</v>
      </c>
      <c r="J828" s="22">
        <f>YEAR(DataSet!$A828)</f>
        <v>2024</v>
      </c>
      <c r="K828" s="22" t="str">
        <f>IF(MONTH(DataSet!$A828)&gt;9,"Q4",IF(MONTH(DataSet!$A828)&gt;6,"Q3",IF(MONTH(DataSet!$A828)&gt;3,"Q2","Q1")))</f>
        <v>Q3</v>
      </c>
      <c r="L828" s="22" t="str">
        <f>TEXT(WEEKDAY(DataSet!$A828,3),"ddd")</f>
        <v>Sat</v>
      </c>
      <c r="M828" s="29">
        <f>IF(DataSet!$E828=0,0,DataSet!$F828)</f>
        <v>1725</v>
      </c>
    </row>
    <row r="829" spans="1:13" x14ac:dyDescent="0.3">
      <c r="A829" s="28">
        <v>45503</v>
      </c>
      <c r="B829" s="24">
        <v>58</v>
      </c>
      <c r="C829" s="24">
        <v>62</v>
      </c>
      <c r="D829" s="24">
        <v>409.0641202289479</v>
      </c>
      <c r="E829" s="24">
        <v>37</v>
      </c>
      <c r="F829" s="25">
        <v>3156</v>
      </c>
      <c r="G829" s="24" t="s">
        <v>42</v>
      </c>
      <c r="H829" s="24" t="s">
        <v>11</v>
      </c>
      <c r="I829" s="24" t="str">
        <f>TEXT(DataSet!$A829,"mmm")</f>
        <v>Jul</v>
      </c>
      <c r="J829" s="24">
        <f>YEAR(DataSet!$A829)</f>
        <v>2024</v>
      </c>
      <c r="K829" s="24" t="str">
        <f>IF(MONTH(DataSet!$A829)&gt;9,"Q4",IF(MONTH(DataSet!$A829)&gt;6,"Q3",IF(MONTH(DataSet!$A829)&gt;3,"Q2","Q1")))</f>
        <v>Q3</v>
      </c>
      <c r="L829" s="24" t="str">
        <f>TEXT(WEEKDAY(DataSet!$A829,3),"ddd")</f>
        <v>Sun</v>
      </c>
      <c r="M829" s="30">
        <f>IF(DataSet!$E829=0,0,DataSet!$F829)</f>
        <v>3156</v>
      </c>
    </row>
    <row r="830" spans="1:13" x14ac:dyDescent="0.3">
      <c r="A830" s="27">
        <v>45504</v>
      </c>
      <c r="B830" s="22">
        <v>64</v>
      </c>
      <c r="C830" s="22">
        <v>69</v>
      </c>
      <c r="D830" s="22">
        <v>279.08135901642032</v>
      </c>
      <c r="E830" s="22">
        <v>32</v>
      </c>
      <c r="F830" s="23">
        <v>2124</v>
      </c>
      <c r="G830" s="22" t="s">
        <v>183</v>
      </c>
      <c r="H830" s="22" t="s">
        <v>11</v>
      </c>
      <c r="I830" s="22" t="str">
        <f>TEXT(DataSet!$A830,"mmm")</f>
        <v>Jul</v>
      </c>
      <c r="J830" s="22">
        <f>YEAR(DataSet!$A830)</f>
        <v>2024</v>
      </c>
      <c r="K830" s="22" t="str">
        <f>IF(MONTH(DataSet!$A830)&gt;9,"Q4",IF(MONTH(DataSet!$A830)&gt;6,"Q3",IF(MONTH(DataSet!$A830)&gt;3,"Q2","Q1")))</f>
        <v>Q3</v>
      </c>
      <c r="L830" s="22" t="str">
        <f>TEXT(WEEKDAY(DataSet!$A830,3),"ddd")</f>
        <v>Mon</v>
      </c>
      <c r="M830" s="29">
        <f>IF(DataSet!$E830=0,0,DataSet!$F830)</f>
        <v>2124</v>
      </c>
    </row>
    <row r="831" spans="1:13" x14ac:dyDescent="0.3">
      <c r="A831" s="28">
        <v>45505</v>
      </c>
      <c r="B831" s="24">
        <v>53</v>
      </c>
      <c r="C831" s="24">
        <v>15</v>
      </c>
      <c r="D831" s="24">
        <v>379.29</v>
      </c>
      <c r="E831" s="24">
        <v>2</v>
      </c>
      <c r="F831" s="25">
        <v>3410</v>
      </c>
      <c r="G831" s="24" t="s">
        <v>61</v>
      </c>
      <c r="H831" s="24" t="s">
        <v>11</v>
      </c>
      <c r="I831" s="24" t="str">
        <f>TEXT(DataSet!$A831,"mmm")</f>
        <v>Aug</v>
      </c>
      <c r="J831" s="24">
        <f>YEAR(DataSet!$A831)</f>
        <v>2024</v>
      </c>
      <c r="K831" s="24" t="str">
        <f>IF(MONTH(DataSet!$A831)&gt;9,"Q4",IF(MONTH(DataSet!$A831)&gt;6,"Q3",IF(MONTH(DataSet!$A831)&gt;3,"Q2","Q1")))</f>
        <v>Q3</v>
      </c>
      <c r="L831" s="24" t="str">
        <f>TEXT(WEEKDAY(DataSet!$A831,3),"ddd")</f>
        <v>Tue</v>
      </c>
      <c r="M831" s="30">
        <f>IF(DataSet!$E831=0,0,DataSet!$F831)</f>
        <v>3410</v>
      </c>
    </row>
    <row r="832" spans="1:13" x14ac:dyDescent="0.3">
      <c r="A832" s="27">
        <v>45505</v>
      </c>
      <c r="B832" s="22">
        <v>18</v>
      </c>
      <c r="C832" s="22">
        <v>8</v>
      </c>
      <c r="D832" s="22">
        <v>82.91</v>
      </c>
      <c r="E832" s="22">
        <v>3</v>
      </c>
      <c r="F832" s="23">
        <v>1388</v>
      </c>
      <c r="G832" s="22" t="s">
        <v>37</v>
      </c>
      <c r="H832" s="22" t="s">
        <v>9</v>
      </c>
      <c r="I832" s="22" t="str">
        <f>TEXT(DataSet!$A832,"mmm")</f>
        <v>Aug</v>
      </c>
      <c r="J832" s="22">
        <f>YEAR(DataSet!$A832)</f>
        <v>2024</v>
      </c>
      <c r="K832" s="22" t="str">
        <f>IF(MONTH(DataSet!$A832)&gt;9,"Q4",IF(MONTH(DataSet!$A832)&gt;6,"Q3",IF(MONTH(DataSet!$A832)&gt;3,"Q2","Q1")))</f>
        <v>Q3</v>
      </c>
      <c r="L832" s="22" t="str">
        <f>TEXT(WEEKDAY(DataSet!$A832,3),"ddd")</f>
        <v>Tue</v>
      </c>
      <c r="M832" s="29">
        <f>IF(DataSet!$E832=0,0,DataSet!$F832)</f>
        <v>1388</v>
      </c>
    </row>
    <row r="833" spans="1:13" x14ac:dyDescent="0.3">
      <c r="A833" s="28">
        <v>45505</v>
      </c>
      <c r="B833" s="24">
        <v>66</v>
      </c>
      <c r="C833" s="24">
        <v>13</v>
      </c>
      <c r="D833" s="24">
        <v>376.76</v>
      </c>
      <c r="E833" s="24">
        <v>5</v>
      </c>
      <c r="F833" s="25">
        <v>3820</v>
      </c>
      <c r="G833" s="24" t="s">
        <v>108</v>
      </c>
      <c r="H833" s="24" t="s">
        <v>11</v>
      </c>
      <c r="I833" s="24" t="str">
        <f>TEXT(DataSet!$A833,"mmm")</f>
        <v>Aug</v>
      </c>
      <c r="J833" s="24">
        <f>YEAR(DataSet!$A833)</f>
        <v>2024</v>
      </c>
      <c r="K833" s="24" t="str">
        <f>IF(MONTH(DataSet!$A833)&gt;9,"Q4",IF(MONTH(DataSet!$A833)&gt;6,"Q3",IF(MONTH(DataSet!$A833)&gt;3,"Q2","Q1")))</f>
        <v>Q3</v>
      </c>
      <c r="L833" s="24" t="str">
        <f>TEXT(WEEKDAY(DataSet!$A833,3),"ddd")</f>
        <v>Tue</v>
      </c>
      <c r="M833" s="30">
        <f>IF(DataSet!$E833=0,0,DataSet!$F833)</f>
        <v>3820</v>
      </c>
    </row>
    <row r="834" spans="1:13" x14ac:dyDescent="0.3">
      <c r="A834" s="27">
        <v>45505</v>
      </c>
      <c r="B834" s="22">
        <v>72</v>
      </c>
      <c r="C834" s="22">
        <v>14</v>
      </c>
      <c r="D834" s="22">
        <v>437.47</v>
      </c>
      <c r="E834" s="22">
        <v>4</v>
      </c>
      <c r="F834" s="23">
        <v>958</v>
      </c>
      <c r="G834" s="22" t="s">
        <v>62</v>
      </c>
      <c r="H834" s="22" t="s">
        <v>11</v>
      </c>
      <c r="I834" s="22" t="str">
        <f>TEXT(DataSet!$A834,"mmm")</f>
        <v>Aug</v>
      </c>
      <c r="J834" s="22">
        <f>YEAR(DataSet!$A834)</f>
        <v>2024</v>
      </c>
      <c r="K834" s="22" t="str">
        <f>IF(MONTH(DataSet!$A834)&gt;9,"Q4",IF(MONTH(DataSet!$A834)&gt;6,"Q3",IF(MONTH(DataSet!$A834)&gt;3,"Q2","Q1")))</f>
        <v>Q3</v>
      </c>
      <c r="L834" s="22" t="str">
        <f>TEXT(WEEKDAY(DataSet!$A834,3),"ddd")</f>
        <v>Tue</v>
      </c>
      <c r="M834" s="29">
        <f>IF(DataSet!$E834=0,0,DataSet!$F834)</f>
        <v>958</v>
      </c>
    </row>
    <row r="835" spans="1:13" x14ac:dyDescent="0.3">
      <c r="A835" s="28">
        <v>45505</v>
      </c>
      <c r="B835" s="24">
        <v>80</v>
      </c>
      <c r="C835" s="24">
        <v>13</v>
      </c>
      <c r="D835" s="24">
        <v>504.59</v>
      </c>
      <c r="E835" s="24">
        <v>0</v>
      </c>
      <c r="F835" s="25">
        <v>1265</v>
      </c>
      <c r="G835" s="24" t="s">
        <v>184</v>
      </c>
      <c r="H835" s="24" t="s">
        <v>9</v>
      </c>
      <c r="I835" s="24" t="str">
        <f>TEXT(DataSet!$A835,"mmm")</f>
        <v>Aug</v>
      </c>
      <c r="J835" s="24">
        <f>YEAR(DataSet!$A835)</f>
        <v>2024</v>
      </c>
      <c r="K835" s="24" t="str">
        <f>IF(MONTH(DataSet!$A835)&gt;9,"Q4",IF(MONTH(DataSet!$A835)&gt;6,"Q3",IF(MONTH(DataSet!$A835)&gt;3,"Q2","Q1")))</f>
        <v>Q3</v>
      </c>
      <c r="L835" s="24" t="str">
        <f>TEXT(WEEKDAY(DataSet!$A835,3),"ddd")</f>
        <v>Tue</v>
      </c>
      <c r="M835" s="30">
        <f>IF(DataSet!$E835=0,0,DataSet!$F835)</f>
        <v>0</v>
      </c>
    </row>
    <row r="836" spans="1:13" x14ac:dyDescent="0.3">
      <c r="A836" s="27">
        <v>45505</v>
      </c>
      <c r="B836" s="22">
        <v>76</v>
      </c>
      <c r="C836" s="22">
        <v>21</v>
      </c>
      <c r="D836" s="22">
        <v>293.93</v>
      </c>
      <c r="E836" s="22">
        <v>2</v>
      </c>
      <c r="F836" s="23">
        <v>2531</v>
      </c>
      <c r="G836" s="22" t="s">
        <v>185</v>
      </c>
      <c r="H836" s="22" t="s">
        <v>11</v>
      </c>
      <c r="I836" s="22" t="str">
        <f>TEXT(DataSet!$A836,"mmm")</f>
        <v>Aug</v>
      </c>
      <c r="J836" s="22">
        <f>YEAR(DataSet!$A836)</f>
        <v>2024</v>
      </c>
      <c r="K836" s="22" t="str">
        <f>IF(MONTH(DataSet!$A836)&gt;9,"Q4",IF(MONTH(DataSet!$A836)&gt;6,"Q3",IF(MONTH(DataSet!$A836)&gt;3,"Q2","Q1")))</f>
        <v>Q3</v>
      </c>
      <c r="L836" s="22" t="str">
        <f>TEXT(WEEKDAY(DataSet!$A836,3),"ddd")</f>
        <v>Tue</v>
      </c>
      <c r="M836" s="29">
        <f>IF(DataSet!$E836=0,0,DataSet!$F836)</f>
        <v>2531</v>
      </c>
    </row>
    <row r="837" spans="1:13" x14ac:dyDescent="0.3">
      <c r="A837" s="28">
        <v>45505</v>
      </c>
      <c r="B837" s="24">
        <v>40</v>
      </c>
      <c r="C837" s="24">
        <v>17</v>
      </c>
      <c r="D837" s="24">
        <v>355.83</v>
      </c>
      <c r="E837" s="24">
        <v>6</v>
      </c>
      <c r="F837" s="25">
        <v>4156</v>
      </c>
      <c r="G837" s="24" t="s">
        <v>10</v>
      </c>
      <c r="H837" s="24" t="s">
        <v>9</v>
      </c>
      <c r="I837" s="24" t="str">
        <f>TEXT(DataSet!$A837,"mmm")</f>
        <v>Aug</v>
      </c>
      <c r="J837" s="24">
        <f>YEAR(DataSet!$A837)</f>
        <v>2024</v>
      </c>
      <c r="K837" s="24" t="str">
        <f>IF(MONTH(DataSet!$A837)&gt;9,"Q4",IF(MONTH(DataSet!$A837)&gt;6,"Q3",IF(MONTH(DataSet!$A837)&gt;3,"Q2","Q1")))</f>
        <v>Q3</v>
      </c>
      <c r="L837" s="24" t="str">
        <f>TEXT(WEEKDAY(DataSet!$A837,3),"ddd")</f>
        <v>Tue</v>
      </c>
      <c r="M837" s="30">
        <f>IF(DataSet!$E837=0,0,DataSet!$F837)</f>
        <v>4156</v>
      </c>
    </row>
    <row r="838" spans="1:13" x14ac:dyDescent="0.3">
      <c r="A838" s="27">
        <v>45505</v>
      </c>
      <c r="B838" s="22">
        <v>34</v>
      </c>
      <c r="C838" s="22">
        <v>10</v>
      </c>
      <c r="D838" s="22">
        <v>565.11</v>
      </c>
      <c r="E838" s="22">
        <v>5</v>
      </c>
      <c r="F838" s="23">
        <v>223</v>
      </c>
      <c r="G838" s="22" t="s">
        <v>158</v>
      </c>
      <c r="H838" s="22" t="s">
        <v>9</v>
      </c>
      <c r="I838" s="22" t="str">
        <f>TEXT(DataSet!$A838,"mmm")</f>
        <v>Aug</v>
      </c>
      <c r="J838" s="22">
        <f>YEAR(DataSet!$A838)</f>
        <v>2024</v>
      </c>
      <c r="K838" s="22" t="str">
        <f>IF(MONTH(DataSet!$A838)&gt;9,"Q4",IF(MONTH(DataSet!$A838)&gt;6,"Q3",IF(MONTH(DataSet!$A838)&gt;3,"Q2","Q1")))</f>
        <v>Q3</v>
      </c>
      <c r="L838" s="22" t="str">
        <f>TEXT(WEEKDAY(DataSet!$A838,3),"ddd")</f>
        <v>Tue</v>
      </c>
      <c r="M838" s="29">
        <f>IF(DataSet!$E838=0,0,DataSet!$F838)</f>
        <v>223</v>
      </c>
    </row>
    <row r="839" spans="1:13" x14ac:dyDescent="0.3">
      <c r="A839" s="28">
        <v>45505</v>
      </c>
      <c r="B839" s="24">
        <v>115</v>
      </c>
      <c r="C839" s="24">
        <v>17</v>
      </c>
      <c r="D839" s="24">
        <v>422.48</v>
      </c>
      <c r="E839" s="24">
        <v>0</v>
      </c>
      <c r="F839" s="25">
        <v>2682</v>
      </c>
      <c r="G839" s="24" t="s">
        <v>179</v>
      </c>
      <c r="H839" s="24" t="s">
        <v>11</v>
      </c>
      <c r="I839" s="24" t="str">
        <f>TEXT(DataSet!$A839,"mmm")</f>
        <v>Aug</v>
      </c>
      <c r="J839" s="24">
        <f>YEAR(DataSet!$A839)</f>
        <v>2024</v>
      </c>
      <c r="K839" s="24" t="str">
        <f>IF(MONTH(DataSet!$A839)&gt;9,"Q4",IF(MONTH(DataSet!$A839)&gt;6,"Q3",IF(MONTH(DataSet!$A839)&gt;3,"Q2","Q1")))</f>
        <v>Q3</v>
      </c>
      <c r="L839" s="24" t="str">
        <f>TEXT(WEEKDAY(DataSet!$A839,3),"ddd")</f>
        <v>Tue</v>
      </c>
      <c r="M839" s="30">
        <f>IF(DataSet!$E839=0,0,DataSet!$F839)</f>
        <v>0</v>
      </c>
    </row>
    <row r="840" spans="1:13" x14ac:dyDescent="0.3">
      <c r="A840" s="27">
        <v>45505</v>
      </c>
      <c r="B840" s="22">
        <v>64</v>
      </c>
      <c r="C840" s="22">
        <v>7</v>
      </c>
      <c r="D840" s="22">
        <v>554.20000000000005</v>
      </c>
      <c r="E840" s="22">
        <v>2</v>
      </c>
      <c r="F840" s="23">
        <v>3621</v>
      </c>
      <c r="G840" s="22" t="s">
        <v>186</v>
      </c>
      <c r="H840" s="22" t="s">
        <v>11</v>
      </c>
      <c r="I840" s="22" t="str">
        <f>TEXT(DataSet!$A840,"mmm")</f>
        <v>Aug</v>
      </c>
      <c r="J840" s="22">
        <f>YEAR(DataSet!$A840)</f>
        <v>2024</v>
      </c>
      <c r="K840" s="22" t="str">
        <f>IF(MONTH(DataSet!$A840)&gt;9,"Q4",IF(MONTH(DataSet!$A840)&gt;6,"Q3",IF(MONTH(DataSet!$A840)&gt;3,"Q2","Q1")))</f>
        <v>Q3</v>
      </c>
      <c r="L840" s="22" t="str">
        <f>TEXT(WEEKDAY(DataSet!$A840,3),"ddd")</f>
        <v>Tue</v>
      </c>
      <c r="M840" s="29">
        <f>IF(DataSet!$E840=0,0,DataSet!$F840)</f>
        <v>3621</v>
      </c>
    </row>
    <row r="841" spans="1:13" x14ac:dyDescent="0.3">
      <c r="A841" s="28">
        <v>45505</v>
      </c>
      <c r="B841" s="24">
        <v>106</v>
      </c>
      <c r="C841" s="24">
        <v>6</v>
      </c>
      <c r="D841" s="24">
        <v>572.16</v>
      </c>
      <c r="E841" s="24">
        <v>2</v>
      </c>
      <c r="F841" s="25">
        <v>3398</v>
      </c>
      <c r="G841" s="24" t="s">
        <v>75</v>
      </c>
      <c r="H841" s="24" t="s">
        <v>11</v>
      </c>
      <c r="I841" s="24" t="str">
        <f>TEXT(DataSet!$A841,"mmm")</f>
        <v>Aug</v>
      </c>
      <c r="J841" s="24">
        <f>YEAR(DataSet!$A841)</f>
        <v>2024</v>
      </c>
      <c r="K841" s="24" t="str">
        <f>IF(MONTH(DataSet!$A841)&gt;9,"Q4",IF(MONTH(DataSet!$A841)&gt;6,"Q3",IF(MONTH(DataSet!$A841)&gt;3,"Q2","Q1")))</f>
        <v>Q3</v>
      </c>
      <c r="L841" s="24" t="str">
        <f>TEXT(WEEKDAY(DataSet!$A841,3),"ddd")</f>
        <v>Tue</v>
      </c>
      <c r="M841" s="30">
        <f>IF(DataSet!$E841=0,0,DataSet!$F841)</f>
        <v>3398</v>
      </c>
    </row>
    <row r="842" spans="1:13" x14ac:dyDescent="0.3">
      <c r="A842" s="27">
        <v>45505</v>
      </c>
      <c r="B842" s="22">
        <v>18</v>
      </c>
      <c r="C842" s="22">
        <v>12</v>
      </c>
      <c r="D842" s="22">
        <v>262.26</v>
      </c>
      <c r="E842" s="22">
        <v>1</v>
      </c>
      <c r="F842" s="23">
        <v>1574</v>
      </c>
      <c r="G842" s="22" t="s">
        <v>187</v>
      </c>
      <c r="H842" s="22" t="s">
        <v>11</v>
      </c>
      <c r="I842" s="22" t="str">
        <f>TEXT(DataSet!$A842,"mmm")</f>
        <v>Aug</v>
      </c>
      <c r="J842" s="22">
        <f>YEAR(DataSet!$A842)</f>
        <v>2024</v>
      </c>
      <c r="K842" s="22" t="str">
        <f>IF(MONTH(DataSet!$A842)&gt;9,"Q4",IF(MONTH(DataSet!$A842)&gt;6,"Q3",IF(MONTH(DataSet!$A842)&gt;3,"Q2","Q1")))</f>
        <v>Q3</v>
      </c>
      <c r="L842" s="22" t="str">
        <f>TEXT(WEEKDAY(DataSet!$A842,3),"ddd")</f>
        <v>Tue</v>
      </c>
      <c r="M842" s="29">
        <f>IF(DataSet!$E842=0,0,DataSet!$F842)</f>
        <v>1574</v>
      </c>
    </row>
    <row r="843" spans="1:13" x14ac:dyDescent="0.3">
      <c r="A843" s="28">
        <v>45505</v>
      </c>
      <c r="B843" s="24">
        <v>85</v>
      </c>
      <c r="C843" s="24">
        <v>17</v>
      </c>
      <c r="D843" s="24">
        <v>187.72</v>
      </c>
      <c r="E843" s="24">
        <v>5</v>
      </c>
      <c r="F843" s="25">
        <v>443</v>
      </c>
      <c r="G843" s="24" t="s">
        <v>188</v>
      </c>
      <c r="H843" s="24" t="s">
        <v>11</v>
      </c>
      <c r="I843" s="24" t="str">
        <f>TEXT(DataSet!$A843,"mmm")</f>
        <v>Aug</v>
      </c>
      <c r="J843" s="24">
        <f>YEAR(DataSet!$A843)</f>
        <v>2024</v>
      </c>
      <c r="K843" s="24" t="str">
        <f>IF(MONTH(DataSet!$A843)&gt;9,"Q4",IF(MONTH(DataSet!$A843)&gt;6,"Q3",IF(MONTH(DataSet!$A843)&gt;3,"Q2","Q1")))</f>
        <v>Q3</v>
      </c>
      <c r="L843" s="24" t="str">
        <f>TEXT(WEEKDAY(DataSet!$A843,3),"ddd")</f>
        <v>Tue</v>
      </c>
      <c r="M843" s="30">
        <f>IF(DataSet!$E843=0,0,DataSet!$F843)</f>
        <v>443</v>
      </c>
    </row>
    <row r="844" spans="1:13" x14ac:dyDescent="0.3">
      <c r="A844" s="27">
        <v>45505</v>
      </c>
      <c r="B844" s="22">
        <v>22</v>
      </c>
      <c r="C844" s="22">
        <v>14</v>
      </c>
      <c r="D844" s="22">
        <v>477.3</v>
      </c>
      <c r="E844" s="22">
        <v>6</v>
      </c>
      <c r="F844" s="23">
        <v>3790</v>
      </c>
      <c r="G844" s="22" t="s">
        <v>189</v>
      </c>
      <c r="H844" s="22" t="s">
        <v>11</v>
      </c>
      <c r="I844" s="22" t="str">
        <f>TEXT(DataSet!$A844,"mmm")</f>
        <v>Aug</v>
      </c>
      <c r="J844" s="22">
        <f>YEAR(DataSet!$A844)</f>
        <v>2024</v>
      </c>
      <c r="K844" s="22" t="str">
        <f>IF(MONTH(DataSet!$A844)&gt;9,"Q4",IF(MONTH(DataSet!$A844)&gt;6,"Q3",IF(MONTH(DataSet!$A844)&gt;3,"Q2","Q1")))</f>
        <v>Q3</v>
      </c>
      <c r="L844" s="22" t="str">
        <f>TEXT(WEEKDAY(DataSet!$A844,3),"ddd")</f>
        <v>Tue</v>
      </c>
      <c r="M844" s="29">
        <f>IF(DataSet!$E844=0,0,DataSet!$F844)</f>
        <v>3790</v>
      </c>
    </row>
    <row r="845" spans="1:13" x14ac:dyDescent="0.3">
      <c r="A845" s="28">
        <v>45505</v>
      </c>
      <c r="B845" s="24">
        <v>71</v>
      </c>
      <c r="C845" s="24">
        <v>6</v>
      </c>
      <c r="D845" s="24">
        <v>87.5</v>
      </c>
      <c r="E845" s="24">
        <v>3</v>
      </c>
      <c r="F845" s="25">
        <v>3667</v>
      </c>
      <c r="G845" s="24" t="s">
        <v>129</v>
      </c>
      <c r="H845" s="24" t="s">
        <v>9</v>
      </c>
      <c r="I845" s="24" t="str">
        <f>TEXT(DataSet!$A845,"mmm")</f>
        <v>Aug</v>
      </c>
      <c r="J845" s="24">
        <f>YEAR(DataSet!$A845)</f>
        <v>2024</v>
      </c>
      <c r="K845" s="24" t="str">
        <f>IF(MONTH(DataSet!$A845)&gt;9,"Q4",IF(MONTH(DataSet!$A845)&gt;6,"Q3",IF(MONTH(DataSet!$A845)&gt;3,"Q2","Q1")))</f>
        <v>Q3</v>
      </c>
      <c r="L845" s="24" t="str">
        <f>TEXT(WEEKDAY(DataSet!$A845,3),"ddd")</f>
        <v>Tue</v>
      </c>
      <c r="M845" s="30">
        <f>IF(DataSet!$E845=0,0,DataSet!$F845)</f>
        <v>3667</v>
      </c>
    </row>
    <row r="846" spans="1:13" x14ac:dyDescent="0.3">
      <c r="A846" s="27">
        <v>45505</v>
      </c>
      <c r="B846" s="22">
        <v>71</v>
      </c>
      <c r="C846" s="22">
        <v>9</v>
      </c>
      <c r="D846" s="22">
        <v>172.96</v>
      </c>
      <c r="E846" s="22">
        <v>6</v>
      </c>
      <c r="F846" s="23">
        <v>464</v>
      </c>
      <c r="G846" s="22" t="s">
        <v>190</v>
      </c>
      <c r="H846" s="22" t="s">
        <v>11</v>
      </c>
      <c r="I846" s="22" t="str">
        <f>TEXT(DataSet!$A846,"mmm")</f>
        <v>Aug</v>
      </c>
      <c r="J846" s="22">
        <f>YEAR(DataSet!$A846)</f>
        <v>2024</v>
      </c>
      <c r="K846" s="22" t="str">
        <f>IF(MONTH(DataSet!$A846)&gt;9,"Q4",IF(MONTH(DataSet!$A846)&gt;6,"Q3",IF(MONTH(DataSet!$A846)&gt;3,"Q2","Q1")))</f>
        <v>Q3</v>
      </c>
      <c r="L846" s="22" t="str">
        <f>TEXT(WEEKDAY(DataSet!$A846,3),"ddd")</f>
        <v>Tue</v>
      </c>
      <c r="M846" s="29">
        <f>IF(DataSet!$E846=0,0,DataSet!$F846)</f>
        <v>464</v>
      </c>
    </row>
    <row r="847" spans="1:13" x14ac:dyDescent="0.3">
      <c r="A847" s="28">
        <v>45505</v>
      </c>
      <c r="B847" s="24">
        <v>73</v>
      </c>
      <c r="C847" s="24">
        <v>8</v>
      </c>
      <c r="D847" s="24">
        <v>191.76</v>
      </c>
      <c r="E847" s="24">
        <v>3</v>
      </c>
      <c r="F847" s="25">
        <v>676</v>
      </c>
      <c r="G847" s="24" t="s">
        <v>191</v>
      </c>
      <c r="H847" s="24" t="s">
        <v>9</v>
      </c>
      <c r="I847" s="24" t="str">
        <f>TEXT(DataSet!$A847,"mmm")</f>
        <v>Aug</v>
      </c>
      <c r="J847" s="24">
        <f>YEAR(DataSet!$A847)</f>
        <v>2024</v>
      </c>
      <c r="K847" s="24" t="str">
        <f>IF(MONTH(DataSet!$A847)&gt;9,"Q4",IF(MONTH(DataSet!$A847)&gt;6,"Q3",IF(MONTH(DataSet!$A847)&gt;3,"Q2","Q1")))</f>
        <v>Q3</v>
      </c>
      <c r="L847" s="24" t="str">
        <f>TEXT(WEEKDAY(DataSet!$A847,3),"ddd")</f>
        <v>Tue</v>
      </c>
      <c r="M847" s="30">
        <f>IF(DataSet!$E847=0,0,DataSet!$F847)</f>
        <v>676</v>
      </c>
    </row>
    <row r="848" spans="1:13" x14ac:dyDescent="0.3">
      <c r="A848" s="27">
        <v>45505</v>
      </c>
      <c r="B848" s="22">
        <v>104</v>
      </c>
      <c r="C848" s="22">
        <v>4</v>
      </c>
      <c r="D848" s="22">
        <v>169.75</v>
      </c>
      <c r="E848" s="22">
        <v>3</v>
      </c>
      <c r="F848" s="23">
        <v>1256</v>
      </c>
      <c r="G848" s="22" t="s">
        <v>192</v>
      </c>
      <c r="H848" s="22" t="s">
        <v>9</v>
      </c>
      <c r="I848" s="22" t="str">
        <f>TEXT(DataSet!$A848,"mmm")</f>
        <v>Aug</v>
      </c>
      <c r="J848" s="22">
        <f>YEAR(DataSet!$A848)</f>
        <v>2024</v>
      </c>
      <c r="K848" s="22" t="str">
        <f>IF(MONTH(DataSet!$A848)&gt;9,"Q4",IF(MONTH(DataSet!$A848)&gt;6,"Q3",IF(MONTH(DataSet!$A848)&gt;3,"Q2","Q1")))</f>
        <v>Q3</v>
      </c>
      <c r="L848" s="22" t="str">
        <f>TEXT(WEEKDAY(DataSet!$A848,3),"ddd")</f>
        <v>Tue</v>
      </c>
      <c r="M848" s="29">
        <f>IF(DataSet!$E848=0,0,DataSet!$F848)</f>
        <v>1256</v>
      </c>
    </row>
    <row r="849" spans="1:13" x14ac:dyDescent="0.3">
      <c r="A849" s="28">
        <v>45505</v>
      </c>
      <c r="B849" s="24">
        <v>64</v>
      </c>
      <c r="C849" s="24">
        <v>9</v>
      </c>
      <c r="D849" s="24">
        <v>255.17</v>
      </c>
      <c r="E849" s="24">
        <v>6</v>
      </c>
      <c r="F849" s="25">
        <v>4137</v>
      </c>
      <c r="G849" s="24" t="s">
        <v>193</v>
      </c>
      <c r="H849" s="24" t="s">
        <v>11</v>
      </c>
      <c r="I849" s="24" t="str">
        <f>TEXT(DataSet!$A849,"mmm")</f>
        <v>Aug</v>
      </c>
      <c r="J849" s="24">
        <f>YEAR(DataSet!$A849)</f>
        <v>2024</v>
      </c>
      <c r="K849" s="24" t="str">
        <f>IF(MONTH(DataSet!$A849)&gt;9,"Q4",IF(MONTH(DataSet!$A849)&gt;6,"Q3",IF(MONTH(DataSet!$A849)&gt;3,"Q2","Q1")))</f>
        <v>Q3</v>
      </c>
      <c r="L849" s="24" t="str">
        <f>TEXT(WEEKDAY(DataSet!$A849,3),"ddd")</f>
        <v>Tue</v>
      </c>
      <c r="M849" s="30">
        <f>IF(DataSet!$E849=0,0,DataSet!$F849)</f>
        <v>4137</v>
      </c>
    </row>
    <row r="850" spans="1:13" x14ac:dyDescent="0.3">
      <c r="A850" s="27">
        <v>45505</v>
      </c>
      <c r="B850" s="22">
        <v>26</v>
      </c>
      <c r="C850" s="22">
        <v>17</v>
      </c>
      <c r="D850" s="22">
        <v>391.73</v>
      </c>
      <c r="E850" s="22">
        <v>7</v>
      </c>
      <c r="F850" s="23">
        <v>1167</v>
      </c>
      <c r="G850" s="22" t="s">
        <v>194</v>
      </c>
      <c r="H850" s="22" t="s">
        <v>9</v>
      </c>
      <c r="I850" s="22" t="str">
        <f>TEXT(DataSet!$A850,"mmm")</f>
        <v>Aug</v>
      </c>
      <c r="J850" s="22">
        <f>YEAR(DataSet!$A850)</f>
        <v>2024</v>
      </c>
      <c r="K850" s="22" t="str">
        <f>IF(MONTH(DataSet!$A850)&gt;9,"Q4",IF(MONTH(DataSet!$A850)&gt;6,"Q3",IF(MONTH(DataSet!$A850)&gt;3,"Q2","Q1")))</f>
        <v>Q3</v>
      </c>
      <c r="L850" s="22" t="str">
        <f>TEXT(WEEKDAY(DataSet!$A850,3),"ddd")</f>
        <v>Tue</v>
      </c>
      <c r="M850" s="29">
        <f>IF(DataSet!$E850=0,0,DataSet!$F850)</f>
        <v>1167</v>
      </c>
    </row>
    <row r="851" spans="1:13" x14ac:dyDescent="0.3">
      <c r="A851" s="28">
        <v>45505</v>
      </c>
      <c r="B851" s="24">
        <v>65</v>
      </c>
      <c r="C851" s="24">
        <v>13</v>
      </c>
      <c r="D851" s="24">
        <v>324.26</v>
      </c>
      <c r="E851" s="24">
        <v>7</v>
      </c>
      <c r="F851" s="25">
        <v>1045</v>
      </c>
      <c r="G851" s="24" t="s">
        <v>118</v>
      </c>
      <c r="H851" s="24" t="s">
        <v>9</v>
      </c>
      <c r="I851" s="24" t="str">
        <f>TEXT(DataSet!$A851,"mmm")</f>
        <v>Aug</v>
      </c>
      <c r="J851" s="24">
        <f>YEAR(DataSet!$A851)</f>
        <v>2024</v>
      </c>
      <c r="K851" s="24" t="str">
        <f>IF(MONTH(DataSet!$A851)&gt;9,"Q4",IF(MONTH(DataSet!$A851)&gt;6,"Q3",IF(MONTH(DataSet!$A851)&gt;3,"Q2","Q1")))</f>
        <v>Q3</v>
      </c>
      <c r="L851" s="24" t="str">
        <f>TEXT(WEEKDAY(DataSet!$A851,3),"ddd")</f>
        <v>Tue</v>
      </c>
      <c r="M851" s="30">
        <f>IF(DataSet!$E851=0,0,DataSet!$F851)</f>
        <v>1045</v>
      </c>
    </row>
    <row r="852" spans="1:13" x14ac:dyDescent="0.3">
      <c r="A852" s="27">
        <v>45505</v>
      </c>
      <c r="B852" s="22">
        <v>71</v>
      </c>
      <c r="C852" s="22">
        <v>15</v>
      </c>
      <c r="D852" s="22">
        <v>297.05</v>
      </c>
      <c r="E852" s="22">
        <v>6</v>
      </c>
      <c r="F852" s="23">
        <v>4044</v>
      </c>
      <c r="G852" s="22" t="s">
        <v>80</v>
      </c>
      <c r="H852" s="22" t="s">
        <v>11</v>
      </c>
      <c r="I852" s="22" t="str">
        <f>TEXT(DataSet!$A852,"mmm")</f>
        <v>Aug</v>
      </c>
      <c r="J852" s="22">
        <f>YEAR(DataSet!$A852)</f>
        <v>2024</v>
      </c>
      <c r="K852" s="22" t="str">
        <f>IF(MONTH(DataSet!$A852)&gt;9,"Q4",IF(MONTH(DataSet!$A852)&gt;6,"Q3",IF(MONTH(DataSet!$A852)&gt;3,"Q2","Q1")))</f>
        <v>Q3</v>
      </c>
      <c r="L852" s="22" t="str">
        <f>TEXT(WEEKDAY(DataSet!$A852,3),"ddd")</f>
        <v>Tue</v>
      </c>
      <c r="M852" s="29">
        <f>IF(DataSet!$E852=0,0,DataSet!$F852)</f>
        <v>4044</v>
      </c>
    </row>
    <row r="853" spans="1:13" x14ac:dyDescent="0.3">
      <c r="A853" s="28">
        <v>45505</v>
      </c>
      <c r="B853" s="24">
        <v>30</v>
      </c>
      <c r="C853" s="24">
        <v>6</v>
      </c>
      <c r="D853" s="24">
        <v>549.26</v>
      </c>
      <c r="E853" s="24">
        <v>2</v>
      </c>
      <c r="F853" s="25">
        <v>3868</v>
      </c>
      <c r="G853" s="24" t="s">
        <v>195</v>
      </c>
      <c r="H853" s="24" t="s">
        <v>11</v>
      </c>
      <c r="I853" s="24" t="str">
        <f>TEXT(DataSet!$A853,"mmm")</f>
        <v>Aug</v>
      </c>
      <c r="J853" s="24">
        <f>YEAR(DataSet!$A853)</f>
        <v>2024</v>
      </c>
      <c r="K853" s="24" t="str">
        <f>IF(MONTH(DataSet!$A853)&gt;9,"Q4",IF(MONTH(DataSet!$A853)&gt;6,"Q3",IF(MONTH(DataSet!$A853)&gt;3,"Q2","Q1")))</f>
        <v>Q3</v>
      </c>
      <c r="L853" s="24" t="str">
        <f>TEXT(WEEKDAY(DataSet!$A853,3),"ddd")</f>
        <v>Tue</v>
      </c>
      <c r="M853" s="30">
        <f>IF(DataSet!$E853=0,0,DataSet!$F853)</f>
        <v>3868</v>
      </c>
    </row>
    <row r="854" spans="1:13" x14ac:dyDescent="0.3">
      <c r="A854" s="27">
        <v>45505</v>
      </c>
      <c r="B854" s="22">
        <v>83</v>
      </c>
      <c r="C854" s="22">
        <v>15</v>
      </c>
      <c r="D854" s="22">
        <v>601.05999999999995</v>
      </c>
      <c r="E854" s="22">
        <v>3</v>
      </c>
      <c r="F854" s="23">
        <v>351</v>
      </c>
      <c r="G854" s="22" t="s">
        <v>120</v>
      </c>
      <c r="H854" s="22" t="s">
        <v>9</v>
      </c>
      <c r="I854" s="22" t="str">
        <f>TEXT(DataSet!$A854,"mmm")</f>
        <v>Aug</v>
      </c>
      <c r="J854" s="22">
        <f>YEAR(DataSet!$A854)</f>
        <v>2024</v>
      </c>
      <c r="K854" s="22" t="str">
        <f>IF(MONTH(DataSet!$A854)&gt;9,"Q4",IF(MONTH(DataSet!$A854)&gt;6,"Q3",IF(MONTH(DataSet!$A854)&gt;3,"Q2","Q1")))</f>
        <v>Q3</v>
      </c>
      <c r="L854" s="22" t="str">
        <f>TEXT(WEEKDAY(DataSet!$A854,3),"ddd")</f>
        <v>Tue</v>
      </c>
      <c r="M854" s="29">
        <f>IF(DataSet!$E854=0,0,DataSet!$F854)</f>
        <v>351</v>
      </c>
    </row>
    <row r="855" spans="1:13" x14ac:dyDescent="0.3">
      <c r="A855" s="28">
        <v>45505</v>
      </c>
      <c r="B855" s="24">
        <v>35</v>
      </c>
      <c r="C855" s="24">
        <v>6</v>
      </c>
      <c r="D855" s="24">
        <v>192.19</v>
      </c>
      <c r="E855" s="24">
        <v>1</v>
      </c>
      <c r="F855" s="25">
        <v>3963</v>
      </c>
      <c r="G855" s="24" t="s">
        <v>124</v>
      </c>
      <c r="H855" s="24" t="s">
        <v>9</v>
      </c>
      <c r="I855" s="24" t="str">
        <f>TEXT(DataSet!$A855,"mmm")</f>
        <v>Aug</v>
      </c>
      <c r="J855" s="24">
        <f>YEAR(DataSet!$A855)</f>
        <v>2024</v>
      </c>
      <c r="K855" s="24" t="str">
        <f>IF(MONTH(DataSet!$A855)&gt;9,"Q4",IF(MONTH(DataSet!$A855)&gt;6,"Q3",IF(MONTH(DataSet!$A855)&gt;3,"Q2","Q1")))</f>
        <v>Q3</v>
      </c>
      <c r="L855" s="24" t="str">
        <f>TEXT(WEEKDAY(DataSet!$A855,3),"ddd")</f>
        <v>Tue</v>
      </c>
      <c r="M855" s="30">
        <f>IF(DataSet!$E855=0,0,DataSet!$F855)</f>
        <v>3963</v>
      </c>
    </row>
    <row r="856" spans="1:13" x14ac:dyDescent="0.3">
      <c r="A856" s="27">
        <v>45505</v>
      </c>
      <c r="B856" s="22">
        <v>22</v>
      </c>
      <c r="C856" s="22">
        <v>9</v>
      </c>
      <c r="D856" s="22">
        <v>211.28</v>
      </c>
      <c r="E856" s="22">
        <v>8</v>
      </c>
      <c r="F856" s="23">
        <v>773</v>
      </c>
      <c r="G856" s="22" t="s">
        <v>196</v>
      </c>
      <c r="H856" s="22" t="s">
        <v>9</v>
      </c>
      <c r="I856" s="22" t="str">
        <f>TEXT(DataSet!$A856,"mmm")</f>
        <v>Aug</v>
      </c>
      <c r="J856" s="22">
        <f>YEAR(DataSet!$A856)</f>
        <v>2024</v>
      </c>
      <c r="K856" s="22" t="str">
        <f>IF(MONTH(DataSet!$A856)&gt;9,"Q4",IF(MONTH(DataSet!$A856)&gt;6,"Q3",IF(MONTH(DataSet!$A856)&gt;3,"Q2","Q1")))</f>
        <v>Q3</v>
      </c>
      <c r="L856" s="22" t="str">
        <f>TEXT(WEEKDAY(DataSet!$A856,3),"ddd")</f>
        <v>Tue</v>
      </c>
      <c r="M856" s="29">
        <f>IF(DataSet!$E856=0,0,DataSet!$F856)</f>
        <v>773</v>
      </c>
    </row>
    <row r="857" spans="1:13" x14ac:dyDescent="0.3">
      <c r="A857" s="28">
        <v>45506</v>
      </c>
      <c r="B857" s="24">
        <v>64</v>
      </c>
      <c r="C857" s="24">
        <v>14</v>
      </c>
      <c r="D857" s="24">
        <v>156.77879609981451</v>
      </c>
      <c r="E857" s="24">
        <v>36</v>
      </c>
      <c r="F857" s="25">
        <v>912</v>
      </c>
      <c r="G857" s="24" t="s">
        <v>108</v>
      </c>
      <c r="H857" s="24" t="s">
        <v>9</v>
      </c>
      <c r="I857" s="24" t="str">
        <f>TEXT(DataSet!$A857,"mmm")</f>
        <v>Aug</v>
      </c>
      <c r="J857" s="24">
        <f>YEAR(DataSet!$A857)</f>
        <v>2024</v>
      </c>
      <c r="K857" s="24" t="str">
        <f>IF(MONTH(DataSet!$A857)&gt;9,"Q4",IF(MONTH(DataSet!$A857)&gt;6,"Q3",IF(MONTH(DataSet!$A857)&gt;3,"Q2","Q1")))</f>
        <v>Q3</v>
      </c>
      <c r="L857" s="24" t="str">
        <f>TEXT(WEEKDAY(DataSet!$A857,3),"ddd")</f>
        <v>Wed</v>
      </c>
      <c r="M857" s="30">
        <f>IF(DataSet!$E857=0,0,DataSet!$F857)</f>
        <v>912</v>
      </c>
    </row>
    <row r="858" spans="1:13" x14ac:dyDescent="0.3">
      <c r="A858" s="27">
        <v>45509</v>
      </c>
      <c r="B858" s="22">
        <v>75</v>
      </c>
      <c r="C858" s="22">
        <v>77</v>
      </c>
      <c r="D858" s="22">
        <v>435.7865977963998</v>
      </c>
      <c r="E858" s="22">
        <v>26</v>
      </c>
      <c r="F858" s="23">
        <v>4628</v>
      </c>
      <c r="G858" s="22" t="s">
        <v>34</v>
      </c>
      <c r="H858" s="22" t="s">
        <v>11</v>
      </c>
      <c r="I858" s="22" t="str">
        <f>TEXT(DataSet!$A858,"mmm")</f>
        <v>Aug</v>
      </c>
      <c r="J858" s="22">
        <f>YEAR(DataSet!$A858)</f>
        <v>2024</v>
      </c>
      <c r="K858" s="22" t="str">
        <f>IF(MONTH(DataSet!$A858)&gt;9,"Q4",IF(MONTH(DataSet!$A858)&gt;6,"Q3",IF(MONTH(DataSet!$A858)&gt;3,"Q2","Q1")))</f>
        <v>Q3</v>
      </c>
      <c r="L858" s="22" t="str">
        <f>TEXT(WEEKDAY(DataSet!$A858,3),"ddd")</f>
        <v>Sat</v>
      </c>
      <c r="M858" s="29">
        <f>IF(DataSet!$E858=0,0,DataSet!$F858)</f>
        <v>4628</v>
      </c>
    </row>
    <row r="859" spans="1:13" x14ac:dyDescent="0.3">
      <c r="A859" s="28">
        <v>45510</v>
      </c>
      <c r="B859" s="24">
        <v>91</v>
      </c>
      <c r="C859" s="24">
        <v>15</v>
      </c>
      <c r="D859" s="24">
        <v>360.15385045189657</v>
      </c>
      <c r="E859" s="24">
        <v>32</v>
      </c>
      <c r="F859" s="25">
        <v>1116</v>
      </c>
      <c r="G859" s="24" t="s">
        <v>80</v>
      </c>
      <c r="H859" s="24" t="s">
        <v>9</v>
      </c>
      <c r="I859" s="24" t="str">
        <f>TEXT(DataSet!$A859,"mmm")</f>
        <v>Aug</v>
      </c>
      <c r="J859" s="24">
        <f>YEAR(DataSet!$A859)</f>
        <v>2024</v>
      </c>
      <c r="K859" s="24" t="str">
        <f>IF(MONTH(DataSet!$A859)&gt;9,"Q4",IF(MONTH(DataSet!$A859)&gt;6,"Q3",IF(MONTH(DataSet!$A859)&gt;3,"Q2","Q1")))</f>
        <v>Q3</v>
      </c>
      <c r="L859" s="24" t="str">
        <f>TEXT(WEEKDAY(DataSet!$A859,3),"ddd")</f>
        <v>Sun</v>
      </c>
      <c r="M859" s="30">
        <f>IF(DataSet!$E859=0,0,DataSet!$F859)</f>
        <v>1116</v>
      </c>
    </row>
    <row r="860" spans="1:13" x14ac:dyDescent="0.3">
      <c r="A860" s="27">
        <v>45511</v>
      </c>
      <c r="B860" s="22">
        <v>62</v>
      </c>
      <c r="C860" s="22">
        <v>56</v>
      </c>
      <c r="D860" s="22">
        <v>486.15919586781968</v>
      </c>
      <c r="E860" s="22">
        <v>3</v>
      </c>
      <c r="F860" s="23">
        <v>4776</v>
      </c>
      <c r="G860" s="22" t="s">
        <v>52</v>
      </c>
      <c r="H860" s="22" t="s">
        <v>9</v>
      </c>
      <c r="I860" s="22" t="str">
        <f>TEXT(DataSet!$A860,"mmm")</f>
        <v>Aug</v>
      </c>
      <c r="J860" s="22">
        <f>YEAR(DataSet!$A860)</f>
        <v>2024</v>
      </c>
      <c r="K860" s="22" t="str">
        <f>IF(MONTH(DataSet!$A860)&gt;9,"Q4",IF(MONTH(DataSet!$A860)&gt;6,"Q3",IF(MONTH(DataSet!$A860)&gt;3,"Q2","Q1")))</f>
        <v>Q3</v>
      </c>
      <c r="L860" s="22" t="str">
        <f>TEXT(WEEKDAY(DataSet!$A860,3),"ddd")</f>
        <v>Mon</v>
      </c>
      <c r="M860" s="29">
        <f>IF(DataSet!$E860=0,0,DataSet!$F860)</f>
        <v>4776</v>
      </c>
    </row>
    <row r="861" spans="1:13" x14ac:dyDescent="0.3">
      <c r="A861" s="28">
        <v>45512</v>
      </c>
      <c r="B861" s="24">
        <v>81</v>
      </c>
      <c r="C861" s="24">
        <v>64</v>
      </c>
      <c r="D861" s="24">
        <v>360.08175055599668</v>
      </c>
      <c r="E861" s="24">
        <v>21</v>
      </c>
      <c r="F861" s="25">
        <v>2507</v>
      </c>
      <c r="G861" s="24" t="s">
        <v>150</v>
      </c>
      <c r="H861" s="24" t="s">
        <v>9</v>
      </c>
      <c r="I861" s="24" t="str">
        <f>TEXT(DataSet!$A861,"mmm")</f>
        <v>Aug</v>
      </c>
      <c r="J861" s="24">
        <f>YEAR(DataSet!$A861)</f>
        <v>2024</v>
      </c>
      <c r="K861" s="24" t="str">
        <f>IF(MONTH(DataSet!$A861)&gt;9,"Q4",IF(MONTH(DataSet!$A861)&gt;6,"Q3",IF(MONTH(DataSet!$A861)&gt;3,"Q2","Q1")))</f>
        <v>Q3</v>
      </c>
      <c r="L861" s="24" t="str">
        <f>TEXT(WEEKDAY(DataSet!$A861,3),"ddd")</f>
        <v>Tue</v>
      </c>
      <c r="M861" s="30">
        <f>IF(DataSet!$E861=0,0,DataSet!$F861)</f>
        <v>2507</v>
      </c>
    </row>
    <row r="862" spans="1:13" x14ac:dyDescent="0.3">
      <c r="A862" s="27">
        <v>45513</v>
      </c>
      <c r="B862" s="22">
        <v>88</v>
      </c>
      <c r="C862" s="22">
        <v>49</v>
      </c>
      <c r="D862" s="22">
        <v>526.0907501592701</v>
      </c>
      <c r="E862" s="22">
        <v>1</v>
      </c>
      <c r="F862" s="23">
        <v>1333</v>
      </c>
      <c r="G862" s="22" t="s">
        <v>99</v>
      </c>
      <c r="H862" s="22" t="s">
        <v>9</v>
      </c>
      <c r="I862" s="22" t="str">
        <f>TEXT(DataSet!$A862,"mmm")</f>
        <v>Aug</v>
      </c>
      <c r="J862" s="22">
        <f>YEAR(DataSet!$A862)</f>
        <v>2024</v>
      </c>
      <c r="K862" s="22" t="str">
        <f>IF(MONTH(DataSet!$A862)&gt;9,"Q4",IF(MONTH(DataSet!$A862)&gt;6,"Q3",IF(MONTH(DataSet!$A862)&gt;3,"Q2","Q1")))</f>
        <v>Q3</v>
      </c>
      <c r="L862" s="22" t="str">
        <f>TEXT(WEEKDAY(DataSet!$A862,3),"ddd")</f>
        <v>Wed</v>
      </c>
      <c r="M862" s="29">
        <f>IF(DataSet!$E862=0,0,DataSet!$F862)</f>
        <v>1333</v>
      </c>
    </row>
    <row r="863" spans="1:13" x14ac:dyDescent="0.3">
      <c r="A863" s="28">
        <v>45516</v>
      </c>
      <c r="B863" s="24">
        <v>98</v>
      </c>
      <c r="C863" s="24">
        <v>61</v>
      </c>
      <c r="D863" s="24">
        <v>375.95341938724277</v>
      </c>
      <c r="E863" s="24">
        <v>9</v>
      </c>
      <c r="F863" s="25">
        <v>2939</v>
      </c>
      <c r="G863" s="24" t="s">
        <v>40</v>
      </c>
      <c r="H863" s="24" t="s">
        <v>11</v>
      </c>
      <c r="I863" s="24" t="str">
        <f>TEXT(DataSet!$A863,"mmm")</f>
        <v>Aug</v>
      </c>
      <c r="J863" s="24">
        <f>YEAR(DataSet!$A863)</f>
        <v>2024</v>
      </c>
      <c r="K863" s="24" t="str">
        <f>IF(MONTH(DataSet!$A863)&gt;9,"Q4",IF(MONTH(DataSet!$A863)&gt;6,"Q3",IF(MONTH(DataSet!$A863)&gt;3,"Q2","Q1")))</f>
        <v>Q3</v>
      </c>
      <c r="L863" s="24" t="str">
        <f>TEXT(WEEKDAY(DataSet!$A863,3),"ddd")</f>
        <v>Sat</v>
      </c>
      <c r="M863" s="30">
        <f>IF(DataSet!$E863=0,0,DataSet!$F863)</f>
        <v>2939</v>
      </c>
    </row>
    <row r="864" spans="1:13" x14ac:dyDescent="0.3">
      <c r="A864" s="27">
        <v>45517</v>
      </c>
      <c r="B864" s="22">
        <v>81</v>
      </c>
      <c r="C864" s="22">
        <v>25</v>
      </c>
      <c r="D864" s="22">
        <v>380.46898576769308</v>
      </c>
      <c r="E864" s="22">
        <v>4</v>
      </c>
      <c r="F864" s="23">
        <v>4428</v>
      </c>
      <c r="G864" s="22" t="s">
        <v>110</v>
      </c>
      <c r="H864" s="22" t="s">
        <v>9</v>
      </c>
      <c r="I864" s="22" t="str">
        <f>TEXT(DataSet!$A864,"mmm")</f>
        <v>Aug</v>
      </c>
      <c r="J864" s="22">
        <f>YEAR(DataSet!$A864)</f>
        <v>2024</v>
      </c>
      <c r="K864" s="22" t="str">
        <f>IF(MONTH(DataSet!$A864)&gt;9,"Q4",IF(MONTH(DataSet!$A864)&gt;6,"Q3",IF(MONTH(DataSet!$A864)&gt;3,"Q2","Q1")))</f>
        <v>Q3</v>
      </c>
      <c r="L864" s="22" t="str">
        <f>TEXT(WEEKDAY(DataSet!$A864,3),"ddd")</f>
        <v>Sun</v>
      </c>
      <c r="M864" s="29">
        <f>IF(DataSet!$E864=0,0,DataSet!$F864)</f>
        <v>4428</v>
      </c>
    </row>
    <row r="865" spans="1:13" x14ac:dyDescent="0.3">
      <c r="A865" s="28">
        <v>45518</v>
      </c>
      <c r="B865" s="24">
        <v>53</v>
      </c>
      <c r="C865" s="24">
        <v>22</v>
      </c>
      <c r="D865" s="24">
        <v>538.32680132917244</v>
      </c>
      <c r="E865" s="24">
        <v>9</v>
      </c>
      <c r="F865" s="25">
        <v>3795</v>
      </c>
      <c r="G865" s="24" t="s">
        <v>169</v>
      </c>
      <c r="H865" s="24" t="s">
        <v>9</v>
      </c>
      <c r="I865" s="24" t="str">
        <f>TEXT(DataSet!$A865,"mmm")</f>
        <v>Aug</v>
      </c>
      <c r="J865" s="24">
        <f>YEAR(DataSet!$A865)</f>
        <v>2024</v>
      </c>
      <c r="K865" s="24" t="str">
        <f>IF(MONTH(DataSet!$A865)&gt;9,"Q4",IF(MONTH(DataSet!$A865)&gt;6,"Q3",IF(MONTH(DataSet!$A865)&gt;3,"Q2","Q1")))</f>
        <v>Q3</v>
      </c>
      <c r="L865" s="24" t="str">
        <f>TEXT(WEEKDAY(DataSet!$A865,3),"ddd")</f>
        <v>Mon</v>
      </c>
      <c r="M865" s="30">
        <f>IF(DataSet!$E865=0,0,DataSet!$F865)</f>
        <v>3795</v>
      </c>
    </row>
    <row r="866" spans="1:13" x14ac:dyDescent="0.3">
      <c r="A866" s="27">
        <v>45519</v>
      </c>
      <c r="B866" s="22">
        <v>79</v>
      </c>
      <c r="C866" s="22">
        <v>39</v>
      </c>
      <c r="D866" s="22">
        <v>301.74143310619849</v>
      </c>
      <c r="E866" s="22">
        <v>32</v>
      </c>
      <c r="F866" s="23">
        <v>4130</v>
      </c>
      <c r="G866" s="22" t="s">
        <v>197</v>
      </c>
      <c r="H866" s="22" t="s">
        <v>11</v>
      </c>
      <c r="I866" s="22" t="str">
        <f>TEXT(DataSet!$A866,"mmm")</f>
        <v>Aug</v>
      </c>
      <c r="J866" s="22">
        <f>YEAR(DataSet!$A866)</f>
        <v>2024</v>
      </c>
      <c r="K866" s="22" t="str">
        <f>IF(MONTH(DataSet!$A866)&gt;9,"Q4",IF(MONTH(DataSet!$A866)&gt;6,"Q3",IF(MONTH(DataSet!$A866)&gt;3,"Q2","Q1")))</f>
        <v>Q3</v>
      </c>
      <c r="L866" s="22" t="str">
        <f>TEXT(WEEKDAY(DataSet!$A866,3),"ddd")</f>
        <v>Tue</v>
      </c>
      <c r="M866" s="29">
        <f>IF(DataSet!$E866=0,0,DataSet!$F866)</f>
        <v>4130</v>
      </c>
    </row>
    <row r="867" spans="1:13" x14ac:dyDescent="0.3">
      <c r="A867" s="28">
        <v>45520</v>
      </c>
      <c r="B867" s="24">
        <v>86</v>
      </c>
      <c r="C867" s="24">
        <v>28</v>
      </c>
      <c r="D867" s="24">
        <v>167.0076142253204</v>
      </c>
      <c r="E867" s="24">
        <v>37</v>
      </c>
      <c r="F867" s="25">
        <v>3465</v>
      </c>
      <c r="G867" s="24" t="s">
        <v>82</v>
      </c>
      <c r="H867" s="24" t="s">
        <v>9</v>
      </c>
      <c r="I867" s="24" t="str">
        <f>TEXT(DataSet!$A867,"mmm")</f>
        <v>Aug</v>
      </c>
      <c r="J867" s="24">
        <f>YEAR(DataSet!$A867)</f>
        <v>2024</v>
      </c>
      <c r="K867" s="24" t="str">
        <f>IF(MONTH(DataSet!$A867)&gt;9,"Q4",IF(MONTH(DataSet!$A867)&gt;6,"Q3",IF(MONTH(DataSet!$A867)&gt;3,"Q2","Q1")))</f>
        <v>Q3</v>
      </c>
      <c r="L867" s="24" t="str">
        <f>TEXT(WEEKDAY(DataSet!$A867,3),"ddd")</f>
        <v>Wed</v>
      </c>
      <c r="M867" s="30">
        <f>IF(DataSet!$E867=0,0,DataSet!$F867)</f>
        <v>3465</v>
      </c>
    </row>
    <row r="868" spans="1:13" x14ac:dyDescent="0.3">
      <c r="A868" s="27">
        <v>45523</v>
      </c>
      <c r="B868" s="22">
        <v>72</v>
      </c>
      <c r="C868" s="22">
        <v>26</v>
      </c>
      <c r="D868" s="22">
        <v>114.39133815666951</v>
      </c>
      <c r="E868" s="22">
        <v>12</v>
      </c>
      <c r="F868" s="23">
        <v>3615</v>
      </c>
      <c r="G868" s="22" t="s">
        <v>53</v>
      </c>
      <c r="H868" s="22" t="s">
        <v>11</v>
      </c>
      <c r="I868" s="22" t="str">
        <f>TEXT(DataSet!$A868,"mmm")</f>
        <v>Aug</v>
      </c>
      <c r="J868" s="22">
        <f>YEAR(DataSet!$A868)</f>
        <v>2024</v>
      </c>
      <c r="K868" s="22" t="str">
        <f>IF(MONTH(DataSet!$A868)&gt;9,"Q4",IF(MONTH(DataSet!$A868)&gt;6,"Q3",IF(MONTH(DataSet!$A868)&gt;3,"Q2","Q1")))</f>
        <v>Q3</v>
      </c>
      <c r="L868" s="22" t="str">
        <f>TEXT(WEEKDAY(DataSet!$A868,3),"ddd")</f>
        <v>Sat</v>
      </c>
      <c r="M868" s="29">
        <f>IF(DataSet!$E868=0,0,DataSet!$F868)</f>
        <v>3615</v>
      </c>
    </row>
    <row r="869" spans="1:13" x14ac:dyDescent="0.3">
      <c r="A869" s="28">
        <v>45524</v>
      </c>
      <c r="B869" s="24">
        <v>88</v>
      </c>
      <c r="C869" s="24">
        <v>72</v>
      </c>
      <c r="D869" s="24">
        <v>477.56862783680953</v>
      </c>
      <c r="E869" s="24">
        <v>30</v>
      </c>
      <c r="F869" s="25">
        <v>4321</v>
      </c>
      <c r="G869" s="24" t="s">
        <v>42</v>
      </c>
      <c r="H869" s="24" t="s">
        <v>11</v>
      </c>
      <c r="I869" s="24" t="str">
        <f>TEXT(DataSet!$A869,"mmm")</f>
        <v>Aug</v>
      </c>
      <c r="J869" s="24">
        <f>YEAR(DataSet!$A869)</f>
        <v>2024</v>
      </c>
      <c r="K869" s="24" t="str">
        <f>IF(MONTH(DataSet!$A869)&gt;9,"Q4",IF(MONTH(DataSet!$A869)&gt;6,"Q3",IF(MONTH(DataSet!$A869)&gt;3,"Q2","Q1")))</f>
        <v>Q3</v>
      </c>
      <c r="L869" s="24" t="str">
        <f>TEXT(WEEKDAY(DataSet!$A869,3),"ddd")</f>
        <v>Sun</v>
      </c>
      <c r="M869" s="30">
        <f>IF(DataSet!$E869=0,0,DataSet!$F869)</f>
        <v>4321</v>
      </c>
    </row>
    <row r="870" spans="1:13" x14ac:dyDescent="0.3">
      <c r="A870" s="27">
        <v>45525</v>
      </c>
      <c r="B870" s="22">
        <v>94</v>
      </c>
      <c r="C870" s="22">
        <v>28</v>
      </c>
      <c r="D870" s="22">
        <v>410.15477567673241</v>
      </c>
      <c r="E870" s="22">
        <v>35</v>
      </c>
      <c r="F870" s="23">
        <v>1624</v>
      </c>
      <c r="G870" s="22" t="s">
        <v>109</v>
      </c>
      <c r="H870" s="22" t="s">
        <v>11</v>
      </c>
      <c r="I870" s="22" t="str">
        <f>TEXT(DataSet!$A870,"mmm")</f>
        <v>Aug</v>
      </c>
      <c r="J870" s="22">
        <f>YEAR(DataSet!$A870)</f>
        <v>2024</v>
      </c>
      <c r="K870" s="22" t="str">
        <f>IF(MONTH(DataSet!$A870)&gt;9,"Q4",IF(MONTH(DataSet!$A870)&gt;6,"Q3",IF(MONTH(DataSet!$A870)&gt;3,"Q2","Q1")))</f>
        <v>Q3</v>
      </c>
      <c r="L870" s="22" t="str">
        <f>TEXT(WEEKDAY(DataSet!$A870,3),"ddd")</f>
        <v>Mon</v>
      </c>
      <c r="M870" s="29">
        <f>IF(DataSet!$E870=0,0,DataSet!$F870)</f>
        <v>1624</v>
      </c>
    </row>
    <row r="871" spans="1:13" x14ac:dyDescent="0.3">
      <c r="A871" s="28">
        <v>45526</v>
      </c>
      <c r="B871" s="24">
        <v>64</v>
      </c>
      <c r="C871" s="24">
        <v>67</v>
      </c>
      <c r="D871" s="24">
        <v>452.03988404961183</v>
      </c>
      <c r="E871" s="24">
        <v>23</v>
      </c>
      <c r="F871" s="25">
        <v>2702</v>
      </c>
      <c r="G871" s="24" t="s">
        <v>153</v>
      </c>
      <c r="H871" s="24" t="s">
        <v>9</v>
      </c>
      <c r="I871" s="24" t="str">
        <f>TEXT(DataSet!$A871,"mmm")</f>
        <v>Aug</v>
      </c>
      <c r="J871" s="24">
        <f>YEAR(DataSet!$A871)</f>
        <v>2024</v>
      </c>
      <c r="K871" s="24" t="str">
        <f>IF(MONTH(DataSet!$A871)&gt;9,"Q4",IF(MONTH(DataSet!$A871)&gt;6,"Q3",IF(MONTH(DataSet!$A871)&gt;3,"Q2","Q1")))</f>
        <v>Q3</v>
      </c>
      <c r="L871" s="24" t="str">
        <f>TEXT(WEEKDAY(DataSet!$A871,3),"ddd")</f>
        <v>Tue</v>
      </c>
      <c r="M871" s="30">
        <f>IF(DataSet!$E871=0,0,DataSet!$F871)</f>
        <v>2702</v>
      </c>
    </row>
    <row r="872" spans="1:13" x14ac:dyDescent="0.3">
      <c r="A872" s="27">
        <v>45527</v>
      </c>
      <c r="B872" s="22">
        <v>92</v>
      </c>
      <c r="C872" s="22">
        <v>64</v>
      </c>
      <c r="D872" s="22">
        <v>206.48208075445541</v>
      </c>
      <c r="E872" s="22">
        <v>14</v>
      </c>
      <c r="F872" s="23">
        <v>1495</v>
      </c>
      <c r="G872" s="22" t="s">
        <v>198</v>
      </c>
      <c r="H872" s="22" t="s">
        <v>11</v>
      </c>
      <c r="I872" s="22" t="str">
        <f>TEXT(DataSet!$A872,"mmm")</f>
        <v>Aug</v>
      </c>
      <c r="J872" s="22">
        <f>YEAR(DataSet!$A872)</f>
        <v>2024</v>
      </c>
      <c r="K872" s="22" t="str">
        <f>IF(MONTH(DataSet!$A872)&gt;9,"Q4",IF(MONTH(DataSet!$A872)&gt;6,"Q3",IF(MONTH(DataSet!$A872)&gt;3,"Q2","Q1")))</f>
        <v>Q3</v>
      </c>
      <c r="L872" s="22" t="str">
        <f>TEXT(WEEKDAY(DataSet!$A872,3),"ddd")</f>
        <v>Wed</v>
      </c>
      <c r="M872" s="29">
        <f>IF(DataSet!$E872=0,0,DataSet!$F872)</f>
        <v>1495</v>
      </c>
    </row>
    <row r="873" spans="1:13" x14ac:dyDescent="0.3">
      <c r="A873" s="28">
        <v>45530</v>
      </c>
      <c r="B873" s="24">
        <v>78</v>
      </c>
      <c r="C873" s="24">
        <v>71</v>
      </c>
      <c r="D873" s="24">
        <v>168.1857377933849</v>
      </c>
      <c r="E873" s="24">
        <v>28</v>
      </c>
      <c r="F873" s="25">
        <v>4945</v>
      </c>
      <c r="G873" s="24" t="s">
        <v>37</v>
      </c>
      <c r="H873" s="24" t="s">
        <v>11</v>
      </c>
      <c r="I873" s="24" t="str">
        <f>TEXT(DataSet!$A873,"mmm")</f>
        <v>Aug</v>
      </c>
      <c r="J873" s="24">
        <f>YEAR(DataSet!$A873)</f>
        <v>2024</v>
      </c>
      <c r="K873" s="24" t="str">
        <f>IF(MONTH(DataSet!$A873)&gt;9,"Q4",IF(MONTH(DataSet!$A873)&gt;6,"Q3",IF(MONTH(DataSet!$A873)&gt;3,"Q2","Q1")))</f>
        <v>Q3</v>
      </c>
      <c r="L873" s="24" t="str">
        <f>TEXT(WEEKDAY(DataSet!$A873,3),"ddd")</f>
        <v>Sat</v>
      </c>
      <c r="M873" s="30">
        <f>IF(DataSet!$E873=0,0,DataSet!$F873)</f>
        <v>4945</v>
      </c>
    </row>
    <row r="874" spans="1:13" x14ac:dyDescent="0.3">
      <c r="A874" s="27">
        <v>45531</v>
      </c>
      <c r="B874" s="22">
        <v>85</v>
      </c>
      <c r="C874" s="22">
        <v>32</v>
      </c>
      <c r="D874" s="22">
        <v>107.27233283394099</v>
      </c>
      <c r="E874" s="22">
        <v>7</v>
      </c>
      <c r="F874" s="23">
        <v>4748</v>
      </c>
      <c r="G874" s="22" t="s">
        <v>55</v>
      </c>
      <c r="H874" s="22" t="s">
        <v>9</v>
      </c>
      <c r="I874" s="22" t="str">
        <f>TEXT(DataSet!$A874,"mmm")</f>
        <v>Aug</v>
      </c>
      <c r="J874" s="22">
        <f>YEAR(DataSet!$A874)</f>
        <v>2024</v>
      </c>
      <c r="K874" s="22" t="str">
        <f>IF(MONTH(DataSet!$A874)&gt;9,"Q4",IF(MONTH(DataSet!$A874)&gt;6,"Q3",IF(MONTH(DataSet!$A874)&gt;3,"Q2","Q1")))</f>
        <v>Q3</v>
      </c>
      <c r="L874" s="22" t="str">
        <f>TEXT(WEEKDAY(DataSet!$A874,3),"ddd")</f>
        <v>Sun</v>
      </c>
      <c r="M874" s="29">
        <f>IF(DataSet!$E874=0,0,DataSet!$F874)</f>
        <v>4748</v>
      </c>
    </row>
    <row r="875" spans="1:13" x14ac:dyDescent="0.3">
      <c r="A875" s="28">
        <v>45532</v>
      </c>
      <c r="B875" s="24">
        <v>62</v>
      </c>
      <c r="C875" s="24">
        <v>18</v>
      </c>
      <c r="D875" s="24">
        <v>275.29377940329852</v>
      </c>
      <c r="E875" s="24">
        <v>4</v>
      </c>
      <c r="F875" s="25">
        <v>677</v>
      </c>
      <c r="G875" s="24" t="s">
        <v>80</v>
      </c>
      <c r="H875" s="24" t="s">
        <v>11</v>
      </c>
      <c r="I875" s="24" t="str">
        <f>TEXT(DataSet!$A875,"mmm")</f>
        <v>Aug</v>
      </c>
      <c r="J875" s="24">
        <f>YEAR(DataSet!$A875)</f>
        <v>2024</v>
      </c>
      <c r="K875" s="24" t="str">
        <f>IF(MONTH(DataSet!$A875)&gt;9,"Q4",IF(MONTH(DataSet!$A875)&gt;6,"Q3",IF(MONTH(DataSet!$A875)&gt;3,"Q2","Q1")))</f>
        <v>Q3</v>
      </c>
      <c r="L875" s="24" t="str">
        <f>TEXT(WEEKDAY(DataSet!$A875,3),"ddd")</f>
        <v>Mon</v>
      </c>
      <c r="M875" s="30">
        <f>IF(DataSet!$E875=0,0,DataSet!$F875)</f>
        <v>677</v>
      </c>
    </row>
    <row r="876" spans="1:13" x14ac:dyDescent="0.3">
      <c r="A876" s="27">
        <v>45533</v>
      </c>
      <c r="B876" s="22">
        <v>81</v>
      </c>
      <c r="C876" s="22">
        <v>21</v>
      </c>
      <c r="D876" s="22">
        <v>394.95884342731648</v>
      </c>
      <c r="E876" s="22">
        <v>28</v>
      </c>
      <c r="F876" s="23">
        <v>3675</v>
      </c>
      <c r="G876" s="22" t="s">
        <v>133</v>
      </c>
      <c r="H876" s="22" t="s">
        <v>11</v>
      </c>
      <c r="I876" s="22" t="str">
        <f>TEXT(DataSet!$A876,"mmm")</f>
        <v>Aug</v>
      </c>
      <c r="J876" s="22">
        <f>YEAR(DataSet!$A876)</f>
        <v>2024</v>
      </c>
      <c r="K876" s="22" t="str">
        <f>IF(MONTH(DataSet!$A876)&gt;9,"Q4",IF(MONTH(DataSet!$A876)&gt;6,"Q3",IF(MONTH(DataSet!$A876)&gt;3,"Q2","Q1")))</f>
        <v>Q3</v>
      </c>
      <c r="L876" s="22" t="str">
        <f>TEXT(WEEKDAY(DataSet!$A876,3),"ddd")</f>
        <v>Tue</v>
      </c>
      <c r="M876" s="29">
        <f>IF(DataSet!$E876=0,0,DataSet!$F876)</f>
        <v>3675</v>
      </c>
    </row>
    <row r="877" spans="1:13" x14ac:dyDescent="0.3">
      <c r="A877" s="28">
        <v>45534</v>
      </c>
      <c r="B877" s="24">
        <v>56</v>
      </c>
      <c r="C877" s="24">
        <v>10</v>
      </c>
      <c r="D877" s="24">
        <v>296.12202254986619</v>
      </c>
      <c r="E877" s="24">
        <v>3</v>
      </c>
      <c r="F877" s="25">
        <v>4664</v>
      </c>
      <c r="G877" s="24" t="s">
        <v>110</v>
      </c>
      <c r="H877" s="24" t="s">
        <v>11</v>
      </c>
      <c r="I877" s="24" t="str">
        <f>TEXT(DataSet!$A877,"mmm")</f>
        <v>Aug</v>
      </c>
      <c r="J877" s="24">
        <f>YEAR(DataSet!$A877)</f>
        <v>2024</v>
      </c>
      <c r="K877" s="24" t="str">
        <f>IF(MONTH(DataSet!$A877)&gt;9,"Q4",IF(MONTH(DataSet!$A877)&gt;6,"Q3",IF(MONTH(DataSet!$A877)&gt;3,"Q2","Q1")))</f>
        <v>Q3</v>
      </c>
      <c r="L877" s="24" t="str">
        <f>TEXT(WEEKDAY(DataSet!$A877,3),"ddd")</f>
        <v>Wed</v>
      </c>
      <c r="M877" s="30">
        <f>IF(DataSet!$E877=0,0,DataSet!$F877)</f>
        <v>4664</v>
      </c>
    </row>
    <row r="878" spans="1:13" x14ac:dyDescent="0.3">
      <c r="A878" s="27">
        <v>45536</v>
      </c>
      <c r="B878" s="22">
        <v>37</v>
      </c>
      <c r="C878" s="22">
        <v>8</v>
      </c>
      <c r="D878" s="22">
        <v>215.09</v>
      </c>
      <c r="E878" s="22">
        <v>2</v>
      </c>
      <c r="F878" s="23">
        <v>3425</v>
      </c>
      <c r="G878" s="22" t="s">
        <v>22</v>
      </c>
      <c r="H878" s="22" t="s">
        <v>9</v>
      </c>
      <c r="I878" s="22" t="str">
        <f>TEXT(DataSet!$A878,"mmm")</f>
        <v>Sep</v>
      </c>
      <c r="J878" s="22">
        <f>YEAR(DataSet!$A878)</f>
        <v>2024</v>
      </c>
      <c r="K878" s="22" t="str">
        <f>IF(MONTH(DataSet!$A878)&gt;9,"Q4",IF(MONTH(DataSet!$A878)&gt;6,"Q3",IF(MONTH(DataSet!$A878)&gt;3,"Q2","Q1")))</f>
        <v>Q3</v>
      </c>
      <c r="L878" s="22" t="str">
        <f>TEXT(WEEKDAY(DataSet!$A878,3),"ddd")</f>
        <v>Fri</v>
      </c>
      <c r="M878" s="29">
        <f>IF(DataSet!$E878=0,0,DataSet!$F878)</f>
        <v>3425</v>
      </c>
    </row>
    <row r="879" spans="1:13" x14ac:dyDescent="0.3">
      <c r="A879" s="28">
        <v>45536</v>
      </c>
      <c r="B879" s="24">
        <v>87</v>
      </c>
      <c r="C879" s="24">
        <v>21</v>
      </c>
      <c r="D879" s="24">
        <v>633.13</v>
      </c>
      <c r="E879" s="24">
        <v>2</v>
      </c>
      <c r="F879" s="25">
        <v>336</v>
      </c>
      <c r="G879" s="24" t="s">
        <v>35</v>
      </c>
      <c r="H879" s="24" t="s">
        <v>11</v>
      </c>
      <c r="I879" s="24" t="str">
        <f>TEXT(DataSet!$A879,"mmm")</f>
        <v>Sep</v>
      </c>
      <c r="J879" s="24">
        <f>YEAR(DataSet!$A879)</f>
        <v>2024</v>
      </c>
      <c r="K879" s="24" t="str">
        <f>IF(MONTH(DataSet!$A879)&gt;9,"Q4",IF(MONTH(DataSet!$A879)&gt;6,"Q3",IF(MONTH(DataSet!$A879)&gt;3,"Q2","Q1")))</f>
        <v>Q3</v>
      </c>
      <c r="L879" s="24" t="str">
        <f>TEXT(WEEKDAY(DataSet!$A879,3),"ddd")</f>
        <v>Fri</v>
      </c>
      <c r="M879" s="30">
        <f>IF(DataSet!$E879=0,0,DataSet!$F879)</f>
        <v>336</v>
      </c>
    </row>
    <row r="880" spans="1:13" x14ac:dyDescent="0.3">
      <c r="A880" s="27">
        <v>45536</v>
      </c>
      <c r="B880" s="22">
        <v>38</v>
      </c>
      <c r="C880" s="22">
        <v>6</v>
      </c>
      <c r="D880" s="22">
        <v>553.89</v>
      </c>
      <c r="E880" s="22">
        <v>6</v>
      </c>
      <c r="F880" s="23">
        <v>4014</v>
      </c>
      <c r="G880" s="22" t="s">
        <v>173</v>
      </c>
      <c r="H880" s="22" t="s">
        <v>11</v>
      </c>
      <c r="I880" s="22" t="str">
        <f>TEXT(DataSet!$A880,"mmm")</f>
        <v>Sep</v>
      </c>
      <c r="J880" s="22">
        <f>YEAR(DataSet!$A880)</f>
        <v>2024</v>
      </c>
      <c r="K880" s="22" t="str">
        <f>IF(MONTH(DataSet!$A880)&gt;9,"Q4",IF(MONTH(DataSet!$A880)&gt;6,"Q3",IF(MONTH(DataSet!$A880)&gt;3,"Q2","Q1")))</f>
        <v>Q3</v>
      </c>
      <c r="L880" s="22" t="str">
        <f>TEXT(WEEKDAY(DataSet!$A880,3),"ddd")</f>
        <v>Fri</v>
      </c>
      <c r="M880" s="29">
        <f>IF(DataSet!$E880=0,0,DataSet!$F880)</f>
        <v>4014</v>
      </c>
    </row>
    <row r="881" spans="1:13" x14ac:dyDescent="0.3">
      <c r="A881" s="28">
        <v>45536</v>
      </c>
      <c r="B881" s="24">
        <v>22</v>
      </c>
      <c r="C881" s="24">
        <v>7</v>
      </c>
      <c r="D881" s="24">
        <v>182.47</v>
      </c>
      <c r="E881" s="24">
        <v>7</v>
      </c>
      <c r="F881" s="25">
        <v>780</v>
      </c>
      <c r="G881" s="24" t="s">
        <v>149</v>
      </c>
      <c r="H881" s="24" t="s">
        <v>11</v>
      </c>
      <c r="I881" s="24" t="str">
        <f>TEXT(DataSet!$A881,"mmm")</f>
        <v>Sep</v>
      </c>
      <c r="J881" s="24">
        <f>YEAR(DataSet!$A881)</f>
        <v>2024</v>
      </c>
      <c r="K881" s="24" t="str">
        <f>IF(MONTH(DataSet!$A881)&gt;9,"Q4",IF(MONTH(DataSet!$A881)&gt;6,"Q3",IF(MONTH(DataSet!$A881)&gt;3,"Q2","Q1")))</f>
        <v>Q3</v>
      </c>
      <c r="L881" s="24" t="str">
        <f>TEXT(WEEKDAY(DataSet!$A881,3),"ddd")</f>
        <v>Fri</v>
      </c>
      <c r="M881" s="30">
        <f>IF(DataSet!$E881=0,0,DataSet!$F881)</f>
        <v>780</v>
      </c>
    </row>
    <row r="882" spans="1:13" x14ac:dyDescent="0.3">
      <c r="A882" s="27">
        <v>45536</v>
      </c>
      <c r="B882" s="22">
        <v>57</v>
      </c>
      <c r="C882" s="22">
        <v>7</v>
      </c>
      <c r="D882" s="22">
        <v>262.27999999999997</v>
      </c>
      <c r="E882" s="22">
        <v>7</v>
      </c>
      <c r="F882" s="23">
        <v>3929</v>
      </c>
      <c r="G882" s="22" t="s">
        <v>199</v>
      </c>
      <c r="H882" s="22" t="s">
        <v>11</v>
      </c>
      <c r="I882" s="22" t="str">
        <f>TEXT(DataSet!$A882,"mmm")</f>
        <v>Sep</v>
      </c>
      <c r="J882" s="22">
        <f>YEAR(DataSet!$A882)</f>
        <v>2024</v>
      </c>
      <c r="K882" s="22" t="str">
        <f>IF(MONTH(DataSet!$A882)&gt;9,"Q4",IF(MONTH(DataSet!$A882)&gt;6,"Q3",IF(MONTH(DataSet!$A882)&gt;3,"Q2","Q1")))</f>
        <v>Q3</v>
      </c>
      <c r="L882" s="22" t="str">
        <f>TEXT(WEEKDAY(DataSet!$A882,3),"ddd")</f>
        <v>Fri</v>
      </c>
      <c r="M882" s="29">
        <f>IF(DataSet!$E882=0,0,DataSet!$F882)</f>
        <v>3929</v>
      </c>
    </row>
    <row r="883" spans="1:13" x14ac:dyDescent="0.3">
      <c r="A883" s="28">
        <v>45536</v>
      </c>
      <c r="B883" s="24">
        <v>26</v>
      </c>
      <c r="C883" s="24">
        <v>21</v>
      </c>
      <c r="D883" s="24">
        <v>359.51</v>
      </c>
      <c r="E883" s="24">
        <v>9</v>
      </c>
      <c r="F883" s="25">
        <v>1187</v>
      </c>
      <c r="G883" s="24" t="s">
        <v>148</v>
      </c>
      <c r="H883" s="24" t="s">
        <v>9</v>
      </c>
      <c r="I883" s="24" t="str">
        <f>TEXT(DataSet!$A883,"mmm")</f>
        <v>Sep</v>
      </c>
      <c r="J883" s="24">
        <f>YEAR(DataSet!$A883)</f>
        <v>2024</v>
      </c>
      <c r="K883" s="24" t="str">
        <f>IF(MONTH(DataSet!$A883)&gt;9,"Q4",IF(MONTH(DataSet!$A883)&gt;6,"Q3",IF(MONTH(DataSet!$A883)&gt;3,"Q2","Q1")))</f>
        <v>Q3</v>
      </c>
      <c r="L883" s="24" t="str">
        <f>TEXT(WEEKDAY(DataSet!$A883,3),"ddd")</f>
        <v>Fri</v>
      </c>
      <c r="M883" s="30">
        <f>IF(DataSet!$E883=0,0,DataSet!$F883)</f>
        <v>1187</v>
      </c>
    </row>
    <row r="884" spans="1:13" x14ac:dyDescent="0.3">
      <c r="A884" s="27">
        <v>45536</v>
      </c>
      <c r="B884" s="22">
        <v>71</v>
      </c>
      <c r="C884" s="22">
        <v>8</v>
      </c>
      <c r="D884" s="22">
        <v>199.19</v>
      </c>
      <c r="E884" s="22">
        <v>2</v>
      </c>
      <c r="F884" s="23">
        <v>635</v>
      </c>
      <c r="G884" s="22" t="s">
        <v>176</v>
      </c>
      <c r="H884" s="22" t="s">
        <v>11</v>
      </c>
      <c r="I884" s="22" t="str">
        <f>TEXT(DataSet!$A884,"mmm")</f>
        <v>Sep</v>
      </c>
      <c r="J884" s="22">
        <f>YEAR(DataSet!$A884)</f>
        <v>2024</v>
      </c>
      <c r="K884" s="22" t="str">
        <f>IF(MONTH(DataSet!$A884)&gt;9,"Q4",IF(MONTH(DataSet!$A884)&gt;6,"Q3",IF(MONTH(DataSet!$A884)&gt;3,"Q2","Q1")))</f>
        <v>Q3</v>
      </c>
      <c r="L884" s="22" t="str">
        <f>TEXT(WEEKDAY(DataSet!$A884,3),"ddd")</f>
        <v>Fri</v>
      </c>
      <c r="M884" s="29">
        <f>IF(DataSet!$E884=0,0,DataSet!$F884)</f>
        <v>635</v>
      </c>
    </row>
    <row r="885" spans="1:13" x14ac:dyDescent="0.3">
      <c r="A885" s="28">
        <v>45536</v>
      </c>
      <c r="B885" s="24">
        <v>74</v>
      </c>
      <c r="C885" s="24">
        <v>18</v>
      </c>
      <c r="D885" s="24">
        <v>306.89999999999998</v>
      </c>
      <c r="E885" s="24">
        <v>3</v>
      </c>
      <c r="F885" s="25">
        <v>2254</v>
      </c>
      <c r="G885" s="24" t="s">
        <v>185</v>
      </c>
      <c r="H885" s="24" t="s">
        <v>11</v>
      </c>
      <c r="I885" s="24" t="str">
        <f>TEXT(DataSet!$A885,"mmm")</f>
        <v>Sep</v>
      </c>
      <c r="J885" s="24">
        <f>YEAR(DataSet!$A885)</f>
        <v>2024</v>
      </c>
      <c r="K885" s="24" t="str">
        <f>IF(MONTH(DataSet!$A885)&gt;9,"Q4",IF(MONTH(DataSet!$A885)&gt;6,"Q3",IF(MONTH(DataSet!$A885)&gt;3,"Q2","Q1")))</f>
        <v>Q3</v>
      </c>
      <c r="L885" s="24" t="str">
        <f>TEXT(WEEKDAY(DataSet!$A885,3),"ddd")</f>
        <v>Fri</v>
      </c>
      <c r="M885" s="30">
        <f>IF(DataSet!$E885=0,0,DataSet!$F885)</f>
        <v>2254</v>
      </c>
    </row>
    <row r="886" spans="1:13" x14ac:dyDescent="0.3">
      <c r="A886" s="27">
        <v>45536</v>
      </c>
      <c r="B886" s="22">
        <v>76</v>
      </c>
      <c r="C886" s="22">
        <v>18</v>
      </c>
      <c r="D886" s="22">
        <v>339.1</v>
      </c>
      <c r="E886" s="22">
        <v>8</v>
      </c>
      <c r="F886" s="23">
        <v>925</v>
      </c>
      <c r="G886" s="22" t="s">
        <v>67</v>
      </c>
      <c r="H886" s="22" t="s">
        <v>9</v>
      </c>
      <c r="I886" s="22" t="str">
        <f>TEXT(DataSet!$A886,"mmm")</f>
        <v>Sep</v>
      </c>
      <c r="J886" s="22">
        <f>YEAR(DataSet!$A886)</f>
        <v>2024</v>
      </c>
      <c r="K886" s="22" t="str">
        <f>IF(MONTH(DataSet!$A886)&gt;9,"Q4",IF(MONTH(DataSet!$A886)&gt;6,"Q3",IF(MONTH(DataSet!$A886)&gt;3,"Q2","Q1")))</f>
        <v>Q3</v>
      </c>
      <c r="L886" s="22" t="str">
        <f>TEXT(WEEKDAY(DataSet!$A886,3),"ddd")</f>
        <v>Fri</v>
      </c>
      <c r="M886" s="29">
        <f>IF(DataSet!$E886=0,0,DataSet!$F886)</f>
        <v>925</v>
      </c>
    </row>
    <row r="887" spans="1:13" x14ac:dyDescent="0.3">
      <c r="A887" s="28">
        <v>45536</v>
      </c>
      <c r="B887" s="24">
        <v>81</v>
      </c>
      <c r="C887" s="24">
        <v>5</v>
      </c>
      <c r="D887" s="24">
        <v>153.5</v>
      </c>
      <c r="E887" s="24">
        <v>2</v>
      </c>
      <c r="F887" s="25">
        <v>1307</v>
      </c>
      <c r="G887" s="24" t="s">
        <v>91</v>
      </c>
      <c r="H887" s="24" t="s">
        <v>11</v>
      </c>
      <c r="I887" s="24" t="str">
        <f>TEXT(DataSet!$A887,"mmm")</f>
        <v>Sep</v>
      </c>
      <c r="J887" s="24">
        <f>YEAR(DataSet!$A887)</f>
        <v>2024</v>
      </c>
      <c r="K887" s="24" t="str">
        <f>IF(MONTH(DataSet!$A887)&gt;9,"Q4",IF(MONTH(DataSet!$A887)&gt;6,"Q3",IF(MONTH(DataSet!$A887)&gt;3,"Q2","Q1")))</f>
        <v>Q3</v>
      </c>
      <c r="L887" s="24" t="str">
        <f>TEXT(WEEKDAY(DataSet!$A887,3),"ddd")</f>
        <v>Fri</v>
      </c>
      <c r="M887" s="30">
        <f>IF(DataSet!$E887=0,0,DataSet!$F887)</f>
        <v>1307</v>
      </c>
    </row>
    <row r="888" spans="1:13" x14ac:dyDescent="0.3">
      <c r="A888" s="27">
        <v>45536</v>
      </c>
      <c r="B888" s="22">
        <v>72</v>
      </c>
      <c r="C888" s="22">
        <v>11</v>
      </c>
      <c r="D888" s="22">
        <v>459.86</v>
      </c>
      <c r="E888" s="22">
        <v>0</v>
      </c>
      <c r="F888" s="23">
        <v>1270</v>
      </c>
      <c r="G888" s="22" t="s">
        <v>73</v>
      </c>
      <c r="H888" s="22" t="s">
        <v>9</v>
      </c>
      <c r="I888" s="22" t="str">
        <f>TEXT(DataSet!$A888,"mmm")</f>
        <v>Sep</v>
      </c>
      <c r="J888" s="22">
        <f>YEAR(DataSet!$A888)</f>
        <v>2024</v>
      </c>
      <c r="K888" s="22" t="str">
        <f>IF(MONTH(DataSet!$A888)&gt;9,"Q4",IF(MONTH(DataSet!$A888)&gt;6,"Q3",IF(MONTH(DataSet!$A888)&gt;3,"Q2","Q1")))</f>
        <v>Q3</v>
      </c>
      <c r="L888" s="22" t="str">
        <f>TEXT(WEEKDAY(DataSet!$A888,3),"ddd")</f>
        <v>Fri</v>
      </c>
      <c r="M888" s="29">
        <f>IF(DataSet!$E888=0,0,DataSet!$F888)</f>
        <v>0</v>
      </c>
    </row>
    <row r="889" spans="1:13" x14ac:dyDescent="0.3">
      <c r="A889" s="28">
        <v>45536</v>
      </c>
      <c r="B889" s="24">
        <v>21</v>
      </c>
      <c r="C889" s="24">
        <v>17</v>
      </c>
      <c r="D889" s="24">
        <v>533.41999999999996</v>
      </c>
      <c r="E889" s="24">
        <v>7</v>
      </c>
      <c r="F889" s="25">
        <v>3895</v>
      </c>
      <c r="G889" s="24" t="s">
        <v>72</v>
      </c>
      <c r="H889" s="24" t="s">
        <v>9</v>
      </c>
      <c r="I889" s="24" t="str">
        <f>TEXT(DataSet!$A889,"mmm")</f>
        <v>Sep</v>
      </c>
      <c r="J889" s="24">
        <f>YEAR(DataSet!$A889)</f>
        <v>2024</v>
      </c>
      <c r="K889" s="24" t="str">
        <f>IF(MONTH(DataSet!$A889)&gt;9,"Q4",IF(MONTH(DataSet!$A889)&gt;6,"Q3",IF(MONTH(DataSet!$A889)&gt;3,"Q2","Q1")))</f>
        <v>Q3</v>
      </c>
      <c r="L889" s="24" t="str">
        <f>TEXT(WEEKDAY(DataSet!$A889,3),"ddd")</f>
        <v>Fri</v>
      </c>
      <c r="M889" s="30">
        <f>IF(DataSet!$E889=0,0,DataSet!$F889)</f>
        <v>3895</v>
      </c>
    </row>
    <row r="890" spans="1:13" x14ac:dyDescent="0.3">
      <c r="A890" s="27">
        <v>45536</v>
      </c>
      <c r="B890" s="22">
        <v>86</v>
      </c>
      <c r="C890" s="22">
        <v>17</v>
      </c>
      <c r="D890" s="22">
        <v>160.88999999999999</v>
      </c>
      <c r="E890" s="22">
        <v>4</v>
      </c>
      <c r="F890" s="23">
        <v>418</v>
      </c>
      <c r="G890" s="22" t="s">
        <v>123</v>
      </c>
      <c r="H890" s="22" t="s">
        <v>11</v>
      </c>
      <c r="I890" s="22" t="str">
        <f>TEXT(DataSet!$A890,"mmm")</f>
        <v>Sep</v>
      </c>
      <c r="J890" s="22">
        <f>YEAR(DataSet!$A890)</f>
        <v>2024</v>
      </c>
      <c r="K890" s="22" t="str">
        <f>IF(MONTH(DataSet!$A890)&gt;9,"Q4",IF(MONTH(DataSet!$A890)&gt;6,"Q3",IF(MONTH(DataSet!$A890)&gt;3,"Q2","Q1")))</f>
        <v>Q3</v>
      </c>
      <c r="L890" s="22" t="str">
        <f>TEXT(WEEKDAY(DataSet!$A890,3),"ddd")</f>
        <v>Fri</v>
      </c>
      <c r="M890" s="29">
        <f>IF(DataSet!$E890=0,0,DataSet!$F890)</f>
        <v>418</v>
      </c>
    </row>
    <row r="891" spans="1:13" x14ac:dyDescent="0.3">
      <c r="A891" s="28">
        <v>45536</v>
      </c>
      <c r="B891" s="24">
        <v>69</v>
      </c>
      <c r="C891" s="24">
        <v>7</v>
      </c>
      <c r="D891" s="24">
        <v>549.77</v>
      </c>
      <c r="E891" s="24">
        <v>2</v>
      </c>
      <c r="F891" s="25">
        <v>3917</v>
      </c>
      <c r="G891" s="24" t="s">
        <v>186</v>
      </c>
      <c r="H891" s="24" t="s">
        <v>9</v>
      </c>
      <c r="I891" s="24" t="str">
        <f>TEXT(DataSet!$A891,"mmm")</f>
        <v>Sep</v>
      </c>
      <c r="J891" s="24">
        <f>YEAR(DataSet!$A891)</f>
        <v>2024</v>
      </c>
      <c r="K891" s="24" t="str">
        <f>IF(MONTH(DataSet!$A891)&gt;9,"Q4",IF(MONTH(DataSet!$A891)&gt;6,"Q3",IF(MONTH(DataSet!$A891)&gt;3,"Q2","Q1")))</f>
        <v>Q3</v>
      </c>
      <c r="L891" s="24" t="str">
        <f>TEXT(WEEKDAY(DataSet!$A891,3),"ddd")</f>
        <v>Fri</v>
      </c>
      <c r="M891" s="30">
        <f>IF(DataSet!$E891=0,0,DataSet!$F891)</f>
        <v>3917</v>
      </c>
    </row>
    <row r="892" spans="1:13" x14ac:dyDescent="0.3">
      <c r="A892" s="27">
        <v>45536</v>
      </c>
      <c r="B892" s="22">
        <v>18</v>
      </c>
      <c r="C892" s="22">
        <v>13</v>
      </c>
      <c r="D892" s="22">
        <v>290.14</v>
      </c>
      <c r="E892" s="22">
        <v>2</v>
      </c>
      <c r="F892" s="23">
        <v>1445</v>
      </c>
      <c r="G892" s="22" t="s">
        <v>161</v>
      </c>
      <c r="H892" s="22" t="s">
        <v>11</v>
      </c>
      <c r="I892" s="22" t="str">
        <f>TEXT(DataSet!$A892,"mmm")</f>
        <v>Sep</v>
      </c>
      <c r="J892" s="22">
        <f>YEAR(DataSet!$A892)</f>
        <v>2024</v>
      </c>
      <c r="K892" s="22" t="str">
        <f>IF(MONTH(DataSet!$A892)&gt;9,"Q4",IF(MONTH(DataSet!$A892)&gt;6,"Q3",IF(MONTH(DataSet!$A892)&gt;3,"Q2","Q1")))</f>
        <v>Q3</v>
      </c>
      <c r="L892" s="22" t="str">
        <f>TEXT(WEEKDAY(DataSet!$A892,3),"ddd")</f>
        <v>Fri</v>
      </c>
      <c r="M892" s="29">
        <f>IF(DataSet!$E892=0,0,DataSet!$F892)</f>
        <v>1445</v>
      </c>
    </row>
    <row r="893" spans="1:13" x14ac:dyDescent="0.3">
      <c r="A893" s="28">
        <v>45536</v>
      </c>
      <c r="B893" s="24">
        <v>105</v>
      </c>
      <c r="C893" s="24">
        <v>7</v>
      </c>
      <c r="D893" s="24">
        <v>587.83000000000004</v>
      </c>
      <c r="E893" s="24">
        <v>1</v>
      </c>
      <c r="F893" s="25">
        <v>3602</v>
      </c>
      <c r="G893" s="24" t="s">
        <v>140</v>
      </c>
      <c r="H893" s="24" t="s">
        <v>9</v>
      </c>
      <c r="I893" s="24" t="str">
        <f>TEXT(DataSet!$A893,"mmm")</f>
        <v>Sep</v>
      </c>
      <c r="J893" s="24">
        <f>YEAR(DataSet!$A893)</f>
        <v>2024</v>
      </c>
      <c r="K893" s="24" t="str">
        <f>IF(MONTH(DataSet!$A893)&gt;9,"Q4",IF(MONTH(DataSet!$A893)&gt;6,"Q3",IF(MONTH(DataSet!$A893)&gt;3,"Q2","Q1")))</f>
        <v>Q3</v>
      </c>
      <c r="L893" s="24" t="str">
        <f>TEXT(WEEKDAY(DataSet!$A893,3),"ddd")</f>
        <v>Fri</v>
      </c>
      <c r="M893" s="30">
        <f>IF(DataSet!$E893=0,0,DataSet!$F893)</f>
        <v>3602</v>
      </c>
    </row>
    <row r="894" spans="1:13" x14ac:dyDescent="0.3">
      <c r="A894" s="27">
        <v>45536</v>
      </c>
      <c r="B894" s="22">
        <v>75</v>
      </c>
      <c r="C894" s="22">
        <v>8</v>
      </c>
      <c r="D894" s="22">
        <v>177.88</v>
      </c>
      <c r="E894" s="22">
        <v>7</v>
      </c>
      <c r="F894" s="23">
        <v>507</v>
      </c>
      <c r="G894" s="22" t="s">
        <v>139</v>
      </c>
      <c r="H894" s="22" t="s">
        <v>9</v>
      </c>
      <c r="I894" s="22" t="str">
        <f>TEXT(DataSet!$A894,"mmm")</f>
        <v>Sep</v>
      </c>
      <c r="J894" s="22">
        <f>YEAR(DataSet!$A894)</f>
        <v>2024</v>
      </c>
      <c r="K894" s="22" t="str">
        <f>IF(MONTH(DataSet!$A894)&gt;9,"Q4",IF(MONTH(DataSet!$A894)&gt;6,"Q3",IF(MONTH(DataSet!$A894)&gt;3,"Q2","Q1")))</f>
        <v>Q3</v>
      </c>
      <c r="L894" s="22" t="str">
        <f>TEXT(WEEKDAY(DataSet!$A894,3),"ddd")</f>
        <v>Fri</v>
      </c>
      <c r="M894" s="29">
        <f>IF(DataSet!$E894=0,0,DataSet!$F894)</f>
        <v>507</v>
      </c>
    </row>
    <row r="895" spans="1:13" x14ac:dyDescent="0.3">
      <c r="A895" s="28">
        <v>45536</v>
      </c>
      <c r="B895" s="24">
        <v>98</v>
      </c>
      <c r="C895" s="24">
        <v>12</v>
      </c>
      <c r="D895" s="24">
        <v>406.95</v>
      </c>
      <c r="E895" s="24">
        <v>0</v>
      </c>
      <c r="F895" s="25">
        <v>2978</v>
      </c>
      <c r="G895" s="24" t="s">
        <v>126</v>
      </c>
      <c r="H895" s="24" t="s">
        <v>9</v>
      </c>
      <c r="I895" s="24" t="str">
        <f>TEXT(DataSet!$A895,"mmm")</f>
        <v>Sep</v>
      </c>
      <c r="J895" s="24">
        <f>YEAR(DataSet!$A895)</f>
        <v>2024</v>
      </c>
      <c r="K895" s="24" t="str">
        <f>IF(MONTH(DataSet!$A895)&gt;9,"Q4",IF(MONTH(DataSet!$A895)&gt;6,"Q3",IF(MONTH(DataSet!$A895)&gt;3,"Q2","Q1")))</f>
        <v>Q3</v>
      </c>
      <c r="L895" s="24" t="str">
        <f>TEXT(WEEKDAY(DataSet!$A895,3),"ddd")</f>
        <v>Fri</v>
      </c>
      <c r="M895" s="30">
        <f>IF(DataSet!$E895=0,0,DataSet!$F895)</f>
        <v>0</v>
      </c>
    </row>
    <row r="896" spans="1:13" x14ac:dyDescent="0.3">
      <c r="A896" s="27">
        <v>45536</v>
      </c>
      <c r="B896" s="22">
        <v>33</v>
      </c>
      <c r="C896" s="22">
        <v>13</v>
      </c>
      <c r="D896" s="22">
        <v>517.1</v>
      </c>
      <c r="E896" s="22">
        <v>4</v>
      </c>
      <c r="F896" s="23">
        <v>250</v>
      </c>
      <c r="G896" s="22" t="s">
        <v>98</v>
      </c>
      <c r="H896" s="22" t="s">
        <v>9</v>
      </c>
      <c r="I896" s="22" t="str">
        <f>TEXT(DataSet!$A896,"mmm")</f>
        <v>Sep</v>
      </c>
      <c r="J896" s="22">
        <f>YEAR(DataSet!$A896)</f>
        <v>2024</v>
      </c>
      <c r="K896" s="22" t="str">
        <f>IF(MONTH(DataSet!$A896)&gt;9,"Q4",IF(MONTH(DataSet!$A896)&gt;6,"Q3",IF(MONTH(DataSet!$A896)&gt;3,"Q2","Q1")))</f>
        <v>Q3</v>
      </c>
      <c r="L896" s="22" t="str">
        <f>TEXT(WEEKDAY(DataSet!$A896,3),"ddd")</f>
        <v>Fri</v>
      </c>
      <c r="M896" s="29">
        <f>IF(DataSet!$E896=0,0,DataSet!$F896)</f>
        <v>250</v>
      </c>
    </row>
    <row r="897" spans="1:13" x14ac:dyDescent="0.3">
      <c r="A897" s="28">
        <v>45536</v>
      </c>
      <c r="B897" s="24">
        <v>35</v>
      </c>
      <c r="C897" s="24">
        <v>18</v>
      </c>
      <c r="D897" s="24">
        <v>348.92</v>
      </c>
      <c r="E897" s="24">
        <v>7</v>
      </c>
      <c r="F897" s="25">
        <v>4381</v>
      </c>
      <c r="G897" s="24" t="s">
        <v>99</v>
      </c>
      <c r="H897" s="24" t="s">
        <v>9</v>
      </c>
      <c r="I897" s="24" t="str">
        <f>TEXT(DataSet!$A897,"mmm")</f>
        <v>Sep</v>
      </c>
      <c r="J897" s="24">
        <f>YEAR(DataSet!$A897)</f>
        <v>2024</v>
      </c>
      <c r="K897" s="24" t="str">
        <f>IF(MONTH(DataSet!$A897)&gt;9,"Q4",IF(MONTH(DataSet!$A897)&gt;6,"Q3",IF(MONTH(DataSet!$A897)&gt;3,"Q2","Q1")))</f>
        <v>Q3</v>
      </c>
      <c r="L897" s="24" t="str">
        <f>TEXT(WEEKDAY(DataSet!$A897,3),"ddd")</f>
        <v>Fri</v>
      </c>
      <c r="M897" s="30">
        <f>IF(DataSet!$E897=0,0,DataSet!$F897)</f>
        <v>4381</v>
      </c>
    </row>
    <row r="898" spans="1:13" x14ac:dyDescent="0.3">
      <c r="A898" s="27">
        <v>45536</v>
      </c>
      <c r="B898" s="22">
        <v>93</v>
      </c>
      <c r="C898" s="22">
        <v>5</v>
      </c>
      <c r="D898" s="22">
        <v>77.12</v>
      </c>
      <c r="E898" s="22">
        <v>2</v>
      </c>
      <c r="F898" s="23">
        <v>3484</v>
      </c>
      <c r="G898" s="22" t="s">
        <v>71</v>
      </c>
      <c r="H898" s="22" t="s">
        <v>9</v>
      </c>
      <c r="I898" s="22" t="str">
        <f>TEXT(DataSet!$A898,"mmm")</f>
        <v>Sep</v>
      </c>
      <c r="J898" s="22">
        <f>YEAR(DataSet!$A898)</f>
        <v>2024</v>
      </c>
      <c r="K898" s="22" t="str">
        <f>IF(MONTH(DataSet!$A898)&gt;9,"Q4",IF(MONTH(DataSet!$A898)&gt;6,"Q3",IF(MONTH(DataSet!$A898)&gt;3,"Q2","Q1")))</f>
        <v>Q3</v>
      </c>
      <c r="L898" s="22" t="str">
        <f>TEXT(WEEKDAY(DataSet!$A898,3),"ddd")</f>
        <v>Fri</v>
      </c>
      <c r="M898" s="29">
        <f>IF(DataSet!$E898=0,0,DataSet!$F898)</f>
        <v>3484</v>
      </c>
    </row>
    <row r="899" spans="1:13" x14ac:dyDescent="0.3">
      <c r="A899" s="28">
        <v>45536</v>
      </c>
      <c r="B899" s="24">
        <v>77</v>
      </c>
      <c r="C899" s="24">
        <v>11</v>
      </c>
      <c r="D899" s="24">
        <v>487.47</v>
      </c>
      <c r="E899" s="24">
        <v>4</v>
      </c>
      <c r="F899" s="25">
        <v>991</v>
      </c>
      <c r="G899" s="24" t="s">
        <v>200</v>
      </c>
      <c r="H899" s="24" t="s">
        <v>11</v>
      </c>
      <c r="I899" s="24" t="str">
        <f>TEXT(DataSet!$A899,"mmm")</f>
        <v>Sep</v>
      </c>
      <c r="J899" s="24">
        <f>YEAR(DataSet!$A899)</f>
        <v>2024</v>
      </c>
      <c r="K899" s="24" t="str">
        <f>IF(MONTH(DataSet!$A899)&gt;9,"Q4",IF(MONTH(DataSet!$A899)&gt;6,"Q3",IF(MONTH(DataSet!$A899)&gt;3,"Q2","Q1")))</f>
        <v>Q3</v>
      </c>
      <c r="L899" s="24" t="str">
        <f>TEXT(WEEKDAY(DataSet!$A899,3),"ddd")</f>
        <v>Fri</v>
      </c>
      <c r="M899" s="30">
        <f>IF(DataSet!$E899=0,0,DataSet!$F899)</f>
        <v>991</v>
      </c>
    </row>
    <row r="900" spans="1:13" x14ac:dyDescent="0.3">
      <c r="A900" s="27">
        <v>45536</v>
      </c>
      <c r="B900" s="22">
        <v>24</v>
      </c>
      <c r="C900" s="22">
        <v>7</v>
      </c>
      <c r="D900" s="22">
        <v>79.62</v>
      </c>
      <c r="E900" s="22">
        <v>4</v>
      </c>
      <c r="F900" s="23">
        <v>1651</v>
      </c>
      <c r="G900" s="22" t="s">
        <v>201</v>
      </c>
      <c r="H900" s="22" t="s">
        <v>11</v>
      </c>
      <c r="I900" s="22" t="str">
        <f>TEXT(DataSet!$A900,"mmm")</f>
        <v>Sep</v>
      </c>
      <c r="J900" s="22">
        <f>YEAR(DataSet!$A900)</f>
        <v>2024</v>
      </c>
      <c r="K900" s="22" t="str">
        <f>IF(MONTH(DataSet!$A900)&gt;9,"Q4",IF(MONTH(DataSet!$A900)&gt;6,"Q3",IF(MONTH(DataSet!$A900)&gt;3,"Q2","Q1")))</f>
        <v>Q3</v>
      </c>
      <c r="L900" s="22" t="str">
        <f>TEXT(WEEKDAY(DataSet!$A900,3),"ddd")</f>
        <v>Fri</v>
      </c>
      <c r="M900" s="29">
        <f>IF(DataSet!$E900=0,0,DataSet!$F900)</f>
        <v>1651</v>
      </c>
    </row>
    <row r="901" spans="1:13" x14ac:dyDescent="0.3">
      <c r="A901" s="28">
        <v>45536</v>
      </c>
      <c r="B901" s="24">
        <v>79</v>
      </c>
      <c r="C901" s="24">
        <v>9</v>
      </c>
      <c r="D901" s="24">
        <v>358.67</v>
      </c>
      <c r="E901" s="24">
        <v>5</v>
      </c>
      <c r="F901" s="25">
        <v>3659</v>
      </c>
      <c r="G901" s="24" t="s">
        <v>150</v>
      </c>
      <c r="H901" s="24" t="s">
        <v>9</v>
      </c>
      <c r="I901" s="24" t="str">
        <f>TEXT(DataSet!$A901,"mmm")</f>
        <v>Sep</v>
      </c>
      <c r="J901" s="24">
        <f>YEAR(DataSet!$A901)</f>
        <v>2024</v>
      </c>
      <c r="K901" s="24" t="str">
        <f>IF(MONTH(DataSet!$A901)&gt;9,"Q4",IF(MONTH(DataSet!$A901)&gt;6,"Q3",IF(MONTH(DataSet!$A901)&gt;3,"Q2","Q1")))</f>
        <v>Q3</v>
      </c>
      <c r="L901" s="24" t="str">
        <f>TEXT(WEEKDAY(DataSet!$A901,3),"ddd")</f>
        <v>Fri</v>
      </c>
      <c r="M901" s="30">
        <f>IF(DataSet!$E901=0,0,DataSet!$F901)</f>
        <v>3659</v>
      </c>
    </row>
    <row r="902" spans="1:13" x14ac:dyDescent="0.3">
      <c r="A902" s="27">
        <v>45536</v>
      </c>
      <c r="B902" s="22">
        <v>51</v>
      </c>
      <c r="C902" s="22">
        <v>15</v>
      </c>
      <c r="D902" s="22">
        <v>349.71</v>
      </c>
      <c r="E902" s="22">
        <v>8</v>
      </c>
      <c r="F902" s="23">
        <v>4018</v>
      </c>
      <c r="G902" s="22" t="s">
        <v>44</v>
      </c>
      <c r="H902" s="22" t="s">
        <v>11</v>
      </c>
      <c r="I902" s="22" t="str">
        <f>TEXT(DataSet!$A902,"mmm")</f>
        <v>Sep</v>
      </c>
      <c r="J902" s="22">
        <f>YEAR(DataSet!$A902)</f>
        <v>2024</v>
      </c>
      <c r="K902" s="22" t="str">
        <f>IF(MONTH(DataSet!$A902)&gt;9,"Q4",IF(MONTH(DataSet!$A902)&gt;6,"Q3",IF(MONTH(DataSet!$A902)&gt;3,"Q2","Q1")))</f>
        <v>Q3</v>
      </c>
      <c r="L902" s="22" t="str">
        <f>TEXT(WEEKDAY(DataSet!$A902,3),"ddd")</f>
        <v>Fri</v>
      </c>
      <c r="M902" s="29">
        <f>IF(DataSet!$E902=0,0,DataSet!$F902)</f>
        <v>4018</v>
      </c>
    </row>
    <row r="903" spans="1:13" x14ac:dyDescent="0.3">
      <c r="A903" s="28">
        <v>45536</v>
      </c>
      <c r="B903" s="24">
        <v>57</v>
      </c>
      <c r="C903" s="24">
        <v>18</v>
      </c>
      <c r="D903" s="24">
        <v>403.41</v>
      </c>
      <c r="E903" s="24">
        <v>3</v>
      </c>
      <c r="F903" s="25">
        <v>3768</v>
      </c>
      <c r="G903" s="24" t="s">
        <v>61</v>
      </c>
      <c r="H903" s="24" t="s">
        <v>11</v>
      </c>
      <c r="I903" s="24" t="str">
        <f>TEXT(DataSet!$A903,"mmm")</f>
        <v>Sep</v>
      </c>
      <c r="J903" s="24">
        <f>YEAR(DataSet!$A903)</f>
        <v>2024</v>
      </c>
      <c r="K903" s="24" t="str">
        <f>IF(MONTH(DataSet!$A903)&gt;9,"Q4",IF(MONTH(DataSet!$A903)&gt;6,"Q3",IF(MONTH(DataSet!$A903)&gt;3,"Q2","Q1")))</f>
        <v>Q3</v>
      </c>
      <c r="L903" s="24" t="str">
        <f>TEXT(WEEKDAY(DataSet!$A903,3),"ddd")</f>
        <v>Fri</v>
      </c>
      <c r="M903" s="30">
        <f>IF(DataSet!$E903=0,0,DataSet!$F903)</f>
        <v>3768</v>
      </c>
    </row>
    <row r="904" spans="1:13" x14ac:dyDescent="0.3">
      <c r="A904" s="27">
        <v>45537</v>
      </c>
      <c r="B904" s="22">
        <v>71</v>
      </c>
      <c r="C904" s="22">
        <v>67</v>
      </c>
      <c r="D904" s="22">
        <v>318.73746101186453</v>
      </c>
      <c r="E904" s="22">
        <v>11</v>
      </c>
      <c r="F904" s="23">
        <v>1313</v>
      </c>
      <c r="G904" s="22" t="s">
        <v>132</v>
      </c>
      <c r="H904" s="22" t="s">
        <v>11</v>
      </c>
      <c r="I904" s="22" t="str">
        <f>TEXT(DataSet!$A904,"mmm")</f>
        <v>Sep</v>
      </c>
      <c r="J904" s="22">
        <f>YEAR(DataSet!$A904)</f>
        <v>2024</v>
      </c>
      <c r="K904" s="22" t="str">
        <f>IF(MONTH(DataSet!$A904)&gt;9,"Q4",IF(MONTH(DataSet!$A904)&gt;6,"Q3",IF(MONTH(DataSet!$A904)&gt;3,"Q2","Q1")))</f>
        <v>Q3</v>
      </c>
      <c r="L904" s="22" t="str">
        <f>TEXT(WEEKDAY(DataSet!$A904,3),"ddd")</f>
        <v>Sat</v>
      </c>
      <c r="M904" s="29">
        <f>IF(DataSet!$E904=0,0,DataSet!$F904)</f>
        <v>1313</v>
      </c>
    </row>
    <row r="905" spans="1:13" x14ac:dyDescent="0.3">
      <c r="A905" s="28">
        <v>45538</v>
      </c>
      <c r="B905" s="24">
        <v>77</v>
      </c>
      <c r="C905" s="24">
        <v>10</v>
      </c>
      <c r="D905" s="24">
        <v>552.07934724687425</v>
      </c>
      <c r="E905" s="24">
        <v>1</v>
      </c>
      <c r="F905" s="25">
        <v>3056</v>
      </c>
      <c r="G905" s="24" t="s">
        <v>41</v>
      </c>
      <c r="H905" s="24" t="s">
        <v>11</v>
      </c>
      <c r="I905" s="24" t="str">
        <f>TEXT(DataSet!$A905,"mmm")</f>
        <v>Sep</v>
      </c>
      <c r="J905" s="24">
        <f>YEAR(DataSet!$A905)</f>
        <v>2024</v>
      </c>
      <c r="K905" s="24" t="str">
        <f>IF(MONTH(DataSet!$A905)&gt;9,"Q4",IF(MONTH(DataSet!$A905)&gt;6,"Q3",IF(MONTH(DataSet!$A905)&gt;3,"Q2","Q1")))</f>
        <v>Q3</v>
      </c>
      <c r="L905" s="24" t="str">
        <f>TEXT(WEEKDAY(DataSet!$A905,3),"ddd")</f>
        <v>Sun</v>
      </c>
      <c r="M905" s="30">
        <f>IF(DataSet!$E905=0,0,DataSet!$F905)</f>
        <v>3056</v>
      </c>
    </row>
    <row r="906" spans="1:13" x14ac:dyDescent="0.3">
      <c r="A906" s="27">
        <v>45539</v>
      </c>
      <c r="B906" s="22">
        <v>51</v>
      </c>
      <c r="C906" s="22">
        <v>43</v>
      </c>
      <c r="D906" s="22">
        <v>274.12773351165009</v>
      </c>
      <c r="E906" s="22">
        <v>26</v>
      </c>
      <c r="F906" s="23">
        <v>4620</v>
      </c>
      <c r="G906" s="22" t="s">
        <v>108</v>
      </c>
      <c r="H906" s="22" t="s">
        <v>9</v>
      </c>
      <c r="I906" s="22" t="str">
        <f>TEXT(DataSet!$A906,"mmm")</f>
        <v>Sep</v>
      </c>
      <c r="J906" s="22">
        <f>YEAR(DataSet!$A906)</f>
        <v>2024</v>
      </c>
      <c r="K906" s="22" t="str">
        <f>IF(MONTH(DataSet!$A906)&gt;9,"Q4",IF(MONTH(DataSet!$A906)&gt;6,"Q3",IF(MONTH(DataSet!$A906)&gt;3,"Q2","Q1")))</f>
        <v>Q3</v>
      </c>
      <c r="L906" s="22" t="str">
        <f>TEXT(WEEKDAY(DataSet!$A906,3),"ddd")</f>
        <v>Mon</v>
      </c>
      <c r="M906" s="29">
        <f>IF(DataSet!$E906=0,0,DataSet!$F906)</f>
        <v>4620</v>
      </c>
    </row>
    <row r="907" spans="1:13" x14ac:dyDescent="0.3">
      <c r="A907" s="28">
        <v>45540</v>
      </c>
      <c r="B907" s="24">
        <v>91</v>
      </c>
      <c r="C907" s="24">
        <v>57</v>
      </c>
      <c r="D907" s="24">
        <v>356.99474457990539</v>
      </c>
      <c r="E907" s="24">
        <v>30</v>
      </c>
      <c r="F907" s="25">
        <v>653</v>
      </c>
      <c r="G907" s="24" t="s">
        <v>105</v>
      </c>
      <c r="H907" s="24" t="s">
        <v>11</v>
      </c>
      <c r="I907" s="24" t="str">
        <f>TEXT(DataSet!$A907,"mmm")</f>
        <v>Sep</v>
      </c>
      <c r="J907" s="24">
        <f>YEAR(DataSet!$A907)</f>
        <v>2024</v>
      </c>
      <c r="K907" s="24" t="str">
        <f>IF(MONTH(DataSet!$A907)&gt;9,"Q4",IF(MONTH(DataSet!$A907)&gt;6,"Q3",IF(MONTH(DataSet!$A907)&gt;3,"Q2","Q1")))</f>
        <v>Q3</v>
      </c>
      <c r="L907" s="24" t="str">
        <f>TEXT(WEEKDAY(DataSet!$A907,3),"ddd")</f>
        <v>Tue</v>
      </c>
      <c r="M907" s="30">
        <f>IF(DataSet!$E907=0,0,DataSet!$F907)</f>
        <v>653</v>
      </c>
    </row>
    <row r="908" spans="1:13" x14ac:dyDescent="0.3">
      <c r="A908" s="27">
        <v>45541</v>
      </c>
      <c r="B908" s="22">
        <v>94</v>
      </c>
      <c r="C908" s="22">
        <v>10</v>
      </c>
      <c r="D908" s="22">
        <v>491.82650637057162</v>
      </c>
      <c r="E908" s="22">
        <v>35</v>
      </c>
      <c r="F908" s="23">
        <v>3638</v>
      </c>
      <c r="G908" s="22" t="s">
        <v>42</v>
      </c>
      <c r="H908" s="22" t="s">
        <v>11</v>
      </c>
      <c r="I908" s="22" t="str">
        <f>TEXT(DataSet!$A908,"mmm")</f>
        <v>Sep</v>
      </c>
      <c r="J908" s="22">
        <f>YEAR(DataSet!$A908)</f>
        <v>2024</v>
      </c>
      <c r="K908" s="22" t="str">
        <f>IF(MONTH(DataSet!$A908)&gt;9,"Q4",IF(MONTH(DataSet!$A908)&gt;6,"Q3",IF(MONTH(DataSet!$A908)&gt;3,"Q2","Q1")))</f>
        <v>Q3</v>
      </c>
      <c r="L908" s="22" t="str">
        <f>TEXT(WEEKDAY(DataSet!$A908,3),"ddd")</f>
        <v>Wed</v>
      </c>
      <c r="M908" s="29">
        <f>IF(DataSet!$E908=0,0,DataSet!$F908)</f>
        <v>3638</v>
      </c>
    </row>
    <row r="909" spans="1:13" x14ac:dyDescent="0.3">
      <c r="A909" s="28">
        <v>45544</v>
      </c>
      <c r="B909" s="24">
        <v>55</v>
      </c>
      <c r="C909" s="24">
        <v>25</v>
      </c>
      <c r="D909" s="24">
        <v>298.27139116063512</v>
      </c>
      <c r="E909" s="24">
        <v>35</v>
      </c>
      <c r="F909" s="25">
        <v>1838</v>
      </c>
      <c r="G909" s="24" t="s">
        <v>105</v>
      </c>
      <c r="H909" s="24" t="s">
        <v>9</v>
      </c>
      <c r="I909" s="24" t="str">
        <f>TEXT(DataSet!$A909,"mmm")</f>
        <v>Sep</v>
      </c>
      <c r="J909" s="24">
        <f>YEAR(DataSet!$A909)</f>
        <v>2024</v>
      </c>
      <c r="K909" s="24" t="str">
        <f>IF(MONTH(DataSet!$A909)&gt;9,"Q4",IF(MONTH(DataSet!$A909)&gt;6,"Q3",IF(MONTH(DataSet!$A909)&gt;3,"Q2","Q1")))</f>
        <v>Q3</v>
      </c>
      <c r="L909" s="24" t="str">
        <f>TEXT(WEEKDAY(DataSet!$A909,3),"ddd")</f>
        <v>Sat</v>
      </c>
      <c r="M909" s="30">
        <f>IF(DataSet!$E909=0,0,DataSet!$F909)</f>
        <v>1838</v>
      </c>
    </row>
    <row r="910" spans="1:13" x14ac:dyDescent="0.3">
      <c r="A910" s="27">
        <v>45545</v>
      </c>
      <c r="B910" s="22">
        <v>77</v>
      </c>
      <c r="C910" s="22">
        <v>70</v>
      </c>
      <c r="D910" s="22">
        <v>411.04335011393681</v>
      </c>
      <c r="E910" s="22">
        <v>25</v>
      </c>
      <c r="F910" s="23">
        <v>4660</v>
      </c>
      <c r="G910" s="22" t="s">
        <v>52</v>
      </c>
      <c r="H910" s="22" t="s">
        <v>9</v>
      </c>
      <c r="I910" s="22" t="str">
        <f>TEXT(DataSet!$A910,"mmm")</f>
        <v>Sep</v>
      </c>
      <c r="J910" s="22">
        <f>YEAR(DataSet!$A910)</f>
        <v>2024</v>
      </c>
      <c r="K910" s="22" t="str">
        <f>IF(MONTH(DataSet!$A910)&gt;9,"Q4",IF(MONTH(DataSet!$A910)&gt;6,"Q3",IF(MONTH(DataSet!$A910)&gt;3,"Q2","Q1")))</f>
        <v>Q3</v>
      </c>
      <c r="L910" s="22" t="str">
        <f>TEXT(WEEKDAY(DataSet!$A910,3),"ddd")</f>
        <v>Sun</v>
      </c>
      <c r="M910" s="29">
        <f>IF(DataSet!$E910=0,0,DataSet!$F910)</f>
        <v>4660</v>
      </c>
    </row>
    <row r="911" spans="1:13" x14ac:dyDescent="0.3">
      <c r="A911" s="28">
        <v>45546</v>
      </c>
      <c r="B911" s="24">
        <v>77</v>
      </c>
      <c r="C911" s="24">
        <v>73</v>
      </c>
      <c r="D911" s="24">
        <v>531.18185437337252</v>
      </c>
      <c r="E911" s="24">
        <v>26</v>
      </c>
      <c r="F911" s="25">
        <v>4870</v>
      </c>
      <c r="G911" s="24" t="s">
        <v>152</v>
      </c>
      <c r="H911" s="24" t="s">
        <v>9</v>
      </c>
      <c r="I911" s="24" t="str">
        <f>TEXT(DataSet!$A911,"mmm")</f>
        <v>Sep</v>
      </c>
      <c r="J911" s="24">
        <f>YEAR(DataSet!$A911)</f>
        <v>2024</v>
      </c>
      <c r="K911" s="24" t="str">
        <f>IF(MONTH(DataSet!$A911)&gt;9,"Q4",IF(MONTH(DataSet!$A911)&gt;6,"Q3",IF(MONTH(DataSet!$A911)&gt;3,"Q2","Q1")))</f>
        <v>Q3</v>
      </c>
      <c r="L911" s="24" t="str">
        <f>TEXT(WEEKDAY(DataSet!$A911,3),"ddd")</f>
        <v>Mon</v>
      </c>
      <c r="M911" s="30">
        <f>IF(DataSet!$E911=0,0,DataSet!$F911)</f>
        <v>4870</v>
      </c>
    </row>
    <row r="912" spans="1:13" x14ac:dyDescent="0.3">
      <c r="A912" s="27">
        <v>45547</v>
      </c>
      <c r="B912" s="22">
        <v>93</v>
      </c>
      <c r="C912" s="22">
        <v>72</v>
      </c>
      <c r="D912" s="22">
        <v>574.76031182882105</v>
      </c>
      <c r="E912" s="22">
        <v>4</v>
      </c>
      <c r="F912" s="23">
        <v>4749</v>
      </c>
      <c r="G912" s="22" t="s">
        <v>43</v>
      </c>
      <c r="H912" s="22" t="s">
        <v>11</v>
      </c>
      <c r="I912" s="22" t="str">
        <f>TEXT(DataSet!$A912,"mmm")</f>
        <v>Sep</v>
      </c>
      <c r="J912" s="22">
        <f>YEAR(DataSet!$A912)</f>
        <v>2024</v>
      </c>
      <c r="K912" s="22" t="str">
        <f>IF(MONTH(DataSet!$A912)&gt;9,"Q4",IF(MONTH(DataSet!$A912)&gt;6,"Q3",IF(MONTH(DataSet!$A912)&gt;3,"Q2","Q1")))</f>
        <v>Q3</v>
      </c>
      <c r="L912" s="22" t="str">
        <f>TEXT(WEEKDAY(DataSet!$A912,3),"ddd")</f>
        <v>Tue</v>
      </c>
      <c r="M912" s="29">
        <f>IF(DataSet!$E912=0,0,DataSet!$F912)</f>
        <v>4749</v>
      </c>
    </row>
    <row r="913" spans="1:13" x14ac:dyDescent="0.3">
      <c r="A913" s="28">
        <v>45548</v>
      </c>
      <c r="B913" s="24">
        <v>93</v>
      </c>
      <c r="C913" s="24">
        <v>78</v>
      </c>
      <c r="D913" s="24">
        <v>173.536740464519</v>
      </c>
      <c r="E913" s="24">
        <v>19</v>
      </c>
      <c r="F913" s="25">
        <v>2634</v>
      </c>
      <c r="G913" s="24" t="s">
        <v>183</v>
      </c>
      <c r="H913" s="24" t="s">
        <v>9</v>
      </c>
      <c r="I913" s="24" t="str">
        <f>TEXT(DataSet!$A913,"mmm")</f>
        <v>Sep</v>
      </c>
      <c r="J913" s="24">
        <f>YEAR(DataSet!$A913)</f>
        <v>2024</v>
      </c>
      <c r="K913" s="24" t="str">
        <f>IF(MONTH(DataSet!$A913)&gt;9,"Q4",IF(MONTH(DataSet!$A913)&gt;6,"Q3",IF(MONTH(DataSet!$A913)&gt;3,"Q2","Q1")))</f>
        <v>Q3</v>
      </c>
      <c r="L913" s="24" t="str">
        <f>TEXT(WEEKDAY(DataSet!$A913,3),"ddd")</f>
        <v>Wed</v>
      </c>
      <c r="M913" s="30">
        <f>IF(DataSet!$E913=0,0,DataSet!$F913)</f>
        <v>2634</v>
      </c>
    </row>
    <row r="914" spans="1:13" x14ac:dyDescent="0.3">
      <c r="A914" s="27">
        <v>45551</v>
      </c>
      <c r="B914" s="22">
        <v>69</v>
      </c>
      <c r="C914" s="22">
        <v>31</v>
      </c>
      <c r="D914" s="22">
        <v>563.29381258074727</v>
      </c>
      <c r="E914" s="22">
        <v>10</v>
      </c>
      <c r="F914" s="23">
        <v>4379</v>
      </c>
      <c r="G914" s="22" t="s">
        <v>110</v>
      </c>
      <c r="H914" s="22" t="s">
        <v>11</v>
      </c>
      <c r="I914" s="22" t="str">
        <f>TEXT(DataSet!$A914,"mmm")</f>
        <v>Sep</v>
      </c>
      <c r="J914" s="22">
        <f>YEAR(DataSet!$A914)</f>
        <v>2024</v>
      </c>
      <c r="K914" s="22" t="str">
        <f>IF(MONTH(DataSet!$A914)&gt;9,"Q4",IF(MONTH(DataSet!$A914)&gt;6,"Q3",IF(MONTH(DataSet!$A914)&gt;3,"Q2","Q1")))</f>
        <v>Q3</v>
      </c>
      <c r="L914" s="22" t="str">
        <f>TEXT(WEEKDAY(DataSet!$A914,3),"ddd")</f>
        <v>Sat</v>
      </c>
      <c r="M914" s="29">
        <f>IF(DataSet!$E914=0,0,DataSet!$F914)</f>
        <v>4379</v>
      </c>
    </row>
    <row r="915" spans="1:13" x14ac:dyDescent="0.3">
      <c r="A915" s="28">
        <v>45552</v>
      </c>
      <c r="B915" s="24">
        <v>79</v>
      </c>
      <c r="C915" s="24">
        <v>76</v>
      </c>
      <c r="D915" s="24">
        <v>346.0581465397691</v>
      </c>
      <c r="E915" s="24">
        <v>9</v>
      </c>
      <c r="F915" s="25">
        <v>4300</v>
      </c>
      <c r="G915" s="24" t="s">
        <v>82</v>
      </c>
      <c r="H915" s="24" t="s">
        <v>11</v>
      </c>
      <c r="I915" s="24" t="str">
        <f>TEXT(DataSet!$A915,"mmm")</f>
        <v>Sep</v>
      </c>
      <c r="J915" s="24">
        <f>YEAR(DataSet!$A915)</f>
        <v>2024</v>
      </c>
      <c r="K915" s="24" t="str">
        <f>IF(MONTH(DataSet!$A915)&gt;9,"Q4",IF(MONTH(DataSet!$A915)&gt;6,"Q3",IF(MONTH(DataSet!$A915)&gt;3,"Q2","Q1")))</f>
        <v>Q3</v>
      </c>
      <c r="L915" s="24" t="str">
        <f>TEXT(WEEKDAY(DataSet!$A915,3),"ddd")</f>
        <v>Sun</v>
      </c>
      <c r="M915" s="30">
        <f>IF(DataSet!$E915=0,0,DataSet!$F915)</f>
        <v>4300</v>
      </c>
    </row>
    <row r="916" spans="1:13" x14ac:dyDescent="0.3">
      <c r="A916" s="27">
        <v>45553</v>
      </c>
      <c r="B916" s="22">
        <v>60</v>
      </c>
      <c r="C916" s="22">
        <v>35</v>
      </c>
      <c r="D916" s="22">
        <v>229.12219414947921</v>
      </c>
      <c r="E916" s="22">
        <v>39</v>
      </c>
      <c r="F916" s="23">
        <v>1936</v>
      </c>
      <c r="G916" s="22" t="s">
        <v>42</v>
      </c>
      <c r="H916" s="22" t="s">
        <v>9</v>
      </c>
      <c r="I916" s="22" t="str">
        <f>TEXT(DataSet!$A916,"mmm")</f>
        <v>Sep</v>
      </c>
      <c r="J916" s="22">
        <f>YEAR(DataSet!$A916)</f>
        <v>2024</v>
      </c>
      <c r="K916" s="22" t="str">
        <f>IF(MONTH(DataSet!$A916)&gt;9,"Q4",IF(MONTH(DataSet!$A916)&gt;6,"Q3",IF(MONTH(DataSet!$A916)&gt;3,"Q2","Q1")))</f>
        <v>Q3</v>
      </c>
      <c r="L916" s="22" t="str">
        <f>TEXT(WEEKDAY(DataSet!$A916,3),"ddd")</f>
        <v>Mon</v>
      </c>
      <c r="M916" s="29">
        <f>IF(DataSet!$E916=0,0,DataSet!$F916)</f>
        <v>1936</v>
      </c>
    </row>
    <row r="917" spans="1:13" x14ac:dyDescent="0.3">
      <c r="A917" s="28">
        <v>45554</v>
      </c>
      <c r="B917" s="24">
        <v>77</v>
      </c>
      <c r="C917" s="24">
        <v>25</v>
      </c>
      <c r="D917" s="24">
        <v>329.56787811913068</v>
      </c>
      <c r="E917" s="24">
        <v>37</v>
      </c>
      <c r="F917" s="25">
        <v>4230</v>
      </c>
      <c r="G917" s="24" t="s">
        <v>10</v>
      </c>
      <c r="H917" s="24" t="s">
        <v>9</v>
      </c>
      <c r="I917" s="24" t="str">
        <f>TEXT(DataSet!$A917,"mmm")</f>
        <v>Sep</v>
      </c>
      <c r="J917" s="24">
        <f>YEAR(DataSet!$A917)</f>
        <v>2024</v>
      </c>
      <c r="K917" s="24" t="str">
        <f>IF(MONTH(DataSet!$A917)&gt;9,"Q4",IF(MONTH(DataSet!$A917)&gt;6,"Q3",IF(MONTH(DataSet!$A917)&gt;3,"Q2","Q1")))</f>
        <v>Q3</v>
      </c>
      <c r="L917" s="24" t="str">
        <f>TEXT(WEEKDAY(DataSet!$A917,3),"ddd")</f>
        <v>Tue</v>
      </c>
      <c r="M917" s="30">
        <f>IF(DataSet!$E917=0,0,DataSet!$F917)</f>
        <v>4230</v>
      </c>
    </row>
    <row r="918" spans="1:13" x14ac:dyDescent="0.3">
      <c r="A918" s="27">
        <v>45555</v>
      </c>
      <c r="B918" s="22">
        <v>74</v>
      </c>
      <c r="C918" s="22">
        <v>60</v>
      </c>
      <c r="D918" s="22">
        <v>590.01628764273846</v>
      </c>
      <c r="E918" s="22">
        <v>5</v>
      </c>
      <c r="F918" s="23">
        <v>667</v>
      </c>
      <c r="G918" s="22" t="s">
        <v>82</v>
      </c>
      <c r="H918" s="22" t="s">
        <v>11</v>
      </c>
      <c r="I918" s="22" t="str">
        <f>TEXT(DataSet!$A918,"mmm")</f>
        <v>Sep</v>
      </c>
      <c r="J918" s="22">
        <f>YEAR(DataSet!$A918)</f>
        <v>2024</v>
      </c>
      <c r="K918" s="22" t="str">
        <f>IF(MONTH(DataSet!$A918)&gt;9,"Q4",IF(MONTH(DataSet!$A918)&gt;6,"Q3",IF(MONTH(DataSet!$A918)&gt;3,"Q2","Q1")))</f>
        <v>Q3</v>
      </c>
      <c r="L918" s="22" t="str">
        <f>TEXT(WEEKDAY(DataSet!$A918,3),"ddd")</f>
        <v>Wed</v>
      </c>
      <c r="M918" s="29">
        <f>IF(DataSet!$E918=0,0,DataSet!$F918)</f>
        <v>667</v>
      </c>
    </row>
    <row r="919" spans="1:13" x14ac:dyDescent="0.3">
      <c r="A919" s="28">
        <v>45558</v>
      </c>
      <c r="B919" s="24">
        <v>88</v>
      </c>
      <c r="C919" s="24">
        <v>66</v>
      </c>
      <c r="D919" s="24">
        <v>346.3090469964348</v>
      </c>
      <c r="E919" s="24">
        <v>7</v>
      </c>
      <c r="F919" s="25">
        <v>3183</v>
      </c>
      <c r="G919" s="24" t="s">
        <v>128</v>
      </c>
      <c r="H919" s="24" t="s">
        <v>9</v>
      </c>
      <c r="I919" s="24" t="str">
        <f>TEXT(DataSet!$A919,"mmm")</f>
        <v>Sep</v>
      </c>
      <c r="J919" s="24">
        <f>YEAR(DataSet!$A919)</f>
        <v>2024</v>
      </c>
      <c r="K919" s="24" t="str">
        <f>IF(MONTH(DataSet!$A919)&gt;9,"Q4",IF(MONTH(DataSet!$A919)&gt;6,"Q3",IF(MONTH(DataSet!$A919)&gt;3,"Q2","Q1")))</f>
        <v>Q3</v>
      </c>
      <c r="L919" s="24" t="str">
        <f>TEXT(WEEKDAY(DataSet!$A919,3),"ddd")</f>
        <v>Sat</v>
      </c>
      <c r="M919" s="30">
        <f>IF(DataSet!$E919=0,0,DataSet!$F919)</f>
        <v>3183</v>
      </c>
    </row>
    <row r="920" spans="1:13" x14ac:dyDescent="0.3">
      <c r="A920" s="27">
        <v>45559</v>
      </c>
      <c r="B920" s="22">
        <v>82</v>
      </c>
      <c r="C920" s="22">
        <v>38</v>
      </c>
      <c r="D920" s="22">
        <v>264.37580514375412</v>
      </c>
      <c r="E920" s="22">
        <v>22</v>
      </c>
      <c r="F920" s="23">
        <v>1535</v>
      </c>
      <c r="G920" s="22" t="s">
        <v>85</v>
      </c>
      <c r="H920" s="22" t="s">
        <v>11</v>
      </c>
      <c r="I920" s="22" t="str">
        <f>TEXT(DataSet!$A920,"mmm")</f>
        <v>Sep</v>
      </c>
      <c r="J920" s="22">
        <f>YEAR(DataSet!$A920)</f>
        <v>2024</v>
      </c>
      <c r="K920" s="22" t="str">
        <f>IF(MONTH(DataSet!$A920)&gt;9,"Q4",IF(MONTH(DataSet!$A920)&gt;6,"Q3",IF(MONTH(DataSet!$A920)&gt;3,"Q2","Q1")))</f>
        <v>Q3</v>
      </c>
      <c r="L920" s="22" t="str">
        <f>TEXT(WEEKDAY(DataSet!$A920,3),"ddd")</f>
        <v>Sun</v>
      </c>
      <c r="M920" s="29">
        <f>IF(DataSet!$E920=0,0,DataSet!$F920)</f>
        <v>1535</v>
      </c>
    </row>
    <row r="921" spans="1:13" x14ac:dyDescent="0.3">
      <c r="A921" s="28">
        <v>45560</v>
      </c>
      <c r="B921" s="24">
        <v>50</v>
      </c>
      <c r="C921" s="24">
        <v>78</v>
      </c>
      <c r="D921" s="24">
        <v>416.70042715836291</v>
      </c>
      <c r="E921" s="24">
        <v>25</v>
      </c>
      <c r="F921" s="25">
        <v>1043</v>
      </c>
      <c r="G921" s="24" t="s">
        <v>107</v>
      </c>
      <c r="H921" s="24" t="s">
        <v>9</v>
      </c>
      <c r="I921" s="24" t="str">
        <f>TEXT(DataSet!$A921,"mmm")</f>
        <v>Sep</v>
      </c>
      <c r="J921" s="24">
        <f>YEAR(DataSet!$A921)</f>
        <v>2024</v>
      </c>
      <c r="K921" s="24" t="str">
        <f>IF(MONTH(DataSet!$A921)&gt;9,"Q4",IF(MONTH(DataSet!$A921)&gt;6,"Q3",IF(MONTH(DataSet!$A921)&gt;3,"Q2","Q1")))</f>
        <v>Q3</v>
      </c>
      <c r="L921" s="24" t="str">
        <f>TEXT(WEEKDAY(DataSet!$A921,3),"ddd")</f>
        <v>Mon</v>
      </c>
      <c r="M921" s="30">
        <f>IF(DataSet!$E921=0,0,DataSet!$F921)</f>
        <v>1043</v>
      </c>
    </row>
    <row r="922" spans="1:13" x14ac:dyDescent="0.3">
      <c r="A922" s="27">
        <v>45561</v>
      </c>
      <c r="B922" s="22">
        <v>76</v>
      </c>
      <c r="C922" s="22">
        <v>56</v>
      </c>
      <c r="D922" s="22">
        <v>220.07280938909651</v>
      </c>
      <c r="E922" s="22">
        <v>11</v>
      </c>
      <c r="F922" s="23">
        <v>846</v>
      </c>
      <c r="G922" s="22" t="s">
        <v>96</v>
      </c>
      <c r="H922" s="22" t="s">
        <v>9</v>
      </c>
      <c r="I922" s="22" t="str">
        <f>TEXT(DataSet!$A922,"mmm")</f>
        <v>Sep</v>
      </c>
      <c r="J922" s="22">
        <f>YEAR(DataSet!$A922)</f>
        <v>2024</v>
      </c>
      <c r="K922" s="22" t="str">
        <f>IF(MONTH(DataSet!$A922)&gt;9,"Q4",IF(MONTH(DataSet!$A922)&gt;6,"Q3",IF(MONTH(DataSet!$A922)&gt;3,"Q2","Q1")))</f>
        <v>Q3</v>
      </c>
      <c r="L922" s="22" t="str">
        <f>TEXT(WEEKDAY(DataSet!$A922,3),"ddd")</f>
        <v>Tue</v>
      </c>
      <c r="M922" s="29">
        <f>IF(DataSet!$E922=0,0,DataSet!$F922)</f>
        <v>846</v>
      </c>
    </row>
    <row r="923" spans="1:13" x14ac:dyDescent="0.3">
      <c r="A923" s="28">
        <v>45562</v>
      </c>
      <c r="B923" s="24">
        <v>62</v>
      </c>
      <c r="C923" s="24">
        <v>71</v>
      </c>
      <c r="D923" s="24">
        <v>137.931664054332</v>
      </c>
      <c r="E923" s="24">
        <v>25</v>
      </c>
      <c r="F923" s="25">
        <v>3633</v>
      </c>
      <c r="G923" s="24" t="s">
        <v>134</v>
      </c>
      <c r="H923" s="24" t="s">
        <v>9</v>
      </c>
      <c r="I923" s="24" t="str">
        <f>TEXT(DataSet!$A923,"mmm")</f>
        <v>Sep</v>
      </c>
      <c r="J923" s="24">
        <f>YEAR(DataSet!$A923)</f>
        <v>2024</v>
      </c>
      <c r="K923" s="24" t="str">
        <f>IF(MONTH(DataSet!$A923)&gt;9,"Q4",IF(MONTH(DataSet!$A923)&gt;6,"Q3",IF(MONTH(DataSet!$A923)&gt;3,"Q2","Q1")))</f>
        <v>Q3</v>
      </c>
      <c r="L923" s="24" t="str">
        <f>TEXT(WEEKDAY(DataSet!$A923,3),"ddd")</f>
        <v>Wed</v>
      </c>
      <c r="M923" s="30">
        <f>IF(DataSet!$E923=0,0,DataSet!$F923)</f>
        <v>3633</v>
      </c>
    </row>
    <row r="924" spans="1:13" x14ac:dyDescent="0.3">
      <c r="A924" s="27">
        <v>45565</v>
      </c>
      <c r="B924" s="22">
        <v>90</v>
      </c>
      <c r="C924" s="22">
        <v>78</v>
      </c>
      <c r="D924" s="22">
        <v>164.4398609553246</v>
      </c>
      <c r="E924" s="22">
        <v>12</v>
      </c>
      <c r="F924" s="23">
        <v>2029</v>
      </c>
      <c r="G924" s="22" t="s">
        <v>48</v>
      </c>
      <c r="H924" s="22" t="s">
        <v>11</v>
      </c>
      <c r="I924" s="22" t="str">
        <f>TEXT(DataSet!$A924,"mmm")</f>
        <v>Sep</v>
      </c>
      <c r="J924" s="22">
        <f>YEAR(DataSet!$A924)</f>
        <v>2024</v>
      </c>
      <c r="K924" s="22" t="str">
        <f>IF(MONTH(DataSet!$A924)&gt;9,"Q4",IF(MONTH(DataSet!$A924)&gt;6,"Q3",IF(MONTH(DataSet!$A924)&gt;3,"Q2","Q1")))</f>
        <v>Q3</v>
      </c>
      <c r="L924" s="22" t="str">
        <f>TEXT(WEEKDAY(DataSet!$A924,3),"ddd")</f>
        <v>Sat</v>
      </c>
      <c r="M924" s="29">
        <f>IF(DataSet!$E924=0,0,DataSet!$F924)</f>
        <v>2029</v>
      </c>
    </row>
    <row r="925" spans="1:13" x14ac:dyDescent="0.3">
      <c r="A925" s="28">
        <v>45566</v>
      </c>
      <c r="B925" s="24">
        <v>32</v>
      </c>
      <c r="C925" s="24">
        <v>16</v>
      </c>
      <c r="D925" s="24">
        <v>393.04</v>
      </c>
      <c r="E925" s="24">
        <v>7</v>
      </c>
      <c r="F925" s="25">
        <v>1286</v>
      </c>
      <c r="G925" s="24" t="s">
        <v>194</v>
      </c>
      <c r="H925" s="24" t="s">
        <v>11</v>
      </c>
      <c r="I925" s="24" t="str">
        <f>TEXT(DataSet!$A925,"mmm")</f>
        <v>Oct</v>
      </c>
      <c r="J925" s="24">
        <f>YEAR(DataSet!$A925)</f>
        <v>2024</v>
      </c>
      <c r="K925" s="24" t="str">
        <f>IF(MONTH(DataSet!$A925)&gt;9,"Q4",IF(MONTH(DataSet!$A925)&gt;6,"Q3",IF(MONTH(DataSet!$A925)&gt;3,"Q2","Q1")))</f>
        <v>Q4</v>
      </c>
      <c r="L925" s="24" t="str">
        <f>TEXT(WEEKDAY(DataSet!$A925,3),"ddd")</f>
        <v>Sun</v>
      </c>
      <c r="M925" s="30">
        <f>IF(DataSet!$E925=0,0,DataSet!$F925)</f>
        <v>1286</v>
      </c>
    </row>
    <row r="926" spans="1:13" x14ac:dyDescent="0.3">
      <c r="A926" s="27">
        <v>45566</v>
      </c>
      <c r="B926" s="22">
        <v>51</v>
      </c>
      <c r="C926" s="22">
        <v>7</v>
      </c>
      <c r="D926" s="22">
        <v>248.37</v>
      </c>
      <c r="E926" s="22">
        <v>7</v>
      </c>
      <c r="F926" s="23">
        <v>3946</v>
      </c>
      <c r="G926" s="22" t="s">
        <v>202</v>
      </c>
      <c r="H926" s="22" t="s">
        <v>9</v>
      </c>
      <c r="I926" s="22" t="str">
        <f>TEXT(DataSet!$A926,"mmm")</f>
        <v>Oct</v>
      </c>
      <c r="J926" s="22">
        <f>YEAR(DataSet!$A926)</f>
        <v>2024</v>
      </c>
      <c r="K926" s="22" t="str">
        <f>IF(MONTH(DataSet!$A926)&gt;9,"Q4",IF(MONTH(DataSet!$A926)&gt;6,"Q3",IF(MONTH(DataSet!$A926)&gt;3,"Q2","Q1")))</f>
        <v>Q4</v>
      </c>
      <c r="L926" s="22" t="str">
        <f>TEXT(WEEKDAY(DataSet!$A926,3),"ddd")</f>
        <v>Sun</v>
      </c>
      <c r="M926" s="29">
        <f>IF(DataSet!$E926=0,0,DataSet!$F926)</f>
        <v>3946</v>
      </c>
    </row>
    <row r="927" spans="1:13" x14ac:dyDescent="0.3">
      <c r="A927" s="28">
        <v>45566</v>
      </c>
      <c r="B927" s="24">
        <v>70</v>
      </c>
      <c r="C927" s="24">
        <v>21</v>
      </c>
      <c r="D927" s="24">
        <v>319.62</v>
      </c>
      <c r="E927" s="24">
        <v>3</v>
      </c>
      <c r="F927" s="25">
        <v>2486</v>
      </c>
      <c r="G927" s="24" t="s">
        <v>203</v>
      </c>
      <c r="H927" s="24" t="s">
        <v>11</v>
      </c>
      <c r="I927" s="24" t="str">
        <f>TEXT(DataSet!$A927,"mmm")</f>
        <v>Oct</v>
      </c>
      <c r="J927" s="24">
        <f>YEAR(DataSet!$A927)</f>
        <v>2024</v>
      </c>
      <c r="K927" s="24" t="str">
        <f>IF(MONTH(DataSet!$A927)&gt;9,"Q4",IF(MONTH(DataSet!$A927)&gt;6,"Q3",IF(MONTH(DataSet!$A927)&gt;3,"Q2","Q1")))</f>
        <v>Q4</v>
      </c>
      <c r="L927" s="24" t="str">
        <f>TEXT(WEEKDAY(DataSet!$A927,3),"ddd")</f>
        <v>Sun</v>
      </c>
      <c r="M927" s="30">
        <f>IF(DataSet!$E927=0,0,DataSet!$F927)</f>
        <v>2486</v>
      </c>
    </row>
    <row r="928" spans="1:13" x14ac:dyDescent="0.3">
      <c r="A928" s="27">
        <v>45566</v>
      </c>
      <c r="B928" s="22">
        <v>62</v>
      </c>
      <c r="C928" s="22">
        <v>8</v>
      </c>
      <c r="D928" s="22">
        <v>540.79999999999995</v>
      </c>
      <c r="E928" s="22">
        <v>3</v>
      </c>
      <c r="F928" s="23">
        <v>3929</v>
      </c>
      <c r="G928" s="22" t="s">
        <v>113</v>
      </c>
      <c r="H928" s="22" t="s">
        <v>9</v>
      </c>
      <c r="I928" s="22" t="str">
        <f>TEXT(DataSet!$A928,"mmm")</f>
        <v>Oct</v>
      </c>
      <c r="J928" s="22">
        <f>YEAR(DataSet!$A928)</f>
        <v>2024</v>
      </c>
      <c r="K928" s="22" t="str">
        <f>IF(MONTH(DataSet!$A928)&gt;9,"Q4",IF(MONTH(DataSet!$A928)&gt;6,"Q3",IF(MONTH(DataSet!$A928)&gt;3,"Q2","Q1")))</f>
        <v>Q4</v>
      </c>
      <c r="L928" s="22" t="str">
        <f>TEXT(WEEKDAY(DataSet!$A928,3),"ddd")</f>
        <v>Sun</v>
      </c>
      <c r="M928" s="29">
        <f>IF(DataSet!$E928=0,0,DataSet!$F928)</f>
        <v>3929</v>
      </c>
    </row>
    <row r="929" spans="1:13" x14ac:dyDescent="0.3">
      <c r="A929" s="28">
        <v>45566</v>
      </c>
      <c r="B929" s="24">
        <v>71</v>
      </c>
      <c r="C929" s="24">
        <v>16</v>
      </c>
      <c r="D929" s="24">
        <v>323.56</v>
      </c>
      <c r="E929" s="24">
        <v>9</v>
      </c>
      <c r="F929" s="25">
        <v>957</v>
      </c>
      <c r="G929" s="24" t="s">
        <v>83</v>
      </c>
      <c r="H929" s="24" t="s">
        <v>9</v>
      </c>
      <c r="I929" s="24" t="str">
        <f>TEXT(DataSet!$A929,"mmm")</f>
        <v>Oct</v>
      </c>
      <c r="J929" s="24">
        <f>YEAR(DataSet!$A929)</f>
        <v>2024</v>
      </c>
      <c r="K929" s="24" t="str">
        <f>IF(MONTH(DataSet!$A929)&gt;9,"Q4",IF(MONTH(DataSet!$A929)&gt;6,"Q3",IF(MONTH(DataSet!$A929)&gt;3,"Q2","Q1")))</f>
        <v>Q4</v>
      </c>
      <c r="L929" s="24" t="str">
        <f>TEXT(WEEKDAY(DataSet!$A929,3),"ddd")</f>
        <v>Sun</v>
      </c>
      <c r="M929" s="30">
        <f>IF(DataSet!$E929=0,0,DataSet!$F929)</f>
        <v>957</v>
      </c>
    </row>
    <row r="930" spans="1:13" x14ac:dyDescent="0.3">
      <c r="A930" s="27">
        <v>45566</v>
      </c>
      <c r="B930" s="22">
        <v>22</v>
      </c>
      <c r="C930" s="22">
        <v>7</v>
      </c>
      <c r="D930" s="22">
        <v>74.680000000000007</v>
      </c>
      <c r="E930" s="22">
        <v>4</v>
      </c>
      <c r="F930" s="23">
        <v>1544</v>
      </c>
      <c r="G930" s="22" t="s">
        <v>77</v>
      </c>
      <c r="H930" s="22" t="s">
        <v>11</v>
      </c>
      <c r="I930" s="22" t="str">
        <f>TEXT(DataSet!$A930,"mmm")</f>
        <v>Oct</v>
      </c>
      <c r="J930" s="22">
        <f>YEAR(DataSet!$A930)</f>
        <v>2024</v>
      </c>
      <c r="K930" s="22" t="str">
        <f>IF(MONTH(DataSet!$A930)&gt;9,"Q4",IF(MONTH(DataSet!$A930)&gt;6,"Q3",IF(MONTH(DataSet!$A930)&gt;3,"Q2","Q1")))</f>
        <v>Q4</v>
      </c>
      <c r="L930" s="22" t="str">
        <f>TEXT(WEEKDAY(DataSet!$A930,3),"ddd")</f>
        <v>Sun</v>
      </c>
      <c r="M930" s="29">
        <f>IF(DataSet!$E930=0,0,DataSet!$F930)</f>
        <v>1544</v>
      </c>
    </row>
    <row r="931" spans="1:13" x14ac:dyDescent="0.3">
      <c r="A931" s="28">
        <v>45566</v>
      </c>
      <c r="B931" s="24">
        <v>58</v>
      </c>
      <c r="C931" s="24">
        <v>13</v>
      </c>
      <c r="D931" s="24">
        <v>368.06</v>
      </c>
      <c r="E931" s="24">
        <v>2</v>
      </c>
      <c r="F931" s="25">
        <v>3626</v>
      </c>
      <c r="G931" s="24" t="s">
        <v>104</v>
      </c>
      <c r="H931" s="24" t="s">
        <v>9</v>
      </c>
      <c r="I931" s="24" t="str">
        <f>TEXT(DataSet!$A931,"mmm")</f>
        <v>Oct</v>
      </c>
      <c r="J931" s="24">
        <f>YEAR(DataSet!$A931)</f>
        <v>2024</v>
      </c>
      <c r="K931" s="24" t="str">
        <f>IF(MONTH(DataSet!$A931)&gt;9,"Q4",IF(MONTH(DataSet!$A931)&gt;6,"Q3",IF(MONTH(DataSet!$A931)&gt;3,"Q2","Q1")))</f>
        <v>Q4</v>
      </c>
      <c r="L931" s="24" t="str">
        <f>TEXT(WEEKDAY(DataSet!$A931,3),"ddd")</f>
        <v>Sun</v>
      </c>
      <c r="M931" s="30">
        <f>IF(DataSet!$E931=0,0,DataSet!$F931)</f>
        <v>3626</v>
      </c>
    </row>
    <row r="932" spans="1:13" x14ac:dyDescent="0.3">
      <c r="A932" s="27">
        <v>45566</v>
      </c>
      <c r="B932" s="22">
        <v>74</v>
      </c>
      <c r="C932" s="22">
        <v>16</v>
      </c>
      <c r="D932" s="22">
        <v>308.51</v>
      </c>
      <c r="E932" s="22">
        <v>7</v>
      </c>
      <c r="F932" s="23">
        <v>4268</v>
      </c>
      <c r="G932" s="22" t="s">
        <v>117</v>
      </c>
      <c r="H932" s="22" t="s">
        <v>9</v>
      </c>
      <c r="I932" s="22" t="str">
        <f>TEXT(DataSet!$A932,"mmm")</f>
        <v>Oct</v>
      </c>
      <c r="J932" s="22">
        <f>YEAR(DataSet!$A932)</f>
        <v>2024</v>
      </c>
      <c r="K932" s="22" t="str">
        <f>IF(MONTH(DataSet!$A932)&gt;9,"Q4",IF(MONTH(DataSet!$A932)&gt;6,"Q3",IF(MONTH(DataSet!$A932)&gt;3,"Q2","Q1")))</f>
        <v>Q4</v>
      </c>
      <c r="L932" s="22" t="str">
        <f>TEXT(WEEKDAY(DataSet!$A932,3),"ddd")</f>
        <v>Sun</v>
      </c>
      <c r="M932" s="29">
        <f>IF(DataSet!$E932=0,0,DataSet!$F932)</f>
        <v>4268</v>
      </c>
    </row>
    <row r="933" spans="1:13" x14ac:dyDescent="0.3">
      <c r="A933" s="28">
        <v>45566</v>
      </c>
      <c r="B933" s="24">
        <v>74</v>
      </c>
      <c r="C933" s="24">
        <v>15</v>
      </c>
      <c r="D933" s="24">
        <v>460.2</v>
      </c>
      <c r="E933" s="24">
        <v>4</v>
      </c>
      <c r="F933" s="25">
        <v>980</v>
      </c>
      <c r="G933" s="24" t="s">
        <v>200</v>
      </c>
      <c r="H933" s="24" t="s">
        <v>9</v>
      </c>
      <c r="I933" s="24" t="str">
        <f>TEXT(DataSet!$A933,"mmm")</f>
        <v>Oct</v>
      </c>
      <c r="J933" s="24">
        <f>YEAR(DataSet!$A933)</f>
        <v>2024</v>
      </c>
      <c r="K933" s="24" t="str">
        <f>IF(MONTH(DataSet!$A933)&gt;9,"Q4",IF(MONTH(DataSet!$A933)&gt;6,"Q3",IF(MONTH(DataSet!$A933)&gt;3,"Q2","Q1")))</f>
        <v>Q4</v>
      </c>
      <c r="L933" s="24" t="str">
        <f>TEXT(WEEKDAY(DataSet!$A933,3),"ddd")</f>
        <v>Sun</v>
      </c>
      <c r="M933" s="30">
        <f>IF(DataSet!$E933=0,0,DataSet!$F933)</f>
        <v>980</v>
      </c>
    </row>
    <row r="934" spans="1:13" x14ac:dyDescent="0.3">
      <c r="A934" s="27">
        <v>45566</v>
      </c>
      <c r="B934" s="22">
        <v>17</v>
      </c>
      <c r="C934" s="22">
        <v>7</v>
      </c>
      <c r="D934" s="22">
        <v>205.3</v>
      </c>
      <c r="E934" s="22">
        <v>4</v>
      </c>
      <c r="F934" s="23">
        <v>762</v>
      </c>
      <c r="G934" s="22" t="s">
        <v>204</v>
      </c>
      <c r="H934" s="22" t="s">
        <v>11</v>
      </c>
      <c r="I934" s="22" t="str">
        <f>TEXT(DataSet!$A934,"mmm")</f>
        <v>Oct</v>
      </c>
      <c r="J934" s="22">
        <f>YEAR(DataSet!$A934)</f>
        <v>2024</v>
      </c>
      <c r="K934" s="22" t="str">
        <f>IF(MONTH(DataSet!$A934)&gt;9,"Q4",IF(MONTH(DataSet!$A934)&gt;6,"Q3",IF(MONTH(DataSet!$A934)&gt;3,"Q2","Q1")))</f>
        <v>Q4</v>
      </c>
      <c r="L934" s="22" t="str">
        <f>TEXT(WEEKDAY(DataSet!$A934,3),"ddd")</f>
        <v>Sun</v>
      </c>
      <c r="M934" s="29">
        <f>IF(DataSet!$E934=0,0,DataSet!$F934)</f>
        <v>762</v>
      </c>
    </row>
    <row r="935" spans="1:13" x14ac:dyDescent="0.3">
      <c r="A935" s="28">
        <v>45566</v>
      </c>
      <c r="B935" s="24">
        <v>34</v>
      </c>
      <c r="C935" s="24">
        <v>12</v>
      </c>
      <c r="D935" s="24">
        <v>356.4</v>
      </c>
      <c r="E935" s="24">
        <v>8</v>
      </c>
      <c r="F935" s="25">
        <v>4112</v>
      </c>
      <c r="G935" s="24" t="s">
        <v>55</v>
      </c>
      <c r="H935" s="24" t="s">
        <v>11</v>
      </c>
      <c r="I935" s="24" t="str">
        <f>TEXT(DataSet!$A935,"mmm")</f>
        <v>Oct</v>
      </c>
      <c r="J935" s="24">
        <f>YEAR(DataSet!$A935)</f>
        <v>2024</v>
      </c>
      <c r="K935" s="24" t="str">
        <f>IF(MONTH(DataSet!$A935)&gt;9,"Q4",IF(MONTH(DataSet!$A935)&gt;6,"Q3",IF(MONTH(DataSet!$A935)&gt;3,"Q2","Q1")))</f>
        <v>Q4</v>
      </c>
      <c r="L935" s="24" t="str">
        <f>TEXT(WEEKDAY(DataSet!$A935,3),"ddd")</f>
        <v>Sun</v>
      </c>
      <c r="M935" s="30">
        <f>IF(DataSet!$E935=0,0,DataSet!$F935)</f>
        <v>4112</v>
      </c>
    </row>
    <row r="936" spans="1:13" x14ac:dyDescent="0.3">
      <c r="A936" s="27">
        <v>45566</v>
      </c>
      <c r="B936" s="22">
        <v>73</v>
      </c>
      <c r="C936" s="22">
        <v>17</v>
      </c>
      <c r="D936" s="22">
        <v>557.29999999999995</v>
      </c>
      <c r="E936" s="22">
        <v>3</v>
      </c>
      <c r="F936" s="23">
        <v>377</v>
      </c>
      <c r="G936" s="22" t="s">
        <v>205</v>
      </c>
      <c r="H936" s="22" t="s">
        <v>11</v>
      </c>
      <c r="I936" s="22" t="str">
        <f>TEXT(DataSet!$A936,"mmm")</f>
        <v>Oct</v>
      </c>
      <c r="J936" s="22">
        <f>YEAR(DataSet!$A936)</f>
        <v>2024</v>
      </c>
      <c r="K936" s="22" t="str">
        <f>IF(MONTH(DataSet!$A936)&gt;9,"Q4",IF(MONTH(DataSet!$A936)&gt;6,"Q3",IF(MONTH(DataSet!$A936)&gt;3,"Q2","Q1")))</f>
        <v>Q4</v>
      </c>
      <c r="L936" s="22" t="str">
        <f>TEXT(WEEKDAY(DataSet!$A936,3),"ddd")</f>
        <v>Sun</v>
      </c>
      <c r="M936" s="29">
        <f>IF(DataSet!$E936=0,0,DataSet!$F936)</f>
        <v>377</v>
      </c>
    </row>
    <row r="937" spans="1:13" x14ac:dyDescent="0.3">
      <c r="A937" s="28">
        <v>45566</v>
      </c>
      <c r="B937" s="24">
        <v>35</v>
      </c>
      <c r="C937" s="24">
        <v>6</v>
      </c>
      <c r="D937" s="24">
        <v>544.78</v>
      </c>
      <c r="E937" s="24">
        <v>5</v>
      </c>
      <c r="F937" s="25">
        <v>3421</v>
      </c>
      <c r="G937" s="24" t="s">
        <v>89</v>
      </c>
      <c r="H937" s="24" t="s">
        <v>11</v>
      </c>
      <c r="I937" s="24" t="str">
        <f>TEXT(DataSet!$A937,"mmm")</f>
        <v>Oct</v>
      </c>
      <c r="J937" s="24">
        <f>YEAR(DataSet!$A937)</f>
        <v>2024</v>
      </c>
      <c r="K937" s="24" t="str">
        <f>IF(MONTH(DataSet!$A937)&gt;9,"Q4",IF(MONTH(DataSet!$A937)&gt;6,"Q3",IF(MONTH(DataSet!$A937)&gt;3,"Q2","Q1")))</f>
        <v>Q4</v>
      </c>
      <c r="L937" s="24" t="str">
        <f>TEXT(WEEKDAY(DataSet!$A937,3),"ddd")</f>
        <v>Sun</v>
      </c>
      <c r="M937" s="30">
        <f>IF(DataSet!$E937=0,0,DataSet!$F937)</f>
        <v>3421</v>
      </c>
    </row>
    <row r="938" spans="1:13" x14ac:dyDescent="0.3">
      <c r="A938" s="27">
        <v>45566</v>
      </c>
      <c r="B938" s="22">
        <v>36</v>
      </c>
      <c r="C938" s="22">
        <v>10</v>
      </c>
      <c r="D938" s="22">
        <v>535.44000000000005</v>
      </c>
      <c r="E938" s="22">
        <v>4</v>
      </c>
      <c r="F938" s="23">
        <v>241</v>
      </c>
      <c r="G938" s="22" t="s">
        <v>206</v>
      </c>
      <c r="H938" s="22" t="s">
        <v>9</v>
      </c>
      <c r="I938" s="22" t="str">
        <f>TEXT(DataSet!$A938,"mmm")</f>
        <v>Oct</v>
      </c>
      <c r="J938" s="22">
        <f>YEAR(DataSet!$A938)</f>
        <v>2024</v>
      </c>
      <c r="K938" s="22" t="str">
        <f>IF(MONTH(DataSet!$A938)&gt;9,"Q4",IF(MONTH(DataSet!$A938)&gt;6,"Q3",IF(MONTH(DataSet!$A938)&gt;3,"Q2","Q1")))</f>
        <v>Q4</v>
      </c>
      <c r="L938" s="22" t="str">
        <f>TEXT(WEEKDAY(DataSet!$A938,3),"ddd")</f>
        <v>Sun</v>
      </c>
      <c r="M938" s="29">
        <f>IF(DataSet!$E938=0,0,DataSet!$F938)</f>
        <v>241</v>
      </c>
    </row>
    <row r="939" spans="1:13" x14ac:dyDescent="0.3">
      <c r="A939" s="28">
        <v>45566</v>
      </c>
      <c r="B939" s="24">
        <v>85</v>
      </c>
      <c r="C939" s="24">
        <v>15</v>
      </c>
      <c r="D939" s="24">
        <v>400.65</v>
      </c>
      <c r="E939" s="24">
        <v>0</v>
      </c>
      <c r="F939" s="25">
        <v>2891</v>
      </c>
      <c r="G939" s="24" t="s">
        <v>12</v>
      </c>
      <c r="H939" s="24" t="s">
        <v>9</v>
      </c>
      <c r="I939" s="24" t="str">
        <f>TEXT(DataSet!$A939,"mmm")</f>
        <v>Oct</v>
      </c>
      <c r="J939" s="24">
        <f>YEAR(DataSet!$A939)</f>
        <v>2024</v>
      </c>
      <c r="K939" s="24" t="str">
        <f>IF(MONTH(DataSet!$A939)&gt;9,"Q4",IF(MONTH(DataSet!$A939)&gt;6,"Q3",IF(MONTH(DataSet!$A939)&gt;3,"Q2","Q1")))</f>
        <v>Q4</v>
      </c>
      <c r="L939" s="24" t="str">
        <f>TEXT(WEEKDAY(DataSet!$A939,3),"ddd")</f>
        <v>Sun</v>
      </c>
      <c r="M939" s="30">
        <f>IF(DataSet!$E939=0,0,DataSet!$F939)</f>
        <v>0</v>
      </c>
    </row>
    <row r="940" spans="1:13" x14ac:dyDescent="0.3">
      <c r="A940" s="27">
        <v>45566</v>
      </c>
      <c r="B940" s="22">
        <v>63</v>
      </c>
      <c r="C940" s="22">
        <v>10</v>
      </c>
      <c r="D940" s="22">
        <v>194.21</v>
      </c>
      <c r="E940" s="22">
        <v>7</v>
      </c>
      <c r="F940" s="23">
        <v>509</v>
      </c>
      <c r="G940" s="22" t="s">
        <v>207</v>
      </c>
      <c r="H940" s="22" t="s">
        <v>9</v>
      </c>
      <c r="I940" s="22" t="str">
        <f>TEXT(DataSet!$A940,"mmm")</f>
        <v>Oct</v>
      </c>
      <c r="J940" s="22">
        <f>YEAR(DataSet!$A940)</f>
        <v>2024</v>
      </c>
      <c r="K940" s="22" t="str">
        <f>IF(MONTH(DataSet!$A940)&gt;9,"Q4",IF(MONTH(DataSet!$A940)&gt;6,"Q3",IF(MONTH(DataSet!$A940)&gt;3,"Q2","Q1")))</f>
        <v>Q4</v>
      </c>
      <c r="L940" s="22" t="str">
        <f>TEXT(WEEKDAY(DataSet!$A940,3),"ddd")</f>
        <v>Sun</v>
      </c>
      <c r="M940" s="29">
        <f>IF(DataSet!$E940=0,0,DataSet!$F940)</f>
        <v>509</v>
      </c>
    </row>
    <row r="941" spans="1:13" x14ac:dyDescent="0.3">
      <c r="A941" s="28">
        <v>45566</v>
      </c>
      <c r="B941" s="24">
        <v>108</v>
      </c>
      <c r="C941" s="24">
        <v>6</v>
      </c>
      <c r="D941" s="24">
        <v>515.27</v>
      </c>
      <c r="E941" s="24">
        <v>2</v>
      </c>
      <c r="F941" s="25">
        <v>3184</v>
      </c>
      <c r="G941" s="24" t="s">
        <v>75</v>
      </c>
      <c r="H941" s="24" t="s">
        <v>11</v>
      </c>
      <c r="I941" s="24" t="str">
        <f>TEXT(DataSet!$A941,"mmm")</f>
        <v>Oct</v>
      </c>
      <c r="J941" s="24">
        <f>YEAR(DataSet!$A941)</f>
        <v>2024</v>
      </c>
      <c r="K941" s="24" t="str">
        <f>IF(MONTH(DataSet!$A941)&gt;9,"Q4",IF(MONTH(DataSet!$A941)&gt;6,"Q3",IF(MONTH(DataSet!$A941)&gt;3,"Q2","Q1")))</f>
        <v>Q4</v>
      </c>
      <c r="L941" s="24" t="str">
        <f>TEXT(WEEKDAY(DataSet!$A941,3),"ddd")</f>
        <v>Sun</v>
      </c>
      <c r="M941" s="30">
        <f>IF(DataSet!$E941=0,0,DataSet!$F941)</f>
        <v>3184</v>
      </c>
    </row>
    <row r="942" spans="1:13" x14ac:dyDescent="0.3">
      <c r="A942" s="27">
        <v>45566</v>
      </c>
      <c r="B942" s="22">
        <v>21</v>
      </c>
      <c r="C942" s="22">
        <v>15</v>
      </c>
      <c r="D942" s="22">
        <v>309.75</v>
      </c>
      <c r="E942" s="22">
        <v>2</v>
      </c>
      <c r="F942" s="23">
        <v>1649</v>
      </c>
      <c r="G942" s="22" t="s">
        <v>208</v>
      </c>
      <c r="H942" s="22" t="s">
        <v>9</v>
      </c>
      <c r="I942" s="22" t="str">
        <f>TEXT(DataSet!$A942,"mmm")</f>
        <v>Oct</v>
      </c>
      <c r="J942" s="22">
        <f>YEAR(DataSet!$A942)</f>
        <v>2024</v>
      </c>
      <c r="K942" s="22" t="str">
        <f>IF(MONTH(DataSet!$A942)&gt;9,"Q4",IF(MONTH(DataSet!$A942)&gt;6,"Q3",IF(MONTH(DataSet!$A942)&gt;3,"Q2","Q1")))</f>
        <v>Q4</v>
      </c>
      <c r="L942" s="22" t="str">
        <f>TEXT(WEEKDAY(DataSet!$A942,3),"ddd")</f>
        <v>Sun</v>
      </c>
      <c r="M942" s="29">
        <f>IF(DataSet!$E942=0,0,DataSet!$F942)</f>
        <v>1649</v>
      </c>
    </row>
    <row r="943" spans="1:13" x14ac:dyDescent="0.3">
      <c r="A943" s="28">
        <v>45566</v>
      </c>
      <c r="B943" s="24">
        <v>72</v>
      </c>
      <c r="C943" s="24">
        <v>10</v>
      </c>
      <c r="D943" s="24">
        <v>362.58</v>
      </c>
      <c r="E943" s="24">
        <v>5</v>
      </c>
      <c r="F943" s="25">
        <v>3680</v>
      </c>
      <c r="G943" s="24" t="s">
        <v>209</v>
      </c>
      <c r="H943" s="24" t="s">
        <v>9</v>
      </c>
      <c r="I943" s="24" t="str">
        <f>TEXT(DataSet!$A943,"mmm")</f>
        <v>Oct</v>
      </c>
      <c r="J943" s="24">
        <f>YEAR(DataSet!$A943)</f>
        <v>2024</v>
      </c>
      <c r="K943" s="24" t="str">
        <f>IF(MONTH(DataSet!$A943)&gt;9,"Q4",IF(MONTH(DataSet!$A943)&gt;6,"Q3",IF(MONTH(DataSet!$A943)&gt;3,"Q2","Q1")))</f>
        <v>Q4</v>
      </c>
      <c r="L943" s="24" t="str">
        <f>TEXT(WEEKDAY(DataSet!$A943,3),"ddd")</f>
        <v>Sun</v>
      </c>
      <c r="M943" s="30">
        <f>IF(DataSet!$E943=0,0,DataSet!$F943)</f>
        <v>3680</v>
      </c>
    </row>
    <row r="944" spans="1:13" x14ac:dyDescent="0.3">
      <c r="A944" s="27">
        <v>45566</v>
      </c>
      <c r="B944" s="22">
        <v>104</v>
      </c>
      <c r="C944" s="22">
        <v>20</v>
      </c>
      <c r="D944" s="22">
        <v>181.9</v>
      </c>
      <c r="E944" s="22">
        <v>4</v>
      </c>
      <c r="F944" s="23">
        <v>401</v>
      </c>
      <c r="G944" s="22" t="s">
        <v>178</v>
      </c>
      <c r="H944" s="22" t="s">
        <v>11</v>
      </c>
      <c r="I944" s="22" t="str">
        <f>TEXT(DataSet!$A944,"mmm")</f>
        <v>Oct</v>
      </c>
      <c r="J944" s="22">
        <f>YEAR(DataSet!$A944)</f>
        <v>2024</v>
      </c>
      <c r="K944" s="22" t="str">
        <f>IF(MONTH(DataSet!$A944)&gt;9,"Q4",IF(MONTH(DataSet!$A944)&gt;6,"Q3",IF(MONTH(DataSet!$A944)&gt;3,"Q2","Q1")))</f>
        <v>Q4</v>
      </c>
      <c r="L944" s="22" t="str">
        <f>TEXT(WEEKDAY(DataSet!$A944,3),"ddd")</f>
        <v>Sun</v>
      </c>
      <c r="M944" s="29">
        <f>IF(DataSet!$E944=0,0,DataSet!$F944)</f>
        <v>401</v>
      </c>
    </row>
    <row r="945" spans="1:13" x14ac:dyDescent="0.3">
      <c r="A945" s="28">
        <v>45566</v>
      </c>
      <c r="B945" s="24">
        <v>21</v>
      </c>
      <c r="C945" s="24">
        <v>14</v>
      </c>
      <c r="D945" s="24">
        <v>537.36</v>
      </c>
      <c r="E945" s="24">
        <v>7</v>
      </c>
      <c r="F945" s="25">
        <v>3768</v>
      </c>
      <c r="G945" s="24" t="s">
        <v>189</v>
      </c>
      <c r="H945" s="24" t="s">
        <v>11</v>
      </c>
      <c r="I945" s="24" t="str">
        <f>TEXT(DataSet!$A945,"mmm")</f>
        <v>Oct</v>
      </c>
      <c r="J945" s="24">
        <f>YEAR(DataSet!$A945)</f>
        <v>2024</v>
      </c>
      <c r="K945" s="24" t="str">
        <f>IF(MONTH(DataSet!$A945)&gt;9,"Q4",IF(MONTH(DataSet!$A945)&gt;6,"Q3",IF(MONTH(DataSet!$A945)&gt;3,"Q2","Q1")))</f>
        <v>Q4</v>
      </c>
      <c r="L945" s="24" t="str">
        <f>TEXT(WEEKDAY(DataSet!$A945,3),"ddd")</f>
        <v>Sun</v>
      </c>
      <c r="M945" s="30">
        <f>IF(DataSet!$E945=0,0,DataSet!$F945)</f>
        <v>3768</v>
      </c>
    </row>
    <row r="946" spans="1:13" x14ac:dyDescent="0.3">
      <c r="A946" s="27">
        <v>45566</v>
      </c>
      <c r="B946" s="22">
        <v>102</v>
      </c>
      <c r="C946" s="22">
        <v>5</v>
      </c>
      <c r="D946" s="22">
        <v>86.37</v>
      </c>
      <c r="E946" s="22">
        <v>5</v>
      </c>
      <c r="F946" s="23">
        <v>3851</v>
      </c>
      <c r="G946" s="22" t="s">
        <v>210</v>
      </c>
      <c r="H946" s="22" t="s">
        <v>11</v>
      </c>
      <c r="I946" s="22" t="str">
        <f>TEXT(DataSet!$A946,"mmm")</f>
        <v>Oct</v>
      </c>
      <c r="J946" s="22">
        <f>YEAR(DataSet!$A946)</f>
        <v>2024</v>
      </c>
      <c r="K946" s="22" t="str">
        <f>IF(MONTH(DataSet!$A946)&gt;9,"Q4",IF(MONTH(DataSet!$A946)&gt;6,"Q3",IF(MONTH(DataSet!$A946)&gt;3,"Q2","Q1")))</f>
        <v>Q4</v>
      </c>
      <c r="L946" s="22" t="str">
        <f>TEXT(WEEKDAY(DataSet!$A946,3),"ddd")</f>
        <v>Sun</v>
      </c>
      <c r="M946" s="29">
        <f>IF(DataSet!$E946=0,0,DataSet!$F946)</f>
        <v>3851</v>
      </c>
    </row>
    <row r="947" spans="1:13" x14ac:dyDescent="0.3">
      <c r="A947" s="28">
        <v>45566</v>
      </c>
      <c r="B947" s="24">
        <v>106</v>
      </c>
      <c r="C947" s="24">
        <v>5</v>
      </c>
      <c r="D947" s="24">
        <v>163.38</v>
      </c>
      <c r="E947" s="24">
        <v>1</v>
      </c>
      <c r="F947" s="25">
        <v>1148</v>
      </c>
      <c r="G947" s="24" t="s">
        <v>211</v>
      </c>
      <c r="H947" s="24" t="s">
        <v>11</v>
      </c>
      <c r="I947" s="24" t="str">
        <f>TEXT(DataSet!$A947,"mmm")</f>
        <v>Oct</v>
      </c>
      <c r="J947" s="24">
        <f>YEAR(DataSet!$A947)</f>
        <v>2024</v>
      </c>
      <c r="K947" s="24" t="str">
        <f>IF(MONTH(DataSet!$A947)&gt;9,"Q4",IF(MONTH(DataSet!$A947)&gt;6,"Q3",IF(MONTH(DataSet!$A947)&gt;3,"Q2","Q1")))</f>
        <v>Q4</v>
      </c>
      <c r="L947" s="24" t="str">
        <f>TEXT(WEEKDAY(DataSet!$A947,3),"ddd")</f>
        <v>Sun</v>
      </c>
      <c r="M947" s="30">
        <f>IF(DataSet!$E947=0,0,DataSet!$F947)</f>
        <v>1148</v>
      </c>
    </row>
    <row r="948" spans="1:13" x14ac:dyDescent="0.3">
      <c r="A948" s="27">
        <v>45566</v>
      </c>
      <c r="B948" s="22">
        <v>49</v>
      </c>
      <c r="C948" s="22">
        <v>7</v>
      </c>
      <c r="D948" s="22">
        <v>204.14</v>
      </c>
      <c r="E948" s="22">
        <v>3</v>
      </c>
      <c r="F948" s="23">
        <v>637</v>
      </c>
      <c r="G948" s="22" t="s">
        <v>212</v>
      </c>
      <c r="H948" s="22" t="s">
        <v>9</v>
      </c>
      <c r="I948" s="22" t="str">
        <f>TEXT(DataSet!$A948,"mmm")</f>
        <v>Oct</v>
      </c>
      <c r="J948" s="22">
        <f>YEAR(DataSet!$A948)</f>
        <v>2024</v>
      </c>
      <c r="K948" s="22" t="str">
        <f>IF(MONTH(DataSet!$A948)&gt;9,"Q4",IF(MONTH(DataSet!$A948)&gt;6,"Q3",IF(MONTH(DataSet!$A948)&gt;3,"Q2","Q1")))</f>
        <v>Q4</v>
      </c>
      <c r="L948" s="22" t="str">
        <f>TEXT(WEEKDAY(DataSet!$A948,3),"ddd")</f>
        <v>Sun</v>
      </c>
      <c r="M948" s="29">
        <f>IF(DataSet!$E948=0,0,DataSet!$F948)</f>
        <v>637</v>
      </c>
    </row>
    <row r="949" spans="1:13" x14ac:dyDescent="0.3">
      <c r="A949" s="28">
        <v>45566</v>
      </c>
      <c r="B949" s="24">
        <v>64</v>
      </c>
      <c r="C949" s="24">
        <v>15</v>
      </c>
      <c r="D949" s="24">
        <v>514.38</v>
      </c>
      <c r="E949" s="24">
        <v>0</v>
      </c>
      <c r="F949" s="25">
        <v>1221</v>
      </c>
      <c r="G949" s="24" t="s">
        <v>16</v>
      </c>
      <c r="H949" s="24" t="s">
        <v>9</v>
      </c>
      <c r="I949" s="24" t="str">
        <f>TEXT(DataSet!$A949,"mmm")</f>
        <v>Oct</v>
      </c>
      <c r="J949" s="24">
        <f>YEAR(DataSet!$A949)</f>
        <v>2024</v>
      </c>
      <c r="K949" s="24" t="str">
        <f>IF(MONTH(DataSet!$A949)&gt;9,"Q4",IF(MONTH(DataSet!$A949)&gt;6,"Q3",IF(MONTH(DataSet!$A949)&gt;3,"Q2","Q1")))</f>
        <v>Q4</v>
      </c>
      <c r="L949" s="24" t="str">
        <f>TEXT(WEEKDAY(DataSet!$A949,3),"ddd")</f>
        <v>Sun</v>
      </c>
      <c r="M949" s="30">
        <f>IF(DataSet!$E949=0,0,DataSet!$F949)</f>
        <v>0</v>
      </c>
    </row>
    <row r="950" spans="1:13" x14ac:dyDescent="0.3">
      <c r="A950" s="27">
        <v>45566</v>
      </c>
      <c r="B950" s="22">
        <v>27</v>
      </c>
      <c r="C950" s="22">
        <v>6</v>
      </c>
      <c r="D950" s="22">
        <v>202.37</v>
      </c>
      <c r="E950" s="22">
        <v>1</v>
      </c>
      <c r="F950" s="23">
        <v>3782</v>
      </c>
      <c r="G950" s="22" t="s">
        <v>171</v>
      </c>
      <c r="H950" s="22" t="s">
        <v>9</v>
      </c>
      <c r="I950" s="22" t="str">
        <f>TEXT(DataSet!$A950,"mmm")</f>
        <v>Oct</v>
      </c>
      <c r="J950" s="22">
        <f>YEAR(DataSet!$A950)</f>
        <v>2024</v>
      </c>
      <c r="K950" s="22" t="str">
        <f>IF(MONTH(DataSet!$A950)&gt;9,"Q4",IF(MONTH(DataSet!$A950)&gt;6,"Q3",IF(MONTH(DataSet!$A950)&gt;3,"Q2","Q1")))</f>
        <v>Q4</v>
      </c>
      <c r="L950" s="22" t="str">
        <f>TEXT(WEEKDAY(DataSet!$A950,3),"ddd")</f>
        <v>Sun</v>
      </c>
      <c r="M950" s="29">
        <f>IF(DataSet!$E950=0,0,DataSet!$F950)</f>
        <v>3782</v>
      </c>
    </row>
    <row r="951" spans="1:13" x14ac:dyDescent="0.3">
      <c r="A951" s="28">
        <v>45567</v>
      </c>
      <c r="B951" s="24">
        <v>52</v>
      </c>
      <c r="C951" s="24">
        <v>25</v>
      </c>
      <c r="D951" s="24">
        <v>164.02291947888619</v>
      </c>
      <c r="E951" s="24">
        <v>39</v>
      </c>
      <c r="F951" s="25">
        <v>3761</v>
      </c>
      <c r="G951" s="24" t="s">
        <v>180</v>
      </c>
      <c r="H951" s="24" t="s">
        <v>9</v>
      </c>
      <c r="I951" s="24" t="str">
        <f>TEXT(DataSet!$A951,"mmm")</f>
        <v>Oct</v>
      </c>
      <c r="J951" s="24">
        <f>YEAR(DataSet!$A951)</f>
        <v>2024</v>
      </c>
      <c r="K951" s="24" t="str">
        <f>IF(MONTH(DataSet!$A951)&gt;9,"Q4",IF(MONTH(DataSet!$A951)&gt;6,"Q3",IF(MONTH(DataSet!$A951)&gt;3,"Q2","Q1")))</f>
        <v>Q4</v>
      </c>
      <c r="L951" s="24" t="str">
        <f>TEXT(WEEKDAY(DataSet!$A951,3),"ddd")</f>
        <v>Mon</v>
      </c>
      <c r="M951" s="30">
        <f>IF(DataSet!$E951=0,0,DataSet!$F951)</f>
        <v>3761</v>
      </c>
    </row>
    <row r="952" spans="1:13" x14ac:dyDescent="0.3">
      <c r="A952" s="27">
        <v>45568</v>
      </c>
      <c r="B952" s="22">
        <v>88</v>
      </c>
      <c r="C952" s="22">
        <v>57</v>
      </c>
      <c r="D952" s="22">
        <v>175.95134675614719</v>
      </c>
      <c r="E952" s="22">
        <v>17</v>
      </c>
      <c r="F952" s="23">
        <v>794</v>
      </c>
      <c r="G952" s="22" t="s">
        <v>152</v>
      </c>
      <c r="H952" s="22" t="s">
        <v>11</v>
      </c>
      <c r="I952" s="22" t="str">
        <f>TEXT(DataSet!$A952,"mmm")</f>
        <v>Oct</v>
      </c>
      <c r="J952" s="22">
        <f>YEAR(DataSet!$A952)</f>
        <v>2024</v>
      </c>
      <c r="K952" s="22" t="str">
        <f>IF(MONTH(DataSet!$A952)&gt;9,"Q4",IF(MONTH(DataSet!$A952)&gt;6,"Q3",IF(MONTH(DataSet!$A952)&gt;3,"Q2","Q1")))</f>
        <v>Q4</v>
      </c>
      <c r="L952" s="22" t="str">
        <f>TEXT(WEEKDAY(DataSet!$A952,3),"ddd")</f>
        <v>Tue</v>
      </c>
      <c r="M952" s="29">
        <f>IF(DataSet!$E952=0,0,DataSet!$F952)</f>
        <v>794</v>
      </c>
    </row>
    <row r="953" spans="1:13" x14ac:dyDescent="0.3">
      <c r="A953" s="28">
        <v>45569</v>
      </c>
      <c r="B953" s="24">
        <v>55</v>
      </c>
      <c r="C953" s="24">
        <v>48</v>
      </c>
      <c r="D953" s="24">
        <v>169.41358632470511</v>
      </c>
      <c r="E953" s="24">
        <v>24</v>
      </c>
      <c r="F953" s="25">
        <v>1919</v>
      </c>
      <c r="G953" s="24" t="s">
        <v>201</v>
      </c>
      <c r="H953" s="24" t="s">
        <v>11</v>
      </c>
      <c r="I953" s="24" t="str">
        <f>TEXT(DataSet!$A953,"mmm")</f>
        <v>Oct</v>
      </c>
      <c r="J953" s="24">
        <f>YEAR(DataSet!$A953)</f>
        <v>2024</v>
      </c>
      <c r="K953" s="24" t="str">
        <f>IF(MONTH(DataSet!$A953)&gt;9,"Q4",IF(MONTH(DataSet!$A953)&gt;6,"Q3",IF(MONTH(DataSet!$A953)&gt;3,"Q2","Q1")))</f>
        <v>Q4</v>
      </c>
      <c r="L953" s="24" t="str">
        <f>TEXT(WEEKDAY(DataSet!$A953,3),"ddd")</f>
        <v>Wed</v>
      </c>
      <c r="M953" s="30">
        <f>IF(DataSet!$E953=0,0,DataSet!$F953)</f>
        <v>1919</v>
      </c>
    </row>
    <row r="954" spans="1:13" x14ac:dyDescent="0.3">
      <c r="A954" s="27">
        <v>45572</v>
      </c>
      <c r="B954" s="22">
        <v>57</v>
      </c>
      <c r="C954" s="22">
        <v>42</v>
      </c>
      <c r="D954" s="22">
        <v>420.43737240160732</v>
      </c>
      <c r="E954" s="22">
        <v>32</v>
      </c>
      <c r="F954" s="23">
        <v>2928</v>
      </c>
      <c r="G954" s="22" t="s">
        <v>133</v>
      </c>
      <c r="H954" s="22" t="s">
        <v>11</v>
      </c>
      <c r="I954" s="22" t="str">
        <f>TEXT(DataSet!$A954,"mmm")</f>
        <v>Oct</v>
      </c>
      <c r="J954" s="22">
        <f>YEAR(DataSet!$A954)</f>
        <v>2024</v>
      </c>
      <c r="K954" s="22" t="str">
        <f>IF(MONTH(DataSet!$A954)&gt;9,"Q4",IF(MONTH(DataSet!$A954)&gt;6,"Q3",IF(MONTH(DataSet!$A954)&gt;3,"Q2","Q1")))</f>
        <v>Q4</v>
      </c>
      <c r="L954" s="22" t="str">
        <f>TEXT(WEEKDAY(DataSet!$A954,3),"ddd")</f>
        <v>Sat</v>
      </c>
      <c r="M954" s="29">
        <f>IF(DataSet!$E954=0,0,DataSet!$F954)</f>
        <v>2928</v>
      </c>
    </row>
    <row r="955" spans="1:13" x14ac:dyDescent="0.3">
      <c r="A955" s="28">
        <v>45573</v>
      </c>
      <c r="B955" s="24">
        <v>76</v>
      </c>
      <c r="C955" s="24">
        <v>32</v>
      </c>
      <c r="D955" s="24">
        <v>190.94004219957239</v>
      </c>
      <c r="E955" s="24">
        <v>39</v>
      </c>
      <c r="F955" s="25">
        <v>4058</v>
      </c>
      <c r="G955" s="24" t="s">
        <v>198</v>
      </c>
      <c r="H955" s="24" t="s">
        <v>11</v>
      </c>
      <c r="I955" s="24" t="str">
        <f>TEXT(DataSet!$A955,"mmm")</f>
        <v>Oct</v>
      </c>
      <c r="J955" s="24">
        <f>YEAR(DataSet!$A955)</f>
        <v>2024</v>
      </c>
      <c r="K955" s="24" t="str">
        <f>IF(MONTH(DataSet!$A955)&gt;9,"Q4",IF(MONTH(DataSet!$A955)&gt;6,"Q3",IF(MONTH(DataSet!$A955)&gt;3,"Q2","Q1")))</f>
        <v>Q4</v>
      </c>
      <c r="L955" s="24" t="str">
        <f>TEXT(WEEKDAY(DataSet!$A955,3),"ddd")</f>
        <v>Sun</v>
      </c>
      <c r="M955" s="30">
        <f>IF(DataSet!$E955=0,0,DataSet!$F955)</f>
        <v>4058</v>
      </c>
    </row>
    <row r="956" spans="1:13" x14ac:dyDescent="0.3">
      <c r="A956" s="27">
        <v>45574</v>
      </c>
      <c r="B956" s="22">
        <v>58</v>
      </c>
      <c r="C956" s="22">
        <v>19</v>
      </c>
      <c r="D956" s="22">
        <v>272.83364166193161</v>
      </c>
      <c r="E956" s="22">
        <v>11</v>
      </c>
      <c r="F956" s="23">
        <v>1934</v>
      </c>
      <c r="G956" s="22" t="s">
        <v>153</v>
      </c>
      <c r="H956" s="22" t="s">
        <v>9</v>
      </c>
      <c r="I956" s="22" t="str">
        <f>TEXT(DataSet!$A956,"mmm")</f>
        <v>Oct</v>
      </c>
      <c r="J956" s="22">
        <f>YEAR(DataSet!$A956)</f>
        <v>2024</v>
      </c>
      <c r="K956" s="22" t="str">
        <f>IF(MONTH(DataSet!$A956)&gt;9,"Q4",IF(MONTH(DataSet!$A956)&gt;6,"Q3",IF(MONTH(DataSet!$A956)&gt;3,"Q2","Q1")))</f>
        <v>Q4</v>
      </c>
      <c r="L956" s="22" t="str">
        <f>TEXT(WEEKDAY(DataSet!$A956,3),"ddd")</f>
        <v>Mon</v>
      </c>
      <c r="M956" s="29">
        <f>IF(DataSet!$E956=0,0,DataSet!$F956)</f>
        <v>1934</v>
      </c>
    </row>
    <row r="957" spans="1:13" x14ac:dyDescent="0.3">
      <c r="A957" s="28">
        <v>45575</v>
      </c>
      <c r="B957" s="24">
        <v>86</v>
      </c>
      <c r="C957" s="24">
        <v>78</v>
      </c>
      <c r="D957" s="24">
        <v>548.3942049530059</v>
      </c>
      <c r="E957" s="24">
        <v>35</v>
      </c>
      <c r="F957" s="25">
        <v>3317</v>
      </c>
      <c r="G957" s="24" t="s">
        <v>96</v>
      </c>
      <c r="H957" s="24" t="s">
        <v>11</v>
      </c>
      <c r="I957" s="24" t="str">
        <f>TEXT(DataSet!$A957,"mmm")</f>
        <v>Oct</v>
      </c>
      <c r="J957" s="24">
        <f>YEAR(DataSet!$A957)</f>
        <v>2024</v>
      </c>
      <c r="K957" s="24" t="str">
        <f>IF(MONTH(DataSet!$A957)&gt;9,"Q4",IF(MONTH(DataSet!$A957)&gt;6,"Q3",IF(MONTH(DataSet!$A957)&gt;3,"Q2","Q1")))</f>
        <v>Q4</v>
      </c>
      <c r="L957" s="24" t="str">
        <f>TEXT(WEEKDAY(DataSet!$A957,3),"ddd")</f>
        <v>Tue</v>
      </c>
      <c r="M957" s="30">
        <f>IF(DataSet!$E957=0,0,DataSet!$F957)</f>
        <v>3317</v>
      </c>
    </row>
    <row r="958" spans="1:13" x14ac:dyDescent="0.3">
      <c r="A958" s="27">
        <v>45576</v>
      </c>
      <c r="B958" s="22">
        <v>82</v>
      </c>
      <c r="C958" s="22">
        <v>43</v>
      </c>
      <c r="D958" s="22">
        <v>336.98082013143619</v>
      </c>
      <c r="E958" s="22">
        <v>3</v>
      </c>
      <c r="F958" s="23">
        <v>4487</v>
      </c>
      <c r="G958" s="22" t="s">
        <v>45</v>
      </c>
      <c r="H958" s="22" t="s">
        <v>11</v>
      </c>
      <c r="I958" s="22" t="str">
        <f>TEXT(DataSet!$A958,"mmm")</f>
        <v>Oct</v>
      </c>
      <c r="J958" s="22">
        <f>YEAR(DataSet!$A958)</f>
        <v>2024</v>
      </c>
      <c r="K958" s="22" t="str">
        <f>IF(MONTH(DataSet!$A958)&gt;9,"Q4",IF(MONTH(DataSet!$A958)&gt;6,"Q3",IF(MONTH(DataSet!$A958)&gt;3,"Q2","Q1")))</f>
        <v>Q4</v>
      </c>
      <c r="L958" s="22" t="str">
        <f>TEXT(WEEKDAY(DataSet!$A958,3),"ddd")</f>
        <v>Wed</v>
      </c>
      <c r="M958" s="29">
        <f>IF(DataSet!$E958=0,0,DataSet!$F958)</f>
        <v>4487</v>
      </c>
    </row>
    <row r="959" spans="1:13" x14ac:dyDescent="0.3">
      <c r="A959" s="28">
        <v>45579</v>
      </c>
      <c r="B959" s="24">
        <v>91</v>
      </c>
      <c r="C959" s="24">
        <v>61</v>
      </c>
      <c r="D959" s="24">
        <v>433.7788692605136</v>
      </c>
      <c r="E959" s="24">
        <v>4</v>
      </c>
      <c r="F959" s="25">
        <v>3271</v>
      </c>
      <c r="G959" s="24" t="s">
        <v>132</v>
      </c>
      <c r="H959" s="24" t="s">
        <v>9</v>
      </c>
      <c r="I959" s="24" t="str">
        <f>TEXT(DataSet!$A959,"mmm")</f>
        <v>Oct</v>
      </c>
      <c r="J959" s="24">
        <f>YEAR(DataSet!$A959)</f>
        <v>2024</v>
      </c>
      <c r="K959" s="24" t="str">
        <f>IF(MONTH(DataSet!$A959)&gt;9,"Q4",IF(MONTH(DataSet!$A959)&gt;6,"Q3",IF(MONTH(DataSet!$A959)&gt;3,"Q2","Q1")))</f>
        <v>Q4</v>
      </c>
      <c r="L959" s="24" t="str">
        <f>TEXT(WEEKDAY(DataSet!$A959,3),"ddd")</f>
        <v>Sat</v>
      </c>
      <c r="M959" s="30">
        <f>IF(DataSet!$E959=0,0,DataSet!$F959)</f>
        <v>3271</v>
      </c>
    </row>
    <row r="960" spans="1:13" x14ac:dyDescent="0.3">
      <c r="A960" s="27">
        <v>45580</v>
      </c>
      <c r="B960" s="22">
        <v>93</v>
      </c>
      <c r="C960" s="22">
        <v>19</v>
      </c>
      <c r="D960" s="22">
        <v>186.15993560081489</v>
      </c>
      <c r="E960" s="22">
        <v>36</v>
      </c>
      <c r="F960" s="23">
        <v>1548</v>
      </c>
      <c r="G960" s="22" t="s">
        <v>8</v>
      </c>
      <c r="H960" s="22" t="s">
        <v>11</v>
      </c>
      <c r="I960" s="22" t="str">
        <f>TEXT(DataSet!$A960,"mmm")</f>
        <v>Oct</v>
      </c>
      <c r="J960" s="22">
        <f>YEAR(DataSet!$A960)</f>
        <v>2024</v>
      </c>
      <c r="K960" s="22" t="str">
        <f>IF(MONTH(DataSet!$A960)&gt;9,"Q4",IF(MONTH(DataSet!$A960)&gt;6,"Q3",IF(MONTH(DataSet!$A960)&gt;3,"Q2","Q1")))</f>
        <v>Q4</v>
      </c>
      <c r="L960" s="22" t="str">
        <f>TEXT(WEEKDAY(DataSet!$A960,3),"ddd")</f>
        <v>Sun</v>
      </c>
      <c r="M960" s="29">
        <f>IF(DataSet!$E960=0,0,DataSet!$F960)</f>
        <v>1548</v>
      </c>
    </row>
    <row r="961" spans="1:13" x14ac:dyDescent="0.3">
      <c r="A961" s="28">
        <v>45581</v>
      </c>
      <c r="B961" s="24">
        <v>73</v>
      </c>
      <c r="C961" s="24">
        <v>28</v>
      </c>
      <c r="D961" s="24">
        <v>196.14450940433539</v>
      </c>
      <c r="E961" s="24">
        <v>7</v>
      </c>
      <c r="F961" s="25">
        <v>610</v>
      </c>
      <c r="G961" s="24" t="s">
        <v>198</v>
      </c>
      <c r="H961" s="24" t="s">
        <v>9</v>
      </c>
      <c r="I961" s="24" t="str">
        <f>TEXT(DataSet!$A961,"mmm")</f>
        <v>Oct</v>
      </c>
      <c r="J961" s="24">
        <f>YEAR(DataSet!$A961)</f>
        <v>2024</v>
      </c>
      <c r="K961" s="24" t="str">
        <f>IF(MONTH(DataSet!$A961)&gt;9,"Q4",IF(MONTH(DataSet!$A961)&gt;6,"Q3",IF(MONTH(DataSet!$A961)&gt;3,"Q2","Q1")))</f>
        <v>Q4</v>
      </c>
      <c r="L961" s="24" t="str">
        <f>TEXT(WEEKDAY(DataSet!$A961,3),"ddd")</f>
        <v>Mon</v>
      </c>
      <c r="M961" s="30">
        <f>IF(DataSet!$E961=0,0,DataSet!$F961)</f>
        <v>610</v>
      </c>
    </row>
    <row r="962" spans="1:13" x14ac:dyDescent="0.3">
      <c r="A962" s="27">
        <v>45582</v>
      </c>
      <c r="B962" s="22">
        <v>64</v>
      </c>
      <c r="C962" s="22">
        <v>67</v>
      </c>
      <c r="D962" s="22">
        <v>120.4343081332394</v>
      </c>
      <c r="E962" s="22">
        <v>27</v>
      </c>
      <c r="F962" s="23">
        <v>4415</v>
      </c>
      <c r="G962" s="22" t="s">
        <v>36</v>
      </c>
      <c r="H962" s="22" t="s">
        <v>11</v>
      </c>
      <c r="I962" s="22" t="str">
        <f>TEXT(DataSet!$A962,"mmm")</f>
        <v>Oct</v>
      </c>
      <c r="J962" s="22">
        <f>YEAR(DataSet!$A962)</f>
        <v>2024</v>
      </c>
      <c r="K962" s="22" t="str">
        <f>IF(MONTH(DataSet!$A962)&gt;9,"Q4",IF(MONTH(DataSet!$A962)&gt;6,"Q3",IF(MONTH(DataSet!$A962)&gt;3,"Q2","Q1")))</f>
        <v>Q4</v>
      </c>
      <c r="L962" s="22" t="str">
        <f>TEXT(WEEKDAY(DataSet!$A962,3),"ddd")</f>
        <v>Tue</v>
      </c>
      <c r="M962" s="29">
        <f>IF(DataSet!$E962=0,0,DataSet!$F962)</f>
        <v>4415</v>
      </c>
    </row>
    <row r="963" spans="1:13" x14ac:dyDescent="0.3">
      <c r="A963" s="28">
        <v>45583</v>
      </c>
      <c r="B963" s="24">
        <v>81</v>
      </c>
      <c r="C963" s="24">
        <v>10</v>
      </c>
      <c r="D963" s="24">
        <v>184.4675315360823</v>
      </c>
      <c r="E963" s="24">
        <v>30</v>
      </c>
      <c r="F963" s="25">
        <v>596</v>
      </c>
      <c r="G963" s="24" t="s">
        <v>80</v>
      </c>
      <c r="H963" s="24" t="s">
        <v>9</v>
      </c>
      <c r="I963" s="24" t="str">
        <f>TEXT(DataSet!$A963,"mmm")</f>
        <v>Oct</v>
      </c>
      <c r="J963" s="24">
        <f>YEAR(DataSet!$A963)</f>
        <v>2024</v>
      </c>
      <c r="K963" s="24" t="str">
        <f>IF(MONTH(DataSet!$A963)&gt;9,"Q4",IF(MONTH(DataSet!$A963)&gt;6,"Q3",IF(MONTH(DataSet!$A963)&gt;3,"Q2","Q1")))</f>
        <v>Q4</v>
      </c>
      <c r="L963" s="24" t="str">
        <f>TEXT(WEEKDAY(DataSet!$A963,3),"ddd")</f>
        <v>Wed</v>
      </c>
      <c r="M963" s="30">
        <f>IF(DataSet!$E963=0,0,DataSet!$F963)</f>
        <v>596</v>
      </c>
    </row>
    <row r="964" spans="1:13" x14ac:dyDescent="0.3">
      <c r="A964" s="27">
        <v>45586</v>
      </c>
      <c r="B964" s="22">
        <v>81</v>
      </c>
      <c r="C964" s="22">
        <v>78</v>
      </c>
      <c r="D964" s="22">
        <v>239.2951695159793</v>
      </c>
      <c r="E964" s="22">
        <v>8</v>
      </c>
      <c r="F964" s="23">
        <v>4436</v>
      </c>
      <c r="G964" s="22" t="s">
        <v>47</v>
      </c>
      <c r="H964" s="22" t="s">
        <v>11</v>
      </c>
      <c r="I964" s="22" t="str">
        <f>TEXT(DataSet!$A964,"mmm")</f>
        <v>Oct</v>
      </c>
      <c r="J964" s="22">
        <f>YEAR(DataSet!$A964)</f>
        <v>2024</v>
      </c>
      <c r="K964" s="22" t="str">
        <f>IF(MONTH(DataSet!$A964)&gt;9,"Q4",IF(MONTH(DataSet!$A964)&gt;6,"Q3",IF(MONTH(DataSet!$A964)&gt;3,"Q2","Q1")))</f>
        <v>Q4</v>
      </c>
      <c r="L964" s="22" t="str">
        <f>TEXT(WEEKDAY(DataSet!$A964,3),"ddd")</f>
        <v>Sat</v>
      </c>
      <c r="M964" s="29">
        <f>IF(DataSet!$E964=0,0,DataSet!$F964)</f>
        <v>4436</v>
      </c>
    </row>
    <row r="965" spans="1:13" x14ac:dyDescent="0.3">
      <c r="A965" s="28">
        <v>45587</v>
      </c>
      <c r="B965" s="24">
        <v>73</v>
      </c>
      <c r="C965" s="24">
        <v>13</v>
      </c>
      <c r="D965" s="24">
        <v>188.5052421383734</v>
      </c>
      <c r="E965" s="24">
        <v>28</v>
      </c>
      <c r="F965" s="25">
        <v>2880</v>
      </c>
      <c r="G965" s="24" t="s">
        <v>38</v>
      </c>
      <c r="H965" s="24" t="s">
        <v>9</v>
      </c>
      <c r="I965" s="24" t="str">
        <f>TEXT(DataSet!$A965,"mmm")</f>
        <v>Oct</v>
      </c>
      <c r="J965" s="24">
        <f>YEAR(DataSet!$A965)</f>
        <v>2024</v>
      </c>
      <c r="K965" s="24" t="str">
        <f>IF(MONTH(DataSet!$A965)&gt;9,"Q4",IF(MONTH(DataSet!$A965)&gt;6,"Q3",IF(MONTH(DataSet!$A965)&gt;3,"Q2","Q1")))</f>
        <v>Q4</v>
      </c>
      <c r="L965" s="24" t="str">
        <f>TEXT(WEEKDAY(DataSet!$A965,3),"ddd")</f>
        <v>Sun</v>
      </c>
      <c r="M965" s="30">
        <f>IF(DataSet!$E965=0,0,DataSet!$F965)</f>
        <v>2880</v>
      </c>
    </row>
    <row r="966" spans="1:13" x14ac:dyDescent="0.3">
      <c r="A966" s="27">
        <v>45588</v>
      </c>
      <c r="B966" s="22">
        <v>90</v>
      </c>
      <c r="C966" s="22">
        <v>25</v>
      </c>
      <c r="D966" s="22">
        <v>144.35126687852781</v>
      </c>
      <c r="E966" s="22">
        <v>13</v>
      </c>
      <c r="F966" s="23">
        <v>4726</v>
      </c>
      <c r="G966" s="22" t="s">
        <v>110</v>
      </c>
      <c r="H966" s="22" t="s">
        <v>11</v>
      </c>
      <c r="I966" s="22" t="str">
        <f>TEXT(DataSet!$A966,"mmm")</f>
        <v>Oct</v>
      </c>
      <c r="J966" s="22">
        <f>YEAR(DataSet!$A966)</f>
        <v>2024</v>
      </c>
      <c r="K966" s="22" t="str">
        <f>IF(MONTH(DataSet!$A966)&gt;9,"Q4",IF(MONTH(DataSet!$A966)&gt;6,"Q3",IF(MONTH(DataSet!$A966)&gt;3,"Q2","Q1")))</f>
        <v>Q4</v>
      </c>
      <c r="L966" s="22" t="str">
        <f>TEXT(WEEKDAY(DataSet!$A966,3),"ddd")</f>
        <v>Mon</v>
      </c>
      <c r="M966" s="29">
        <f>IF(DataSet!$E966=0,0,DataSet!$F966)</f>
        <v>4726</v>
      </c>
    </row>
    <row r="967" spans="1:13" x14ac:dyDescent="0.3">
      <c r="A967" s="28">
        <v>45589</v>
      </c>
      <c r="B967" s="24">
        <v>98</v>
      </c>
      <c r="C967" s="24">
        <v>33</v>
      </c>
      <c r="D967" s="24">
        <v>160.3179355503004</v>
      </c>
      <c r="E967" s="24">
        <v>39</v>
      </c>
      <c r="F967" s="25">
        <v>4095</v>
      </c>
      <c r="G967" s="24" t="s">
        <v>201</v>
      </c>
      <c r="H967" s="24" t="s">
        <v>11</v>
      </c>
      <c r="I967" s="24" t="str">
        <f>TEXT(DataSet!$A967,"mmm")</f>
        <v>Oct</v>
      </c>
      <c r="J967" s="24">
        <f>YEAR(DataSet!$A967)</f>
        <v>2024</v>
      </c>
      <c r="K967" s="24" t="str">
        <f>IF(MONTH(DataSet!$A967)&gt;9,"Q4",IF(MONTH(DataSet!$A967)&gt;6,"Q3",IF(MONTH(DataSet!$A967)&gt;3,"Q2","Q1")))</f>
        <v>Q4</v>
      </c>
      <c r="L967" s="24" t="str">
        <f>TEXT(WEEKDAY(DataSet!$A967,3),"ddd")</f>
        <v>Tue</v>
      </c>
      <c r="M967" s="30">
        <f>IF(DataSet!$E967=0,0,DataSet!$F967)</f>
        <v>4095</v>
      </c>
    </row>
    <row r="968" spans="1:13" x14ac:dyDescent="0.3">
      <c r="A968" s="27">
        <v>45590</v>
      </c>
      <c r="B968" s="22">
        <v>98</v>
      </c>
      <c r="C968" s="22">
        <v>11</v>
      </c>
      <c r="D968" s="22">
        <v>330.3893840163629</v>
      </c>
      <c r="E968" s="22">
        <v>21</v>
      </c>
      <c r="F968" s="23">
        <v>4991</v>
      </c>
      <c r="G968" s="22" t="s">
        <v>106</v>
      </c>
      <c r="H968" s="22" t="s">
        <v>9</v>
      </c>
      <c r="I968" s="22" t="str">
        <f>TEXT(DataSet!$A968,"mmm")</f>
        <v>Oct</v>
      </c>
      <c r="J968" s="22">
        <f>YEAR(DataSet!$A968)</f>
        <v>2024</v>
      </c>
      <c r="K968" s="22" t="str">
        <f>IF(MONTH(DataSet!$A968)&gt;9,"Q4",IF(MONTH(DataSet!$A968)&gt;6,"Q3",IF(MONTH(DataSet!$A968)&gt;3,"Q2","Q1")))</f>
        <v>Q4</v>
      </c>
      <c r="L968" s="22" t="str">
        <f>TEXT(WEEKDAY(DataSet!$A968,3),"ddd")</f>
        <v>Wed</v>
      </c>
      <c r="M968" s="29">
        <f>IF(DataSet!$E968=0,0,DataSet!$F968)</f>
        <v>4991</v>
      </c>
    </row>
    <row r="969" spans="1:13" x14ac:dyDescent="0.3">
      <c r="A969" s="28">
        <v>45593</v>
      </c>
      <c r="B969" s="24">
        <v>61</v>
      </c>
      <c r="C969" s="24">
        <v>41</v>
      </c>
      <c r="D969" s="24">
        <v>203.16685920289629</v>
      </c>
      <c r="E969" s="24">
        <v>10</v>
      </c>
      <c r="F969" s="25">
        <v>2078</v>
      </c>
      <c r="G969" s="24" t="s">
        <v>51</v>
      </c>
      <c r="H969" s="24" t="s">
        <v>9</v>
      </c>
      <c r="I969" s="24" t="str">
        <f>TEXT(DataSet!$A969,"mmm")</f>
        <v>Oct</v>
      </c>
      <c r="J969" s="24">
        <f>YEAR(DataSet!$A969)</f>
        <v>2024</v>
      </c>
      <c r="K969" s="24" t="str">
        <f>IF(MONTH(DataSet!$A969)&gt;9,"Q4",IF(MONTH(DataSet!$A969)&gt;6,"Q3",IF(MONTH(DataSet!$A969)&gt;3,"Q2","Q1")))</f>
        <v>Q4</v>
      </c>
      <c r="L969" s="24" t="str">
        <f>TEXT(WEEKDAY(DataSet!$A969,3),"ddd")</f>
        <v>Sat</v>
      </c>
      <c r="M969" s="30">
        <f>IF(DataSet!$E969=0,0,DataSet!$F969)</f>
        <v>2078</v>
      </c>
    </row>
    <row r="970" spans="1:13" x14ac:dyDescent="0.3">
      <c r="A970" s="27">
        <v>45594</v>
      </c>
      <c r="B970" s="22">
        <v>88</v>
      </c>
      <c r="C970" s="22">
        <v>33</v>
      </c>
      <c r="D970" s="22">
        <v>282.13493052403771</v>
      </c>
      <c r="E970" s="22">
        <v>22</v>
      </c>
      <c r="F970" s="23">
        <v>3952</v>
      </c>
      <c r="G970" s="22" t="s">
        <v>83</v>
      </c>
      <c r="H970" s="22" t="s">
        <v>9</v>
      </c>
      <c r="I970" s="22" t="str">
        <f>TEXT(DataSet!$A970,"mmm")</f>
        <v>Oct</v>
      </c>
      <c r="J970" s="22">
        <f>YEAR(DataSet!$A970)</f>
        <v>2024</v>
      </c>
      <c r="K970" s="22" t="str">
        <f>IF(MONTH(DataSet!$A970)&gt;9,"Q4",IF(MONTH(DataSet!$A970)&gt;6,"Q3",IF(MONTH(DataSet!$A970)&gt;3,"Q2","Q1")))</f>
        <v>Q4</v>
      </c>
      <c r="L970" s="22" t="str">
        <f>TEXT(WEEKDAY(DataSet!$A970,3),"ddd")</f>
        <v>Sun</v>
      </c>
      <c r="M970" s="29">
        <f>IF(DataSet!$E970=0,0,DataSet!$F970)</f>
        <v>3952</v>
      </c>
    </row>
    <row r="971" spans="1:13" x14ac:dyDescent="0.3">
      <c r="A971" s="28">
        <v>45595</v>
      </c>
      <c r="B971" s="24">
        <v>51</v>
      </c>
      <c r="C971" s="24">
        <v>21</v>
      </c>
      <c r="D971" s="24">
        <v>351.70863542742848</v>
      </c>
      <c r="E971" s="24">
        <v>0</v>
      </c>
      <c r="F971" s="25">
        <v>2309</v>
      </c>
      <c r="G971" s="24" t="s">
        <v>81</v>
      </c>
      <c r="H971" s="24" t="s">
        <v>9</v>
      </c>
      <c r="I971" s="24" t="str">
        <f>TEXT(DataSet!$A971,"mmm")</f>
        <v>Oct</v>
      </c>
      <c r="J971" s="24">
        <f>YEAR(DataSet!$A971)</f>
        <v>2024</v>
      </c>
      <c r="K971" s="24" t="str">
        <f>IF(MONTH(DataSet!$A971)&gt;9,"Q4",IF(MONTH(DataSet!$A971)&gt;6,"Q3",IF(MONTH(DataSet!$A971)&gt;3,"Q2","Q1")))</f>
        <v>Q4</v>
      </c>
      <c r="L971" s="24" t="str">
        <f>TEXT(WEEKDAY(DataSet!$A971,3),"ddd")</f>
        <v>Mon</v>
      </c>
      <c r="M971" s="30">
        <f>IF(DataSet!$E971=0,0,DataSet!$F971)</f>
        <v>0</v>
      </c>
    </row>
    <row r="972" spans="1:13" x14ac:dyDescent="0.3">
      <c r="A972" s="27">
        <v>45596</v>
      </c>
      <c r="B972" s="22">
        <v>52</v>
      </c>
      <c r="C972" s="22">
        <v>59</v>
      </c>
      <c r="D972" s="22">
        <v>445.19741431468259</v>
      </c>
      <c r="E972" s="22">
        <v>36</v>
      </c>
      <c r="F972" s="23">
        <v>2659</v>
      </c>
      <c r="G972" s="22" t="s">
        <v>134</v>
      </c>
      <c r="H972" s="22" t="s">
        <v>11</v>
      </c>
      <c r="I972" s="22" t="str">
        <f>TEXT(DataSet!$A972,"mmm")</f>
        <v>Oct</v>
      </c>
      <c r="J972" s="22">
        <f>YEAR(DataSet!$A972)</f>
        <v>2024</v>
      </c>
      <c r="K972" s="22" t="str">
        <f>IF(MONTH(DataSet!$A972)&gt;9,"Q4",IF(MONTH(DataSet!$A972)&gt;6,"Q3",IF(MONTH(DataSet!$A972)&gt;3,"Q2","Q1")))</f>
        <v>Q4</v>
      </c>
      <c r="L972" s="22" t="str">
        <f>TEXT(WEEKDAY(DataSet!$A972,3),"ddd")</f>
        <v>Tue</v>
      </c>
      <c r="M972" s="29">
        <f>IF(DataSet!$E972=0,0,DataSet!$F972)</f>
        <v>2659</v>
      </c>
    </row>
    <row r="973" spans="1:13" x14ac:dyDescent="0.3">
      <c r="A973" s="28">
        <v>45597</v>
      </c>
      <c r="B973" s="24">
        <v>73</v>
      </c>
      <c r="C973" s="24">
        <v>8</v>
      </c>
      <c r="D973" s="24">
        <v>182.48</v>
      </c>
      <c r="E973" s="24">
        <v>8</v>
      </c>
      <c r="F973" s="25">
        <v>548</v>
      </c>
      <c r="G973" s="24" t="s">
        <v>58</v>
      </c>
      <c r="H973" s="24" t="s">
        <v>11</v>
      </c>
      <c r="I973" s="24" t="str">
        <f>TEXT(DataSet!$A973,"mmm")</f>
        <v>Nov</v>
      </c>
      <c r="J973" s="24">
        <f>YEAR(DataSet!$A973)</f>
        <v>2024</v>
      </c>
      <c r="K973" s="24" t="str">
        <f>IF(MONTH(DataSet!$A973)&gt;9,"Q4",IF(MONTH(DataSet!$A973)&gt;6,"Q3",IF(MONTH(DataSet!$A973)&gt;3,"Q2","Q1")))</f>
        <v>Q4</v>
      </c>
      <c r="L973" s="24" t="str">
        <f>TEXT(WEEKDAY(DataSet!$A973,3),"ddd")</f>
        <v>Wed</v>
      </c>
      <c r="M973" s="30">
        <f>IF(DataSet!$E973=0,0,DataSet!$F973)</f>
        <v>548</v>
      </c>
    </row>
    <row r="974" spans="1:13" x14ac:dyDescent="0.3">
      <c r="A974" s="27">
        <v>45597</v>
      </c>
      <c r="B974" s="22">
        <v>77</v>
      </c>
      <c r="C974" s="22">
        <v>16</v>
      </c>
      <c r="D974" s="22">
        <v>502.41</v>
      </c>
      <c r="E974" s="22">
        <v>5</v>
      </c>
      <c r="F974" s="23">
        <v>1094</v>
      </c>
      <c r="G974" s="22" t="s">
        <v>146</v>
      </c>
      <c r="H974" s="22" t="s">
        <v>11</v>
      </c>
      <c r="I974" s="22" t="str">
        <f>TEXT(DataSet!$A974,"mmm")</f>
        <v>Nov</v>
      </c>
      <c r="J974" s="22">
        <f>YEAR(DataSet!$A974)</f>
        <v>2024</v>
      </c>
      <c r="K974" s="22" t="str">
        <f>IF(MONTH(DataSet!$A974)&gt;9,"Q4",IF(MONTH(DataSet!$A974)&gt;6,"Q3",IF(MONTH(DataSet!$A974)&gt;3,"Q2","Q1")))</f>
        <v>Q4</v>
      </c>
      <c r="L974" s="22" t="str">
        <f>TEXT(WEEKDAY(DataSet!$A974,3),"ddd")</f>
        <v>Wed</v>
      </c>
      <c r="M974" s="29">
        <f>IF(DataSet!$E974=0,0,DataSet!$F974)</f>
        <v>1094</v>
      </c>
    </row>
    <row r="975" spans="1:13" x14ac:dyDescent="0.3">
      <c r="A975" s="28">
        <v>45597</v>
      </c>
      <c r="B975" s="24">
        <v>22</v>
      </c>
      <c r="C975" s="24">
        <v>6</v>
      </c>
      <c r="D975" s="24">
        <v>80.02</v>
      </c>
      <c r="E975" s="24">
        <v>3</v>
      </c>
      <c r="F975" s="25">
        <v>1477</v>
      </c>
      <c r="G975" s="24" t="s">
        <v>37</v>
      </c>
      <c r="H975" s="24" t="s">
        <v>9</v>
      </c>
      <c r="I975" s="24" t="str">
        <f>TEXT(DataSet!$A975,"mmm")</f>
        <v>Nov</v>
      </c>
      <c r="J975" s="24">
        <f>YEAR(DataSet!$A975)</f>
        <v>2024</v>
      </c>
      <c r="K975" s="24" t="str">
        <f>IF(MONTH(DataSet!$A975)&gt;9,"Q4",IF(MONTH(DataSet!$A975)&gt;6,"Q3",IF(MONTH(DataSet!$A975)&gt;3,"Q2","Q1")))</f>
        <v>Q4</v>
      </c>
      <c r="L975" s="24" t="str">
        <f>TEXT(WEEKDAY(DataSet!$A975,3),"ddd")</f>
        <v>Wed</v>
      </c>
      <c r="M975" s="30">
        <f>IF(DataSet!$E975=0,0,DataSet!$F975)</f>
        <v>1477</v>
      </c>
    </row>
    <row r="976" spans="1:13" x14ac:dyDescent="0.3">
      <c r="A976" s="27">
        <v>45597</v>
      </c>
      <c r="B976" s="22">
        <v>41</v>
      </c>
      <c r="C976" s="22">
        <v>13</v>
      </c>
      <c r="D976" s="22">
        <v>370.44</v>
      </c>
      <c r="E976" s="22">
        <v>9</v>
      </c>
      <c r="F976" s="23">
        <v>4485</v>
      </c>
      <c r="G976" s="22" t="s">
        <v>128</v>
      </c>
      <c r="H976" s="22" t="s">
        <v>9</v>
      </c>
      <c r="I976" s="22" t="str">
        <f>TEXT(DataSet!$A976,"mmm")</f>
        <v>Nov</v>
      </c>
      <c r="J976" s="22">
        <f>YEAR(DataSet!$A976)</f>
        <v>2024</v>
      </c>
      <c r="K976" s="22" t="str">
        <f>IF(MONTH(DataSet!$A976)&gt;9,"Q4",IF(MONTH(DataSet!$A976)&gt;6,"Q3",IF(MONTH(DataSet!$A976)&gt;3,"Q2","Q1")))</f>
        <v>Q4</v>
      </c>
      <c r="L976" s="22" t="str">
        <f>TEXT(WEEKDAY(DataSet!$A976,3),"ddd")</f>
        <v>Wed</v>
      </c>
      <c r="M976" s="29">
        <f>IF(DataSet!$E976=0,0,DataSet!$F976)</f>
        <v>4485</v>
      </c>
    </row>
    <row r="977" spans="1:13" x14ac:dyDescent="0.3">
      <c r="A977" s="28">
        <v>45597</v>
      </c>
      <c r="B977" s="24">
        <v>28</v>
      </c>
      <c r="C977" s="24">
        <v>12</v>
      </c>
      <c r="D977" s="24">
        <v>565.51</v>
      </c>
      <c r="E977" s="24">
        <v>4</v>
      </c>
      <c r="F977" s="25">
        <v>231</v>
      </c>
      <c r="G977" s="24" t="s">
        <v>213</v>
      </c>
      <c r="H977" s="24" t="s">
        <v>11</v>
      </c>
      <c r="I977" s="24" t="str">
        <f>TEXT(DataSet!$A977,"mmm")</f>
        <v>Nov</v>
      </c>
      <c r="J977" s="24">
        <f>YEAR(DataSet!$A977)</f>
        <v>2024</v>
      </c>
      <c r="K977" s="24" t="str">
        <f>IF(MONTH(DataSet!$A977)&gt;9,"Q4",IF(MONTH(DataSet!$A977)&gt;6,"Q3",IF(MONTH(DataSet!$A977)&gt;3,"Q2","Q1")))</f>
        <v>Q4</v>
      </c>
      <c r="L977" s="24" t="str">
        <f>TEXT(WEEKDAY(DataSet!$A977,3),"ddd")</f>
        <v>Wed</v>
      </c>
      <c r="M977" s="30">
        <f>IF(DataSet!$E977=0,0,DataSet!$F977)</f>
        <v>231</v>
      </c>
    </row>
    <row r="978" spans="1:13" x14ac:dyDescent="0.3">
      <c r="A978" s="27">
        <v>45597</v>
      </c>
      <c r="B978" s="22">
        <v>97</v>
      </c>
      <c r="C978" s="22">
        <v>14</v>
      </c>
      <c r="D978" s="22">
        <v>368.16</v>
      </c>
      <c r="E978" s="22">
        <v>0</v>
      </c>
      <c r="F978" s="23">
        <v>3020</v>
      </c>
      <c r="G978" s="22" t="s">
        <v>214</v>
      </c>
      <c r="H978" s="22" t="s">
        <v>11</v>
      </c>
      <c r="I978" s="22" t="str">
        <f>TEXT(DataSet!$A978,"mmm")</f>
        <v>Nov</v>
      </c>
      <c r="J978" s="22">
        <f>YEAR(DataSet!$A978)</f>
        <v>2024</v>
      </c>
      <c r="K978" s="22" t="str">
        <f>IF(MONTH(DataSet!$A978)&gt;9,"Q4",IF(MONTH(DataSet!$A978)&gt;6,"Q3",IF(MONTH(DataSet!$A978)&gt;3,"Q2","Q1")))</f>
        <v>Q4</v>
      </c>
      <c r="L978" s="22" t="str">
        <f>TEXT(WEEKDAY(DataSet!$A978,3),"ddd")</f>
        <v>Wed</v>
      </c>
      <c r="M978" s="29">
        <f>IF(DataSet!$E978=0,0,DataSet!$F978)</f>
        <v>0</v>
      </c>
    </row>
    <row r="979" spans="1:13" x14ac:dyDescent="0.3">
      <c r="A979" s="28">
        <v>45597</v>
      </c>
      <c r="B979" s="24">
        <v>87</v>
      </c>
      <c r="C979" s="24">
        <v>5</v>
      </c>
      <c r="D979" s="24">
        <v>601.28</v>
      </c>
      <c r="E979" s="24">
        <v>2</v>
      </c>
      <c r="F979" s="25">
        <v>3491</v>
      </c>
      <c r="G979" s="24" t="s">
        <v>75</v>
      </c>
      <c r="H979" s="24" t="s">
        <v>9</v>
      </c>
      <c r="I979" s="24" t="str">
        <f>TEXT(DataSet!$A979,"mmm")</f>
        <v>Nov</v>
      </c>
      <c r="J979" s="24">
        <f>YEAR(DataSet!$A979)</f>
        <v>2024</v>
      </c>
      <c r="K979" s="24" t="str">
        <f>IF(MONTH(DataSet!$A979)&gt;9,"Q4",IF(MONTH(DataSet!$A979)&gt;6,"Q3",IF(MONTH(DataSet!$A979)&gt;3,"Q2","Q1")))</f>
        <v>Q4</v>
      </c>
      <c r="L979" s="24" t="str">
        <f>TEXT(WEEKDAY(DataSet!$A979,3),"ddd")</f>
        <v>Wed</v>
      </c>
      <c r="M979" s="30">
        <f>IF(DataSet!$E979=0,0,DataSet!$F979)</f>
        <v>3491</v>
      </c>
    </row>
    <row r="980" spans="1:13" x14ac:dyDescent="0.3">
      <c r="A980" s="27">
        <v>45597</v>
      </c>
      <c r="B980" s="22">
        <v>18</v>
      </c>
      <c r="C980" s="22">
        <v>15</v>
      </c>
      <c r="D980" s="22">
        <v>268.94</v>
      </c>
      <c r="E980" s="22">
        <v>1</v>
      </c>
      <c r="F980" s="23">
        <v>1470</v>
      </c>
      <c r="G980" s="22" t="s">
        <v>208</v>
      </c>
      <c r="H980" s="22" t="s">
        <v>11</v>
      </c>
      <c r="I980" s="22" t="str">
        <f>TEXT(DataSet!$A980,"mmm")</f>
        <v>Nov</v>
      </c>
      <c r="J980" s="22">
        <f>YEAR(DataSet!$A980)</f>
        <v>2024</v>
      </c>
      <c r="K980" s="22" t="str">
        <f>IF(MONTH(DataSet!$A980)&gt;9,"Q4",IF(MONTH(DataSet!$A980)&gt;6,"Q3",IF(MONTH(DataSet!$A980)&gt;3,"Q2","Q1")))</f>
        <v>Q4</v>
      </c>
      <c r="L980" s="22" t="str">
        <f>TEXT(WEEKDAY(DataSet!$A980,3),"ddd")</f>
        <v>Wed</v>
      </c>
      <c r="M980" s="29">
        <f>IF(DataSet!$E980=0,0,DataSet!$F980)</f>
        <v>1470</v>
      </c>
    </row>
    <row r="981" spans="1:13" x14ac:dyDescent="0.3">
      <c r="A981" s="28">
        <v>45597</v>
      </c>
      <c r="B981" s="24">
        <v>72</v>
      </c>
      <c r="C981" s="24">
        <v>12</v>
      </c>
      <c r="D981" s="24">
        <v>474.28</v>
      </c>
      <c r="E981" s="24">
        <v>1</v>
      </c>
      <c r="F981" s="25">
        <v>1098</v>
      </c>
      <c r="G981" s="24" t="s">
        <v>16</v>
      </c>
      <c r="H981" s="24" t="s">
        <v>9</v>
      </c>
      <c r="I981" s="24" t="str">
        <f>TEXT(DataSet!$A981,"mmm")</f>
        <v>Nov</v>
      </c>
      <c r="J981" s="24">
        <f>YEAR(DataSet!$A981)</f>
        <v>2024</v>
      </c>
      <c r="K981" s="24" t="str">
        <f>IF(MONTH(DataSet!$A981)&gt;9,"Q4",IF(MONTH(DataSet!$A981)&gt;6,"Q3",IF(MONTH(DataSet!$A981)&gt;3,"Q2","Q1")))</f>
        <v>Q4</v>
      </c>
      <c r="L981" s="24" t="str">
        <f>TEXT(WEEKDAY(DataSet!$A981,3),"ddd")</f>
        <v>Wed</v>
      </c>
      <c r="M981" s="30">
        <f>IF(DataSet!$E981=0,0,DataSet!$F981)</f>
        <v>1098</v>
      </c>
    </row>
    <row r="982" spans="1:13" x14ac:dyDescent="0.3">
      <c r="A982" s="27">
        <v>45597</v>
      </c>
      <c r="B982" s="22">
        <v>96</v>
      </c>
      <c r="C982" s="22">
        <v>16</v>
      </c>
      <c r="D982" s="22">
        <v>161.69</v>
      </c>
      <c r="E982" s="22">
        <v>5</v>
      </c>
      <c r="F982" s="23">
        <v>392</v>
      </c>
      <c r="G982" s="22" t="s">
        <v>215</v>
      </c>
      <c r="H982" s="22" t="s">
        <v>9</v>
      </c>
      <c r="I982" s="22" t="str">
        <f>TEXT(DataSet!$A982,"mmm")</f>
        <v>Nov</v>
      </c>
      <c r="J982" s="22">
        <f>YEAR(DataSet!$A982)</f>
        <v>2024</v>
      </c>
      <c r="K982" s="22" t="str">
        <f>IF(MONTH(DataSet!$A982)&gt;9,"Q4",IF(MONTH(DataSet!$A982)&gt;6,"Q3",IF(MONTH(DataSet!$A982)&gt;3,"Q2","Q1")))</f>
        <v>Q4</v>
      </c>
      <c r="L982" s="22" t="str">
        <f>TEXT(WEEKDAY(DataSet!$A982,3),"ddd")</f>
        <v>Wed</v>
      </c>
      <c r="M982" s="29">
        <f>IF(DataSet!$E982=0,0,DataSet!$F982)</f>
        <v>392</v>
      </c>
    </row>
    <row r="983" spans="1:13" x14ac:dyDescent="0.3">
      <c r="A983" s="28">
        <v>45597</v>
      </c>
      <c r="B983" s="24">
        <v>26</v>
      </c>
      <c r="C983" s="24">
        <v>17</v>
      </c>
      <c r="D983" s="24">
        <v>504.54</v>
      </c>
      <c r="E983" s="24">
        <v>8</v>
      </c>
      <c r="F983" s="25">
        <v>3360</v>
      </c>
      <c r="G983" s="24" t="s">
        <v>216</v>
      </c>
      <c r="H983" s="24" t="s">
        <v>9</v>
      </c>
      <c r="I983" s="24" t="str">
        <f>TEXT(DataSet!$A983,"mmm")</f>
        <v>Nov</v>
      </c>
      <c r="J983" s="24">
        <f>YEAR(DataSet!$A983)</f>
        <v>2024</v>
      </c>
      <c r="K983" s="24" t="str">
        <f>IF(MONTH(DataSet!$A983)&gt;9,"Q4",IF(MONTH(DataSet!$A983)&gt;6,"Q3",IF(MONTH(DataSet!$A983)&gt;3,"Q2","Q1")))</f>
        <v>Q4</v>
      </c>
      <c r="L983" s="24" t="str">
        <f>TEXT(WEEKDAY(DataSet!$A983,3),"ddd")</f>
        <v>Wed</v>
      </c>
      <c r="M983" s="30">
        <f>IF(DataSet!$E983=0,0,DataSet!$F983)</f>
        <v>3360</v>
      </c>
    </row>
    <row r="984" spans="1:13" x14ac:dyDescent="0.3">
      <c r="A984" s="27">
        <v>45597</v>
      </c>
      <c r="B984" s="22">
        <v>81</v>
      </c>
      <c r="C984" s="22">
        <v>7</v>
      </c>
      <c r="D984" s="22">
        <v>79.62</v>
      </c>
      <c r="E984" s="22">
        <v>7</v>
      </c>
      <c r="F984" s="23">
        <v>3893</v>
      </c>
      <c r="G984" s="22" t="s">
        <v>217</v>
      </c>
      <c r="H984" s="22" t="s">
        <v>11</v>
      </c>
      <c r="I984" s="22" t="str">
        <f>TEXT(DataSet!$A984,"mmm")</f>
        <v>Nov</v>
      </c>
      <c r="J984" s="22">
        <f>YEAR(DataSet!$A984)</f>
        <v>2024</v>
      </c>
      <c r="K984" s="22" t="str">
        <f>IF(MONTH(DataSet!$A984)&gt;9,"Q4",IF(MONTH(DataSet!$A984)&gt;6,"Q3",IF(MONTH(DataSet!$A984)&gt;3,"Q2","Q1")))</f>
        <v>Q4</v>
      </c>
      <c r="L984" s="22" t="str">
        <f>TEXT(WEEKDAY(DataSet!$A984,3),"ddd")</f>
        <v>Wed</v>
      </c>
      <c r="M984" s="29">
        <f>IF(DataSet!$E984=0,0,DataSet!$F984)</f>
        <v>3893</v>
      </c>
    </row>
    <row r="985" spans="1:13" x14ac:dyDescent="0.3">
      <c r="A985" s="28">
        <v>45597</v>
      </c>
      <c r="B985" s="24">
        <v>100</v>
      </c>
      <c r="C985" s="24">
        <v>6</v>
      </c>
      <c r="D985" s="24">
        <v>153.34</v>
      </c>
      <c r="E985" s="24">
        <v>3</v>
      </c>
      <c r="F985" s="25">
        <v>1249</v>
      </c>
      <c r="G985" s="24" t="s">
        <v>218</v>
      </c>
      <c r="H985" s="24" t="s">
        <v>11</v>
      </c>
      <c r="I985" s="24" t="str">
        <f>TEXT(DataSet!$A985,"mmm")</f>
        <v>Nov</v>
      </c>
      <c r="J985" s="24">
        <f>YEAR(DataSet!$A985)</f>
        <v>2024</v>
      </c>
      <c r="K985" s="24" t="str">
        <f>IF(MONTH(DataSet!$A985)&gt;9,"Q4",IF(MONTH(DataSet!$A985)&gt;6,"Q3",IF(MONTH(DataSet!$A985)&gt;3,"Q2","Q1")))</f>
        <v>Q4</v>
      </c>
      <c r="L985" s="24" t="str">
        <f>TEXT(WEEKDAY(DataSet!$A985,3),"ddd")</f>
        <v>Wed</v>
      </c>
      <c r="M985" s="30">
        <f>IF(DataSet!$E985=0,0,DataSet!$F985)</f>
        <v>1249</v>
      </c>
    </row>
    <row r="986" spans="1:13" x14ac:dyDescent="0.3">
      <c r="A986" s="27">
        <v>45597</v>
      </c>
      <c r="B986" s="22">
        <v>65</v>
      </c>
      <c r="C986" s="22">
        <v>9</v>
      </c>
      <c r="D986" s="22">
        <v>220.46</v>
      </c>
      <c r="E986" s="22">
        <v>3</v>
      </c>
      <c r="F986" s="23">
        <v>708</v>
      </c>
      <c r="G986" s="22" t="s">
        <v>212</v>
      </c>
      <c r="H986" s="22" t="s">
        <v>11</v>
      </c>
      <c r="I986" s="22" t="str">
        <f>TEXT(DataSet!$A986,"mmm")</f>
        <v>Nov</v>
      </c>
      <c r="J986" s="22">
        <f>YEAR(DataSet!$A986)</f>
        <v>2024</v>
      </c>
      <c r="K986" s="22" t="str">
        <f>IF(MONTH(DataSet!$A986)&gt;9,"Q4",IF(MONTH(DataSet!$A986)&gt;6,"Q3",IF(MONTH(DataSet!$A986)&gt;3,"Q2","Q1")))</f>
        <v>Q4</v>
      </c>
      <c r="L986" s="22" t="str">
        <f>TEXT(WEEKDAY(DataSet!$A986,3),"ddd")</f>
        <v>Wed</v>
      </c>
      <c r="M986" s="29">
        <f>IF(DataSet!$E986=0,0,DataSet!$F986)</f>
        <v>708</v>
      </c>
    </row>
    <row r="987" spans="1:13" x14ac:dyDescent="0.3">
      <c r="A987" s="28">
        <v>45597</v>
      </c>
      <c r="B987" s="24">
        <v>30</v>
      </c>
      <c r="C987" s="24">
        <v>6</v>
      </c>
      <c r="D987" s="24">
        <v>209.84</v>
      </c>
      <c r="E987" s="24">
        <v>1</v>
      </c>
      <c r="F987" s="25">
        <v>3534</v>
      </c>
      <c r="G987" s="24" t="s">
        <v>22</v>
      </c>
      <c r="H987" s="24" t="s">
        <v>9</v>
      </c>
      <c r="I987" s="24" t="str">
        <f>TEXT(DataSet!$A987,"mmm")</f>
        <v>Nov</v>
      </c>
      <c r="J987" s="24">
        <f>YEAR(DataSet!$A987)</f>
        <v>2024</v>
      </c>
      <c r="K987" s="24" t="str">
        <f>IF(MONTH(DataSet!$A987)&gt;9,"Q4",IF(MONTH(DataSet!$A987)&gt;6,"Q3",IF(MONTH(DataSet!$A987)&gt;3,"Q2","Q1")))</f>
        <v>Q4</v>
      </c>
      <c r="L987" s="24" t="str">
        <f>TEXT(WEEKDAY(DataSet!$A987,3),"ddd")</f>
        <v>Wed</v>
      </c>
      <c r="M987" s="30">
        <f>IF(DataSet!$E987=0,0,DataSet!$F987)</f>
        <v>3534</v>
      </c>
    </row>
    <row r="988" spans="1:13" x14ac:dyDescent="0.3">
      <c r="A988" s="27">
        <v>45597</v>
      </c>
      <c r="B988" s="22">
        <v>59</v>
      </c>
      <c r="C988" s="22">
        <v>21</v>
      </c>
      <c r="D988" s="22">
        <v>633.37</v>
      </c>
      <c r="E988" s="22">
        <v>2</v>
      </c>
      <c r="F988" s="23">
        <v>358</v>
      </c>
      <c r="G988" s="22" t="s">
        <v>219</v>
      </c>
      <c r="H988" s="22" t="s">
        <v>9</v>
      </c>
      <c r="I988" s="22" t="str">
        <f>TEXT(DataSet!$A988,"mmm")</f>
        <v>Nov</v>
      </c>
      <c r="J988" s="22">
        <f>YEAR(DataSet!$A988)</f>
        <v>2024</v>
      </c>
      <c r="K988" s="22" t="str">
        <f>IF(MONTH(DataSet!$A988)&gt;9,"Q4",IF(MONTH(DataSet!$A988)&gt;6,"Q3",IF(MONTH(DataSet!$A988)&gt;3,"Q2","Q1")))</f>
        <v>Q4</v>
      </c>
      <c r="L988" s="22" t="str">
        <f>TEXT(WEEKDAY(DataSet!$A988,3),"ddd")</f>
        <v>Wed</v>
      </c>
      <c r="M988" s="29">
        <f>IF(DataSet!$E988=0,0,DataSet!$F988)</f>
        <v>358</v>
      </c>
    </row>
    <row r="989" spans="1:13" x14ac:dyDescent="0.3">
      <c r="A989" s="28">
        <v>45597</v>
      </c>
      <c r="B989" s="24">
        <v>32</v>
      </c>
      <c r="C989" s="24">
        <v>7</v>
      </c>
      <c r="D989" s="24">
        <v>563.41999999999996</v>
      </c>
      <c r="E989" s="24">
        <v>6</v>
      </c>
      <c r="F989" s="25">
        <v>3544</v>
      </c>
      <c r="G989" s="24" t="s">
        <v>166</v>
      </c>
      <c r="H989" s="24" t="s">
        <v>11</v>
      </c>
      <c r="I989" s="24" t="str">
        <f>TEXT(DataSet!$A989,"mmm")</f>
        <v>Nov</v>
      </c>
      <c r="J989" s="24">
        <f>YEAR(DataSet!$A989)</f>
        <v>2024</v>
      </c>
      <c r="K989" s="24" t="str">
        <f>IF(MONTH(DataSet!$A989)&gt;9,"Q4",IF(MONTH(DataSet!$A989)&gt;6,"Q3",IF(MONTH(DataSet!$A989)&gt;3,"Q2","Q1")))</f>
        <v>Q4</v>
      </c>
      <c r="L989" s="24" t="str">
        <f>TEXT(WEEKDAY(DataSet!$A989,3),"ddd")</f>
        <v>Wed</v>
      </c>
      <c r="M989" s="30">
        <f>IF(DataSet!$E989=0,0,DataSet!$F989)</f>
        <v>3544</v>
      </c>
    </row>
    <row r="990" spans="1:13" x14ac:dyDescent="0.3">
      <c r="A990" s="27">
        <v>45597</v>
      </c>
      <c r="B990" s="22">
        <v>23</v>
      </c>
      <c r="C990" s="22">
        <v>7</v>
      </c>
      <c r="D990" s="22">
        <v>190.12</v>
      </c>
      <c r="E990" s="22">
        <v>4</v>
      </c>
      <c r="F990" s="23">
        <v>789</v>
      </c>
      <c r="G990" s="22" t="s">
        <v>196</v>
      </c>
      <c r="H990" s="22" t="s">
        <v>9</v>
      </c>
      <c r="I990" s="22" t="str">
        <f>TEXT(DataSet!$A990,"mmm")</f>
        <v>Nov</v>
      </c>
      <c r="J990" s="22">
        <f>YEAR(DataSet!$A990)</f>
        <v>2024</v>
      </c>
      <c r="K990" s="22" t="str">
        <f>IF(MONTH(DataSet!$A990)&gt;9,"Q4",IF(MONTH(DataSet!$A990)&gt;6,"Q3",IF(MONTH(DataSet!$A990)&gt;3,"Q2","Q1")))</f>
        <v>Q4</v>
      </c>
      <c r="L990" s="22" t="str">
        <f>TEXT(WEEKDAY(DataSet!$A990,3),"ddd")</f>
        <v>Wed</v>
      </c>
      <c r="M990" s="29">
        <f>IF(DataSet!$E990=0,0,DataSet!$F990)</f>
        <v>789</v>
      </c>
    </row>
    <row r="991" spans="1:13" x14ac:dyDescent="0.3">
      <c r="A991" s="28">
        <v>45597</v>
      </c>
      <c r="B991" s="24">
        <v>74</v>
      </c>
      <c r="C991" s="24">
        <v>13</v>
      </c>
      <c r="D991" s="24">
        <v>324.77999999999997</v>
      </c>
      <c r="E991" s="24">
        <v>7</v>
      </c>
      <c r="F991" s="25">
        <v>996</v>
      </c>
      <c r="G991" s="24" t="s">
        <v>47</v>
      </c>
      <c r="H991" s="24" t="s">
        <v>9</v>
      </c>
      <c r="I991" s="24" t="str">
        <f>TEXT(DataSet!$A991,"mmm")</f>
        <v>Nov</v>
      </c>
      <c r="J991" s="24">
        <f>YEAR(DataSet!$A991)</f>
        <v>2024</v>
      </c>
      <c r="K991" s="24" t="str">
        <f>IF(MONTH(DataSet!$A991)&gt;9,"Q4",IF(MONTH(DataSet!$A991)&gt;6,"Q3",IF(MONTH(DataSet!$A991)&gt;3,"Q2","Q1")))</f>
        <v>Q4</v>
      </c>
      <c r="L991" s="24" t="str">
        <f>TEXT(WEEKDAY(DataSet!$A991,3),"ddd")</f>
        <v>Wed</v>
      </c>
      <c r="M991" s="30">
        <f>IF(DataSet!$E991=0,0,DataSet!$F991)</f>
        <v>996</v>
      </c>
    </row>
    <row r="992" spans="1:13" x14ac:dyDescent="0.3">
      <c r="A992" s="27">
        <v>45597</v>
      </c>
      <c r="B992" s="22">
        <v>30</v>
      </c>
      <c r="C992" s="22">
        <v>21</v>
      </c>
      <c r="D992" s="22">
        <v>372.34</v>
      </c>
      <c r="E992" s="22">
        <v>7</v>
      </c>
      <c r="F992" s="23">
        <v>1172</v>
      </c>
      <c r="G992" s="22" t="s">
        <v>148</v>
      </c>
      <c r="H992" s="22" t="s">
        <v>11</v>
      </c>
      <c r="I992" s="22" t="str">
        <f>TEXT(DataSet!$A992,"mmm")</f>
        <v>Nov</v>
      </c>
      <c r="J992" s="22">
        <f>YEAR(DataSet!$A992)</f>
        <v>2024</v>
      </c>
      <c r="K992" s="22" t="str">
        <f>IF(MONTH(DataSet!$A992)&gt;9,"Q4",IF(MONTH(DataSet!$A992)&gt;6,"Q3",IF(MONTH(DataSet!$A992)&gt;3,"Q2","Q1")))</f>
        <v>Q4</v>
      </c>
      <c r="L992" s="22" t="str">
        <f>TEXT(WEEKDAY(DataSet!$A992,3),"ddd")</f>
        <v>Wed</v>
      </c>
      <c r="M992" s="29">
        <f>IF(DataSet!$E992=0,0,DataSet!$F992)</f>
        <v>1172</v>
      </c>
    </row>
    <row r="993" spans="1:13" x14ac:dyDescent="0.3">
      <c r="A993" s="28">
        <v>45597</v>
      </c>
      <c r="B993" s="24">
        <v>50</v>
      </c>
      <c r="C993" s="24">
        <v>9</v>
      </c>
      <c r="D993" s="24">
        <v>237.95</v>
      </c>
      <c r="E993" s="24">
        <v>5</v>
      </c>
      <c r="F993" s="25">
        <v>3982</v>
      </c>
      <c r="G993" s="24" t="s">
        <v>220</v>
      </c>
      <c r="H993" s="24" t="s">
        <v>11</v>
      </c>
      <c r="I993" s="24" t="str">
        <f>TEXT(DataSet!$A993,"mmm")</f>
        <v>Nov</v>
      </c>
      <c r="J993" s="24">
        <f>YEAR(DataSet!$A993)</f>
        <v>2024</v>
      </c>
      <c r="K993" s="24" t="str">
        <f>IF(MONTH(DataSet!$A993)&gt;9,"Q4",IF(MONTH(DataSet!$A993)&gt;6,"Q3",IF(MONTH(DataSet!$A993)&gt;3,"Q2","Q1")))</f>
        <v>Q4</v>
      </c>
      <c r="L993" s="24" t="str">
        <f>TEXT(WEEKDAY(DataSet!$A993,3),"ddd")</f>
        <v>Wed</v>
      </c>
      <c r="M993" s="30">
        <f>IF(DataSet!$E993=0,0,DataSet!$F993)</f>
        <v>3982</v>
      </c>
    </row>
    <row r="994" spans="1:13" x14ac:dyDescent="0.3">
      <c r="A994" s="27">
        <v>45597</v>
      </c>
      <c r="B994" s="22">
        <v>53</v>
      </c>
      <c r="C994" s="22">
        <v>17</v>
      </c>
      <c r="D994" s="22">
        <v>404.22</v>
      </c>
      <c r="E994" s="22">
        <v>2</v>
      </c>
      <c r="F994" s="23">
        <v>3669</v>
      </c>
      <c r="G994" s="22" t="s">
        <v>221</v>
      </c>
      <c r="H994" s="22" t="s">
        <v>11</v>
      </c>
      <c r="I994" s="22" t="str">
        <f>TEXT(DataSet!$A994,"mmm")</f>
        <v>Nov</v>
      </c>
      <c r="J994" s="22">
        <f>YEAR(DataSet!$A994)</f>
        <v>2024</v>
      </c>
      <c r="K994" s="22" t="str">
        <f>IF(MONTH(DataSet!$A994)&gt;9,"Q4",IF(MONTH(DataSet!$A994)&gt;6,"Q3",IF(MONTH(DataSet!$A994)&gt;3,"Q2","Q1")))</f>
        <v>Q4</v>
      </c>
      <c r="L994" s="22" t="str">
        <f>TEXT(WEEKDAY(DataSet!$A994,3),"ddd")</f>
        <v>Wed</v>
      </c>
      <c r="M994" s="29">
        <f>IF(DataSet!$E994=0,0,DataSet!$F994)</f>
        <v>3669</v>
      </c>
    </row>
    <row r="995" spans="1:13" x14ac:dyDescent="0.3">
      <c r="A995" s="28">
        <v>45597</v>
      </c>
      <c r="B995" s="24">
        <v>74</v>
      </c>
      <c r="C995" s="24">
        <v>17</v>
      </c>
      <c r="D995" s="24">
        <v>284.91000000000003</v>
      </c>
      <c r="E995" s="24">
        <v>3</v>
      </c>
      <c r="F995" s="25">
        <v>2482</v>
      </c>
      <c r="G995" s="24" t="s">
        <v>64</v>
      </c>
      <c r="H995" s="24" t="s">
        <v>11</v>
      </c>
      <c r="I995" s="24" t="str">
        <f>TEXT(DataSet!$A995,"mmm")</f>
        <v>Nov</v>
      </c>
      <c r="J995" s="24">
        <f>YEAR(DataSet!$A995)</f>
        <v>2024</v>
      </c>
      <c r="K995" s="24" t="str">
        <f>IF(MONTH(DataSet!$A995)&gt;9,"Q4",IF(MONTH(DataSet!$A995)&gt;6,"Q3",IF(MONTH(DataSet!$A995)&gt;3,"Q2","Q1")))</f>
        <v>Q4</v>
      </c>
      <c r="L995" s="24" t="str">
        <f>TEXT(WEEKDAY(DataSet!$A995,3),"ddd")</f>
        <v>Wed</v>
      </c>
      <c r="M995" s="30">
        <f>IF(DataSet!$E995=0,0,DataSet!$F995)</f>
        <v>2482</v>
      </c>
    </row>
    <row r="996" spans="1:13" x14ac:dyDescent="0.3">
      <c r="A996" s="27">
        <v>45597</v>
      </c>
      <c r="B996" s="22">
        <v>76</v>
      </c>
      <c r="C996" s="22">
        <v>14</v>
      </c>
      <c r="D996" s="22">
        <v>351.42</v>
      </c>
      <c r="E996" s="22">
        <v>4</v>
      </c>
      <c r="F996" s="23">
        <v>3918</v>
      </c>
      <c r="G996" s="22" t="s">
        <v>152</v>
      </c>
      <c r="H996" s="22" t="s">
        <v>11</v>
      </c>
      <c r="I996" s="22" t="str">
        <f>TEXT(DataSet!$A996,"mmm")</f>
        <v>Nov</v>
      </c>
      <c r="J996" s="22">
        <f>YEAR(DataSet!$A996)</f>
        <v>2024</v>
      </c>
      <c r="K996" s="22" t="str">
        <f>IF(MONTH(DataSet!$A996)&gt;9,"Q4",IF(MONTH(DataSet!$A996)&gt;6,"Q3",IF(MONTH(DataSet!$A996)&gt;3,"Q2","Q1")))</f>
        <v>Q4</v>
      </c>
      <c r="L996" s="22" t="str">
        <f>TEXT(WEEKDAY(DataSet!$A996,3),"ddd")</f>
        <v>Wed</v>
      </c>
      <c r="M996" s="29">
        <f>IF(DataSet!$E996=0,0,DataSet!$F996)</f>
        <v>3918</v>
      </c>
    </row>
    <row r="997" spans="1:13" x14ac:dyDescent="0.3">
      <c r="A997" s="28">
        <v>45597</v>
      </c>
      <c r="B997" s="24">
        <v>52</v>
      </c>
      <c r="C997" s="24">
        <v>6</v>
      </c>
      <c r="D997" s="24">
        <v>492.23</v>
      </c>
      <c r="E997" s="24">
        <v>2</v>
      </c>
      <c r="F997" s="25">
        <v>3776</v>
      </c>
      <c r="G997" s="24" t="s">
        <v>113</v>
      </c>
      <c r="H997" s="24" t="s">
        <v>9</v>
      </c>
      <c r="I997" s="24" t="str">
        <f>TEXT(DataSet!$A997,"mmm")</f>
        <v>Nov</v>
      </c>
      <c r="J997" s="24">
        <f>YEAR(DataSet!$A997)</f>
        <v>2024</v>
      </c>
      <c r="K997" s="24" t="str">
        <f>IF(MONTH(DataSet!$A997)&gt;9,"Q4",IF(MONTH(DataSet!$A997)&gt;6,"Q3",IF(MONTH(DataSet!$A997)&gt;3,"Q2","Q1")))</f>
        <v>Q4</v>
      </c>
      <c r="L997" s="24" t="str">
        <f>TEXT(WEEKDAY(DataSet!$A997,3),"ddd")</f>
        <v>Wed</v>
      </c>
      <c r="M997" s="30">
        <f>IF(DataSet!$E997=0,0,DataSet!$F997)</f>
        <v>3776</v>
      </c>
    </row>
    <row r="998" spans="1:13" x14ac:dyDescent="0.3">
      <c r="A998" s="27">
        <v>45597</v>
      </c>
      <c r="B998" s="22">
        <v>67</v>
      </c>
      <c r="C998" s="22">
        <v>12</v>
      </c>
      <c r="D998" s="22">
        <v>352.6</v>
      </c>
      <c r="E998" s="22">
        <v>6</v>
      </c>
      <c r="F998" s="23">
        <v>4402</v>
      </c>
      <c r="G998" s="22" t="s">
        <v>54</v>
      </c>
      <c r="H998" s="22" t="s">
        <v>11</v>
      </c>
      <c r="I998" s="22" t="str">
        <f>TEXT(DataSet!$A998,"mmm")</f>
        <v>Nov</v>
      </c>
      <c r="J998" s="22">
        <f>YEAR(DataSet!$A998)</f>
        <v>2024</v>
      </c>
      <c r="K998" s="22" t="str">
        <f>IF(MONTH(DataSet!$A998)&gt;9,"Q4",IF(MONTH(DataSet!$A998)&gt;6,"Q3",IF(MONTH(DataSet!$A998)&gt;3,"Q2","Q1")))</f>
        <v>Q4</v>
      </c>
      <c r="L998" s="22" t="str">
        <f>TEXT(WEEKDAY(DataSet!$A998,3),"ddd")</f>
        <v>Wed</v>
      </c>
      <c r="M998" s="29">
        <f>IF(DataSet!$E998=0,0,DataSet!$F998)</f>
        <v>4402</v>
      </c>
    </row>
    <row r="999" spans="1:13" x14ac:dyDescent="0.3">
      <c r="A999" s="28">
        <v>45600</v>
      </c>
      <c r="B999" s="24">
        <v>98</v>
      </c>
      <c r="C999" s="24">
        <v>44</v>
      </c>
      <c r="D999" s="24">
        <v>119.6560699205495</v>
      </c>
      <c r="E999" s="24">
        <v>20</v>
      </c>
      <c r="F999" s="25">
        <v>3324</v>
      </c>
      <c r="G999" s="24" t="s">
        <v>169</v>
      </c>
      <c r="H999" s="24" t="s">
        <v>11</v>
      </c>
      <c r="I999" s="24" t="str">
        <f>TEXT(DataSet!$A999,"mmm")</f>
        <v>Nov</v>
      </c>
      <c r="J999" s="24">
        <f>YEAR(DataSet!$A999)</f>
        <v>2024</v>
      </c>
      <c r="K999" s="24" t="str">
        <f>IF(MONTH(DataSet!$A999)&gt;9,"Q4",IF(MONTH(DataSet!$A999)&gt;6,"Q3",IF(MONTH(DataSet!$A999)&gt;3,"Q2","Q1")))</f>
        <v>Q4</v>
      </c>
      <c r="L999" s="24" t="str">
        <f>TEXT(WEEKDAY(DataSet!$A999,3),"ddd")</f>
        <v>Sat</v>
      </c>
      <c r="M999" s="30">
        <f>IF(DataSet!$E999=0,0,DataSet!$F999)</f>
        <v>3324</v>
      </c>
    </row>
    <row r="1000" spans="1:13" x14ac:dyDescent="0.3">
      <c r="A1000" s="27">
        <v>45601</v>
      </c>
      <c r="B1000" s="22">
        <v>86</v>
      </c>
      <c r="C1000" s="22">
        <v>42</v>
      </c>
      <c r="D1000" s="22">
        <v>499.70519945452128</v>
      </c>
      <c r="E1000" s="22">
        <v>25</v>
      </c>
      <c r="F1000" s="23">
        <v>4432</v>
      </c>
      <c r="G1000" s="22" t="s">
        <v>197</v>
      </c>
      <c r="H1000" s="22" t="s">
        <v>9</v>
      </c>
      <c r="I1000" s="22" t="str">
        <f>TEXT(DataSet!$A1000,"mmm")</f>
        <v>Nov</v>
      </c>
      <c r="J1000" s="22">
        <f>YEAR(DataSet!$A1000)</f>
        <v>2024</v>
      </c>
      <c r="K1000" s="22" t="str">
        <f>IF(MONTH(DataSet!$A1000)&gt;9,"Q4",IF(MONTH(DataSet!$A1000)&gt;6,"Q3",IF(MONTH(DataSet!$A1000)&gt;3,"Q2","Q1")))</f>
        <v>Q4</v>
      </c>
      <c r="L1000" s="22" t="str">
        <f>TEXT(WEEKDAY(DataSet!$A1000,3),"ddd")</f>
        <v>Sun</v>
      </c>
      <c r="M1000" s="29">
        <f>IF(DataSet!$E1000=0,0,DataSet!$F1000)</f>
        <v>4432</v>
      </c>
    </row>
    <row r="1001" spans="1:13" x14ac:dyDescent="0.3">
      <c r="A1001" s="28">
        <v>45602</v>
      </c>
      <c r="B1001" s="24">
        <v>98</v>
      </c>
      <c r="C1001" s="24">
        <v>42</v>
      </c>
      <c r="D1001" s="24">
        <v>413.95019474545393</v>
      </c>
      <c r="E1001" s="24">
        <v>35</v>
      </c>
      <c r="F1001" s="25">
        <v>4928</v>
      </c>
      <c r="G1001" s="24" t="s">
        <v>48</v>
      </c>
      <c r="H1001" s="24" t="s">
        <v>11</v>
      </c>
      <c r="I1001" s="24" t="str">
        <f>TEXT(DataSet!$A1001,"mmm")</f>
        <v>Nov</v>
      </c>
      <c r="J1001" s="24">
        <f>YEAR(DataSet!$A1001)</f>
        <v>2024</v>
      </c>
      <c r="K1001" s="24" t="str">
        <f>IF(MONTH(DataSet!$A1001)&gt;9,"Q4",IF(MONTH(DataSet!$A1001)&gt;6,"Q3",IF(MONTH(DataSet!$A1001)&gt;3,"Q2","Q1")))</f>
        <v>Q4</v>
      </c>
      <c r="L1001" s="24" t="str">
        <f>TEXT(WEEKDAY(DataSet!$A1001,3),"ddd")</f>
        <v>Mon</v>
      </c>
      <c r="M1001" s="30">
        <f>IF(DataSet!$E1001=0,0,DataSet!$F1001)</f>
        <v>4928</v>
      </c>
    </row>
    <row r="1002" spans="1:13" x14ac:dyDescent="0.3">
      <c r="A1002" s="27">
        <v>45603</v>
      </c>
      <c r="B1002" s="22">
        <v>66</v>
      </c>
      <c r="C1002" s="22">
        <v>70</v>
      </c>
      <c r="D1002" s="22">
        <v>140.87951597443589</v>
      </c>
      <c r="E1002" s="22">
        <v>22</v>
      </c>
      <c r="F1002" s="23">
        <v>3957</v>
      </c>
      <c r="G1002" s="22" t="s">
        <v>10</v>
      </c>
      <c r="H1002" s="22" t="s">
        <v>9</v>
      </c>
      <c r="I1002" s="22" t="str">
        <f>TEXT(DataSet!$A1002,"mmm")</f>
        <v>Nov</v>
      </c>
      <c r="J1002" s="22">
        <f>YEAR(DataSet!$A1002)</f>
        <v>2024</v>
      </c>
      <c r="K1002" s="22" t="str">
        <f>IF(MONTH(DataSet!$A1002)&gt;9,"Q4",IF(MONTH(DataSet!$A1002)&gt;6,"Q3",IF(MONTH(DataSet!$A1002)&gt;3,"Q2","Q1")))</f>
        <v>Q4</v>
      </c>
      <c r="L1002" s="22" t="str">
        <f>TEXT(WEEKDAY(DataSet!$A1002,3),"ddd")</f>
        <v>Tue</v>
      </c>
      <c r="M1002" s="29">
        <f>IF(DataSet!$E1002=0,0,DataSet!$F1002)</f>
        <v>3957</v>
      </c>
    </row>
    <row r="1003" spans="1:13" x14ac:dyDescent="0.3">
      <c r="A1003" s="28">
        <v>45604</v>
      </c>
      <c r="B1003" s="24">
        <v>98</v>
      </c>
      <c r="C1003" s="24">
        <v>60</v>
      </c>
      <c r="D1003" s="24">
        <v>536.78931205338858</v>
      </c>
      <c r="E1003" s="24">
        <v>0</v>
      </c>
      <c r="F1003" s="25">
        <v>2380</v>
      </c>
      <c r="G1003" s="24" t="s">
        <v>46</v>
      </c>
      <c r="H1003" s="24" t="s">
        <v>9</v>
      </c>
      <c r="I1003" s="24" t="str">
        <f>TEXT(DataSet!$A1003,"mmm")</f>
        <v>Nov</v>
      </c>
      <c r="J1003" s="24">
        <f>YEAR(DataSet!$A1003)</f>
        <v>2024</v>
      </c>
      <c r="K1003" s="24" t="str">
        <f>IF(MONTH(DataSet!$A1003)&gt;9,"Q4",IF(MONTH(DataSet!$A1003)&gt;6,"Q3",IF(MONTH(DataSet!$A1003)&gt;3,"Q2","Q1")))</f>
        <v>Q4</v>
      </c>
      <c r="L1003" s="24" t="str">
        <f>TEXT(WEEKDAY(DataSet!$A1003,3),"ddd")</f>
        <v>Wed</v>
      </c>
      <c r="M1003" s="30">
        <f>IF(DataSet!$E1003=0,0,DataSet!$F1003)</f>
        <v>0</v>
      </c>
    </row>
    <row r="1004" spans="1:13" x14ac:dyDescent="0.3">
      <c r="A1004" s="27">
        <v>45607</v>
      </c>
      <c r="B1004" s="22">
        <v>51</v>
      </c>
      <c r="C1004" s="22">
        <v>52</v>
      </c>
      <c r="D1004" s="22">
        <v>560.43620026590656</v>
      </c>
      <c r="E1004" s="22">
        <v>39</v>
      </c>
      <c r="F1004" s="23">
        <v>2396</v>
      </c>
      <c r="G1004" s="22" t="s">
        <v>170</v>
      </c>
      <c r="H1004" s="22" t="s">
        <v>11</v>
      </c>
      <c r="I1004" s="22" t="str">
        <f>TEXT(DataSet!$A1004,"mmm")</f>
        <v>Nov</v>
      </c>
      <c r="J1004" s="22">
        <f>YEAR(DataSet!$A1004)</f>
        <v>2024</v>
      </c>
      <c r="K1004" s="22" t="str">
        <f>IF(MONTH(DataSet!$A1004)&gt;9,"Q4",IF(MONTH(DataSet!$A1004)&gt;6,"Q3",IF(MONTH(DataSet!$A1004)&gt;3,"Q2","Q1")))</f>
        <v>Q4</v>
      </c>
      <c r="L1004" s="22" t="str">
        <f>TEXT(WEEKDAY(DataSet!$A1004,3),"ddd")</f>
        <v>Sat</v>
      </c>
      <c r="M1004" s="29">
        <f>IF(DataSet!$E1004=0,0,DataSet!$F1004)</f>
        <v>2396</v>
      </c>
    </row>
    <row r="1005" spans="1:13" x14ac:dyDescent="0.3">
      <c r="A1005" s="28">
        <v>45608</v>
      </c>
      <c r="B1005" s="24">
        <v>51</v>
      </c>
      <c r="C1005" s="24">
        <v>21</v>
      </c>
      <c r="D1005" s="24">
        <v>130.53897992743191</v>
      </c>
      <c r="E1005" s="24">
        <v>14</v>
      </c>
      <c r="F1005" s="25">
        <v>3819</v>
      </c>
      <c r="G1005" s="24" t="s">
        <v>105</v>
      </c>
      <c r="H1005" s="24" t="s">
        <v>11</v>
      </c>
      <c r="I1005" s="24" t="str">
        <f>TEXT(DataSet!$A1005,"mmm")</f>
        <v>Nov</v>
      </c>
      <c r="J1005" s="24">
        <f>YEAR(DataSet!$A1005)</f>
        <v>2024</v>
      </c>
      <c r="K1005" s="24" t="str">
        <f>IF(MONTH(DataSet!$A1005)&gt;9,"Q4",IF(MONTH(DataSet!$A1005)&gt;6,"Q3",IF(MONTH(DataSet!$A1005)&gt;3,"Q2","Q1")))</f>
        <v>Q4</v>
      </c>
      <c r="L1005" s="24" t="str">
        <f>TEXT(WEEKDAY(DataSet!$A1005,3),"ddd")</f>
        <v>Sun</v>
      </c>
      <c r="M1005" s="30">
        <f>IF(DataSet!$E1005=0,0,DataSet!$F1005)</f>
        <v>3819</v>
      </c>
    </row>
    <row r="1006" spans="1:13" x14ac:dyDescent="0.3">
      <c r="A1006" s="27">
        <v>45609</v>
      </c>
      <c r="B1006" s="22">
        <v>77</v>
      </c>
      <c r="C1006" s="22">
        <v>76</v>
      </c>
      <c r="D1006" s="22">
        <v>238.43882407360189</v>
      </c>
      <c r="E1006" s="22">
        <v>20</v>
      </c>
      <c r="F1006" s="23">
        <v>1574</v>
      </c>
      <c r="G1006" s="22" t="s">
        <v>38</v>
      </c>
      <c r="H1006" s="22" t="s">
        <v>11</v>
      </c>
      <c r="I1006" s="22" t="str">
        <f>TEXT(DataSet!$A1006,"mmm")</f>
        <v>Nov</v>
      </c>
      <c r="J1006" s="22">
        <f>YEAR(DataSet!$A1006)</f>
        <v>2024</v>
      </c>
      <c r="K1006" s="22" t="str">
        <f>IF(MONTH(DataSet!$A1006)&gt;9,"Q4",IF(MONTH(DataSet!$A1006)&gt;6,"Q3",IF(MONTH(DataSet!$A1006)&gt;3,"Q2","Q1")))</f>
        <v>Q4</v>
      </c>
      <c r="L1006" s="22" t="str">
        <f>TEXT(WEEKDAY(DataSet!$A1006,3),"ddd")</f>
        <v>Mon</v>
      </c>
      <c r="M1006" s="29">
        <f>IF(DataSet!$E1006=0,0,DataSet!$F1006)</f>
        <v>1574</v>
      </c>
    </row>
    <row r="1007" spans="1:13" x14ac:dyDescent="0.3">
      <c r="A1007" s="28">
        <v>45610</v>
      </c>
      <c r="B1007" s="24">
        <v>72</v>
      </c>
      <c r="C1007" s="24">
        <v>74</v>
      </c>
      <c r="D1007" s="24">
        <v>503.10063989653071</v>
      </c>
      <c r="E1007" s="24">
        <v>8</v>
      </c>
      <c r="F1007" s="25">
        <v>997</v>
      </c>
      <c r="G1007" s="24" t="s">
        <v>83</v>
      </c>
      <c r="H1007" s="24" t="s">
        <v>11</v>
      </c>
      <c r="I1007" s="24" t="str">
        <f>TEXT(DataSet!$A1007,"mmm")</f>
        <v>Nov</v>
      </c>
      <c r="J1007" s="24">
        <f>YEAR(DataSet!$A1007)</f>
        <v>2024</v>
      </c>
      <c r="K1007" s="24" t="str">
        <f>IF(MONTH(DataSet!$A1007)&gt;9,"Q4",IF(MONTH(DataSet!$A1007)&gt;6,"Q3",IF(MONTH(DataSet!$A1007)&gt;3,"Q2","Q1")))</f>
        <v>Q4</v>
      </c>
      <c r="L1007" s="24" t="str">
        <f>TEXT(WEEKDAY(DataSet!$A1007,3),"ddd")</f>
        <v>Tue</v>
      </c>
      <c r="M1007" s="30">
        <f>IF(DataSet!$E1007=0,0,DataSet!$F1007)</f>
        <v>997</v>
      </c>
    </row>
    <row r="1008" spans="1:13" x14ac:dyDescent="0.3">
      <c r="A1008" s="27">
        <v>45611</v>
      </c>
      <c r="B1008" s="22">
        <v>86</v>
      </c>
      <c r="C1008" s="22">
        <v>42</v>
      </c>
      <c r="D1008" s="22">
        <v>474.12984519182919</v>
      </c>
      <c r="E1008" s="22">
        <v>8</v>
      </c>
      <c r="F1008" s="23">
        <v>2096</v>
      </c>
      <c r="G1008" s="22" t="s">
        <v>8</v>
      </c>
      <c r="H1008" s="22" t="s">
        <v>11</v>
      </c>
      <c r="I1008" s="22" t="str">
        <f>TEXT(DataSet!$A1008,"mmm")</f>
        <v>Nov</v>
      </c>
      <c r="J1008" s="22">
        <f>YEAR(DataSet!$A1008)</f>
        <v>2024</v>
      </c>
      <c r="K1008" s="22" t="str">
        <f>IF(MONTH(DataSet!$A1008)&gt;9,"Q4",IF(MONTH(DataSet!$A1008)&gt;6,"Q3",IF(MONTH(DataSet!$A1008)&gt;3,"Q2","Q1")))</f>
        <v>Q4</v>
      </c>
      <c r="L1008" s="22" t="str">
        <f>TEXT(WEEKDAY(DataSet!$A1008,3),"ddd")</f>
        <v>Wed</v>
      </c>
      <c r="M1008" s="29">
        <f>IF(DataSet!$E1008=0,0,DataSet!$F1008)</f>
        <v>2096</v>
      </c>
    </row>
    <row r="1009" spans="1:13" x14ac:dyDescent="0.3">
      <c r="A1009" s="28">
        <v>45614</v>
      </c>
      <c r="B1009" s="24">
        <v>81</v>
      </c>
      <c r="C1009" s="24">
        <v>49</v>
      </c>
      <c r="D1009" s="24">
        <v>192.2605096781887</v>
      </c>
      <c r="E1009" s="24">
        <v>9</v>
      </c>
      <c r="F1009" s="25">
        <v>1793</v>
      </c>
      <c r="G1009" s="24" t="s">
        <v>78</v>
      </c>
      <c r="H1009" s="24" t="s">
        <v>11</v>
      </c>
      <c r="I1009" s="24" t="str">
        <f>TEXT(DataSet!$A1009,"mmm")</f>
        <v>Nov</v>
      </c>
      <c r="J1009" s="24">
        <f>YEAR(DataSet!$A1009)</f>
        <v>2024</v>
      </c>
      <c r="K1009" s="24" t="str">
        <f>IF(MONTH(DataSet!$A1009)&gt;9,"Q4",IF(MONTH(DataSet!$A1009)&gt;6,"Q3",IF(MONTH(DataSet!$A1009)&gt;3,"Q2","Q1")))</f>
        <v>Q4</v>
      </c>
      <c r="L1009" s="24" t="str">
        <f>TEXT(WEEKDAY(DataSet!$A1009,3),"ddd")</f>
        <v>Sat</v>
      </c>
      <c r="M1009" s="30">
        <f>IF(DataSet!$E1009=0,0,DataSet!$F1009)</f>
        <v>1793</v>
      </c>
    </row>
    <row r="1010" spans="1:13" x14ac:dyDescent="0.3">
      <c r="A1010" s="27">
        <v>45615</v>
      </c>
      <c r="B1010" s="22">
        <v>82</v>
      </c>
      <c r="C1010" s="22">
        <v>52</v>
      </c>
      <c r="D1010" s="22">
        <v>204.67466166835521</v>
      </c>
      <c r="E1010" s="22">
        <v>25</v>
      </c>
      <c r="F1010" s="23">
        <v>1833</v>
      </c>
      <c r="G1010" s="22" t="s">
        <v>106</v>
      </c>
      <c r="H1010" s="22" t="s">
        <v>11</v>
      </c>
      <c r="I1010" s="22" t="str">
        <f>TEXT(DataSet!$A1010,"mmm")</f>
        <v>Nov</v>
      </c>
      <c r="J1010" s="22">
        <f>YEAR(DataSet!$A1010)</f>
        <v>2024</v>
      </c>
      <c r="K1010" s="22" t="str">
        <f>IF(MONTH(DataSet!$A1010)&gt;9,"Q4",IF(MONTH(DataSet!$A1010)&gt;6,"Q3",IF(MONTH(DataSet!$A1010)&gt;3,"Q2","Q1")))</f>
        <v>Q4</v>
      </c>
      <c r="L1010" s="22" t="str">
        <f>TEXT(WEEKDAY(DataSet!$A1010,3),"ddd")</f>
        <v>Sun</v>
      </c>
      <c r="M1010" s="29">
        <f>IF(DataSet!$E1010=0,0,DataSet!$F1010)</f>
        <v>1833</v>
      </c>
    </row>
    <row r="1011" spans="1:13" x14ac:dyDescent="0.3">
      <c r="A1011" s="28">
        <v>45616</v>
      </c>
      <c r="B1011" s="24">
        <v>50</v>
      </c>
      <c r="C1011" s="24">
        <v>53</v>
      </c>
      <c r="D1011" s="24">
        <v>285.23605139569099</v>
      </c>
      <c r="E1011" s="24">
        <v>34</v>
      </c>
      <c r="F1011" s="25">
        <v>1551</v>
      </c>
      <c r="G1011" s="24" t="s">
        <v>32</v>
      </c>
      <c r="H1011" s="24" t="s">
        <v>9</v>
      </c>
      <c r="I1011" s="24" t="str">
        <f>TEXT(DataSet!$A1011,"mmm")</f>
        <v>Nov</v>
      </c>
      <c r="J1011" s="24">
        <f>YEAR(DataSet!$A1011)</f>
        <v>2024</v>
      </c>
      <c r="K1011" s="24" t="str">
        <f>IF(MONTH(DataSet!$A1011)&gt;9,"Q4",IF(MONTH(DataSet!$A1011)&gt;6,"Q3",IF(MONTH(DataSet!$A1011)&gt;3,"Q2","Q1")))</f>
        <v>Q4</v>
      </c>
      <c r="L1011" s="24" t="str">
        <f>TEXT(WEEKDAY(DataSet!$A1011,3),"ddd")</f>
        <v>Mon</v>
      </c>
      <c r="M1011" s="30">
        <f>IF(DataSet!$E1011=0,0,DataSet!$F1011)</f>
        <v>1551</v>
      </c>
    </row>
    <row r="1012" spans="1:13" x14ac:dyDescent="0.3">
      <c r="A1012" s="27">
        <v>45617</v>
      </c>
      <c r="B1012" s="22">
        <v>68</v>
      </c>
      <c r="C1012" s="22">
        <v>38</v>
      </c>
      <c r="D1012" s="22">
        <v>342.26149259551067</v>
      </c>
      <c r="E1012" s="22">
        <v>24</v>
      </c>
      <c r="F1012" s="23">
        <v>689</v>
      </c>
      <c r="G1012" s="22" t="s">
        <v>32</v>
      </c>
      <c r="H1012" s="22" t="s">
        <v>9</v>
      </c>
      <c r="I1012" s="22" t="str">
        <f>TEXT(DataSet!$A1012,"mmm")</f>
        <v>Nov</v>
      </c>
      <c r="J1012" s="22">
        <f>YEAR(DataSet!$A1012)</f>
        <v>2024</v>
      </c>
      <c r="K1012" s="22" t="str">
        <f>IF(MONTH(DataSet!$A1012)&gt;9,"Q4",IF(MONTH(DataSet!$A1012)&gt;6,"Q3",IF(MONTH(DataSet!$A1012)&gt;3,"Q2","Q1")))</f>
        <v>Q4</v>
      </c>
      <c r="L1012" s="22" t="str">
        <f>TEXT(WEEKDAY(DataSet!$A1012,3),"ddd")</f>
        <v>Tue</v>
      </c>
      <c r="M1012" s="29">
        <f>IF(DataSet!$E1012=0,0,DataSet!$F1012)</f>
        <v>689</v>
      </c>
    </row>
    <row r="1013" spans="1:13" x14ac:dyDescent="0.3">
      <c r="A1013" s="28">
        <v>45618</v>
      </c>
      <c r="B1013" s="24">
        <v>51</v>
      </c>
      <c r="C1013" s="24">
        <v>22</v>
      </c>
      <c r="D1013" s="24">
        <v>409.12738576514801</v>
      </c>
      <c r="E1013" s="24">
        <v>25</v>
      </c>
      <c r="F1013" s="25">
        <v>580</v>
      </c>
      <c r="G1013" s="24" t="s">
        <v>151</v>
      </c>
      <c r="H1013" s="24" t="s">
        <v>9</v>
      </c>
      <c r="I1013" s="24" t="str">
        <f>TEXT(DataSet!$A1013,"mmm")</f>
        <v>Nov</v>
      </c>
      <c r="J1013" s="24">
        <f>YEAR(DataSet!$A1013)</f>
        <v>2024</v>
      </c>
      <c r="K1013" s="24" t="str">
        <f>IF(MONTH(DataSet!$A1013)&gt;9,"Q4",IF(MONTH(DataSet!$A1013)&gt;6,"Q3",IF(MONTH(DataSet!$A1013)&gt;3,"Q2","Q1")))</f>
        <v>Q4</v>
      </c>
      <c r="L1013" s="24" t="str">
        <f>TEXT(WEEKDAY(DataSet!$A1013,3),"ddd")</f>
        <v>Wed</v>
      </c>
      <c r="M1013" s="30">
        <f>IF(DataSet!$E1013=0,0,DataSet!$F1013)</f>
        <v>580</v>
      </c>
    </row>
    <row r="1014" spans="1:13" x14ac:dyDescent="0.3">
      <c r="A1014" s="27">
        <v>45621</v>
      </c>
      <c r="B1014" s="22">
        <v>93</v>
      </c>
      <c r="C1014" s="22">
        <v>21</v>
      </c>
      <c r="D1014" s="22">
        <v>284.45681978488619</v>
      </c>
      <c r="E1014" s="22">
        <v>10</v>
      </c>
      <c r="F1014" s="23">
        <v>4945</v>
      </c>
      <c r="G1014" s="22" t="s">
        <v>80</v>
      </c>
      <c r="H1014" s="22" t="s">
        <v>9</v>
      </c>
      <c r="I1014" s="22" t="str">
        <f>TEXT(DataSet!$A1014,"mmm")</f>
        <v>Nov</v>
      </c>
      <c r="J1014" s="22">
        <f>YEAR(DataSet!$A1014)</f>
        <v>2024</v>
      </c>
      <c r="K1014" s="22" t="str">
        <f>IF(MONTH(DataSet!$A1014)&gt;9,"Q4",IF(MONTH(DataSet!$A1014)&gt;6,"Q3",IF(MONTH(DataSet!$A1014)&gt;3,"Q2","Q1")))</f>
        <v>Q4</v>
      </c>
      <c r="L1014" s="22" t="str">
        <f>TEXT(WEEKDAY(DataSet!$A1014,3),"ddd")</f>
        <v>Sat</v>
      </c>
      <c r="M1014" s="29">
        <f>IF(DataSet!$E1014=0,0,DataSet!$F1014)</f>
        <v>4945</v>
      </c>
    </row>
    <row r="1015" spans="1:13" x14ac:dyDescent="0.3">
      <c r="A1015" s="28">
        <v>45622</v>
      </c>
      <c r="B1015" s="24">
        <v>75</v>
      </c>
      <c r="C1015" s="24">
        <v>55</v>
      </c>
      <c r="D1015" s="24">
        <v>331.26735806657388</v>
      </c>
      <c r="E1015" s="24">
        <v>37</v>
      </c>
      <c r="F1015" s="25">
        <v>2425</v>
      </c>
      <c r="G1015" s="24" t="s">
        <v>96</v>
      </c>
      <c r="H1015" s="24" t="s">
        <v>9</v>
      </c>
      <c r="I1015" s="24" t="str">
        <f>TEXT(DataSet!$A1015,"mmm")</f>
        <v>Nov</v>
      </c>
      <c r="J1015" s="24">
        <f>YEAR(DataSet!$A1015)</f>
        <v>2024</v>
      </c>
      <c r="K1015" s="24" t="str">
        <f>IF(MONTH(DataSet!$A1015)&gt;9,"Q4",IF(MONTH(DataSet!$A1015)&gt;6,"Q3",IF(MONTH(DataSet!$A1015)&gt;3,"Q2","Q1")))</f>
        <v>Q4</v>
      </c>
      <c r="L1015" s="24" t="str">
        <f>TEXT(WEEKDAY(DataSet!$A1015,3),"ddd")</f>
        <v>Sun</v>
      </c>
      <c r="M1015" s="30">
        <f>IF(DataSet!$E1015=0,0,DataSet!$F1015)</f>
        <v>2425</v>
      </c>
    </row>
    <row r="1016" spans="1:13" x14ac:dyDescent="0.3">
      <c r="A1016" s="27">
        <v>45623</v>
      </c>
      <c r="B1016" s="22">
        <v>81</v>
      </c>
      <c r="C1016" s="22">
        <v>11</v>
      </c>
      <c r="D1016" s="22">
        <v>473.7354690668783</v>
      </c>
      <c r="E1016" s="22">
        <v>1</v>
      </c>
      <c r="F1016" s="23">
        <v>2229</v>
      </c>
      <c r="G1016" s="22" t="s">
        <v>183</v>
      </c>
      <c r="H1016" s="22" t="s">
        <v>11</v>
      </c>
      <c r="I1016" s="22" t="str">
        <f>TEXT(DataSet!$A1016,"mmm")</f>
        <v>Nov</v>
      </c>
      <c r="J1016" s="22">
        <f>YEAR(DataSet!$A1016)</f>
        <v>2024</v>
      </c>
      <c r="K1016" s="22" t="str">
        <f>IF(MONTH(DataSet!$A1016)&gt;9,"Q4",IF(MONTH(DataSet!$A1016)&gt;6,"Q3",IF(MONTH(DataSet!$A1016)&gt;3,"Q2","Q1")))</f>
        <v>Q4</v>
      </c>
      <c r="L1016" s="22" t="str">
        <f>TEXT(WEEKDAY(DataSet!$A1016,3),"ddd")</f>
        <v>Mon</v>
      </c>
      <c r="M1016" s="29">
        <f>IF(DataSet!$E1016=0,0,DataSet!$F1016)</f>
        <v>2229</v>
      </c>
    </row>
    <row r="1017" spans="1:13" x14ac:dyDescent="0.3">
      <c r="A1017" s="28">
        <v>45624</v>
      </c>
      <c r="B1017" s="24">
        <v>55</v>
      </c>
      <c r="C1017" s="24">
        <v>44</v>
      </c>
      <c r="D1017" s="24">
        <v>118.34160144529891</v>
      </c>
      <c r="E1017" s="24">
        <v>6</v>
      </c>
      <c r="F1017" s="25">
        <v>3558</v>
      </c>
      <c r="G1017" s="24" t="s">
        <v>108</v>
      </c>
      <c r="H1017" s="24" t="s">
        <v>9</v>
      </c>
      <c r="I1017" s="24" t="str">
        <f>TEXT(DataSet!$A1017,"mmm")</f>
        <v>Nov</v>
      </c>
      <c r="J1017" s="24">
        <f>YEAR(DataSet!$A1017)</f>
        <v>2024</v>
      </c>
      <c r="K1017" s="24" t="str">
        <f>IF(MONTH(DataSet!$A1017)&gt;9,"Q4",IF(MONTH(DataSet!$A1017)&gt;6,"Q3",IF(MONTH(DataSet!$A1017)&gt;3,"Q2","Q1")))</f>
        <v>Q4</v>
      </c>
      <c r="L1017" s="24" t="str">
        <f>TEXT(WEEKDAY(DataSet!$A1017,3),"ddd")</f>
        <v>Tue</v>
      </c>
      <c r="M1017" s="30">
        <f>IF(DataSet!$E1017=0,0,DataSet!$F1017)</f>
        <v>3558</v>
      </c>
    </row>
    <row r="1018" spans="1:13" x14ac:dyDescent="0.3">
      <c r="A1018" s="27">
        <v>45625</v>
      </c>
      <c r="B1018" s="22">
        <v>81</v>
      </c>
      <c r="C1018" s="22">
        <v>17</v>
      </c>
      <c r="D1018" s="22">
        <v>226.21847217201039</v>
      </c>
      <c r="E1018" s="22">
        <v>17</v>
      </c>
      <c r="F1018" s="23">
        <v>1482</v>
      </c>
      <c r="G1018" s="22" t="s">
        <v>134</v>
      </c>
      <c r="H1018" s="22" t="s">
        <v>9</v>
      </c>
      <c r="I1018" s="22" t="str">
        <f>TEXT(DataSet!$A1018,"mmm")</f>
        <v>Nov</v>
      </c>
      <c r="J1018" s="22">
        <f>YEAR(DataSet!$A1018)</f>
        <v>2024</v>
      </c>
      <c r="K1018" s="22" t="str">
        <f>IF(MONTH(DataSet!$A1018)&gt;9,"Q4",IF(MONTH(DataSet!$A1018)&gt;6,"Q3",IF(MONTH(DataSet!$A1018)&gt;3,"Q2","Q1")))</f>
        <v>Q4</v>
      </c>
      <c r="L1018" s="22" t="str">
        <f>TEXT(WEEKDAY(DataSet!$A1018,3),"ddd")</f>
        <v>Wed</v>
      </c>
      <c r="M1018" s="29">
        <f>IF(DataSet!$E1018=0,0,DataSet!$F1018)</f>
        <v>1482</v>
      </c>
    </row>
    <row r="1019" spans="1:13" x14ac:dyDescent="0.3">
      <c r="A1019" s="28">
        <v>45627</v>
      </c>
      <c r="B1019" s="24">
        <v>39</v>
      </c>
      <c r="C1019" s="24">
        <v>15</v>
      </c>
      <c r="D1019" s="24">
        <v>319.08999999999997</v>
      </c>
      <c r="E1019" s="24">
        <v>7</v>
      </c>
      <c r="F1019" s="25">
        <v>4574</v>
      </c>
      <c r="G1019" s="24" t="s">
        <v>10</v>
      </c>
      <c r="H1019" s="24" t="s">
        <v>11</v>
      </c>
      <c r="I1019" s="24" t="str">
        <f>TEXT(DataSet!$A1019,"mmm")</f>
        <v>Dec</v>
      </c>
      <c r="J1019" s="24">
        <f>YEAR(DataSet!$A1019)</f>
        <v>2024</v>
      </c>
      <c r="K1019" s="24" t="str">
        <f>IF(MONTH(DataSet!$A1019)&gt;9,"Q4",IF(MONTH(DataSet!$A1019)&gt;6,"Q3",IF(MONTH(DataSet!$A1019)&gt;3,"Q2","Q1")))</f>
        <v>Q4</v>
      </c>
      <c r="L1019" s="24" t="str">
        <f>TEXT(WEEKDAY(DataSet!$A1019,3),"ddd")</f>
        <v>Fri</v>
      </c>
      <c r="M1019" s="30">
        <f>IF(DataSet!$E1019=0,0,DataSet!$F1019)</f>
        <v>4574</v>
      </c>
    </row>
    <row r="1020" spans="1:13" x14ac:dyDescent="0.3">
      <c r="A1020" s="27">
        <v>45627</v>
      </c>
      <c r="B1020" s="22">
        <v>32</v>
      </c>
      <c r="C1020" s="22">
        <v>10</v>
      </c>
      <c r="D1020" s="22">
        <v>500.83</v>
      </c>
      <c r="E1020" s="22">
        <v>4</v>
      </c>
      <c r="F1020" s="23">
        <v>239</v>
      </c>
      <c r="G1020" s="22" t="s">
        <v>222</v>
      </c>
      <c r="H1020" s="22" t="s">
        <v>11</v>
      </c>
      <c r="I1020" s="22" t="str">
        <f>TEXT(DataSet!$A1020,"mmm")</f>
        <v>Dec</v>
      </c>
      <c r="J1020" s="22">
        <f>YEAR(DataSet!$A1020)</f>
        <v>2024</v>
      </c>
      <c r="K1020" s="22" t="str">
        <f>IF(MONTH(DataSet!$A1020)&gt;9,"Q4",IF(MONTH(DataSet!$A1020)&gt;6,"Q3",IF(MONTH(DataSet!$A1020)&gt;3,"Q2","Q1")))</f>
        <v>Q4</v>
      </c>
      <c r="L1020" s="22" t="str">
        <f>TEXT(WEEKDAY(DataSet!$A1020,3),"ddd")</f>
        <v>Fri</v>
      </c>
      <c r="M1020" s="29">
        <f>IF(DataSet!$E1020=0,0,DataSet!$F1020)</f>
        <v>239</v>
      </c>
    </row>
    <row r="1021" spans="1:13" x14ac:dyDescent="0.3">
      <c r="A1021" s="28">
        <v>45627</v>
      </c>
      <c r="B1021" s="24">
        <v>61</v>
      </c>
      <c r="C1021" s="24">
        <v>13</v>
      </c>
      <c r="D1021" s="24">
        <v>356.61</v>
      </c>
      <c r="E1021" s="24">
        <v>7</v>
      </c>
      <c r="F1021" s="25">
        <v>4100</v>
      </c>
      <c r="G1021" s="24" t="s">
        <v>117</v>
      </c>
      <c r="H1021" s="24" t="s">
        <v>11</v>
      </c>
      <c r="I1021" s="24" t="str">
        <f>TEXT(DataSet!$A1021,"mmm")</f>
        <v>Dec</v>
      </c>
      <c r="J1021" s="24">
        <f>YEAR(DataSet!$A1021)</f>
        <v>2024</v>
      </c>
      <c r="K1021" s="24" t="str">
        <f>IF(MONTH(DataSet!$A1021)&gt;9,"Q4",IF(MONTH(DataSet!$A1021)&gt;6,"Q3",IF(MONTH(DataSet!$A1021)&gt;3,"Q2","Q1")))</f>
        <v>Q4</v>
      </c>
      <c r="L1021" s="24" t="str">
        <f>TEXT(WEEKDAY(DataSet!$A1021,3),"ddd")</f>
        <v>Fri</v>
      </c>
      <c r="M1021" s="30">
        <f>IF(DataSet!$E1021=0,0,DataSet!$F1021)</f>
        <v>4100</v>
      </c>
    </row>
    <row r="1022" spans="1:13" x14ac:dyDescent="0.3">
      <c r="A1022" s="27">
        <v>45627</v>
      </c>
      <c r="B1022" s="22">
        <v>84</v>
      </c>
      <c r="C1022" s="22">
        <v>14</v>
      </c>
      <c r="D1022" s="22">
        <v>370.36</v>
      </c>
      <c r="E1022" s="22">
        <v>0</v>
      </c>
      <c r="F1022" s="23">
        <v>2605</v>
      </c>
      <c r="G1022" s="22" t="s">
        <v>214</v>
      </c>
      <c r="H1022" s="22" t="s">
        <v>9</v>
      </c>
      <c r="I1022" s="22" t="str">
        <f>TEXT(DataSet!$A1022,"mmm")</f>
        <v>Dec</v>
      </c>
      <c r="J1022" s="22">
        <f>YEAR(DataSet!$A1022)</f>
        <v>2024</v>
      </c>
      <c r="K1022" s="22" t="str">
        <f>IF(MONTH(DataSet!$A1022)&gt;9,"Q4",IF(MONTH(DataSet!$A1022)&gt;6,"Q3",IF(MONTH(DataSet!$A1022)&gt;3,"Q2","Q1")))</f>
        <v>Q4</v>
      </c>
      <c r="L1022" s="22" t="str">
        <f>TEXT(WEEKDAY(DataSet!$A1022,3),"ddd")</f>
        <v>Fri</v>
      </c>
      <c r="M1022" s="29">
        <f>IF(DataSet!$E1022=0,0,DataSet!$F1022)</f>
        <v>0</v>
      </c>
    </row>
    <row r="1023" spans="1:13" x14ac:dyDescent="0.3">
      <c r="A1023" s="28">
        <v>45627</v>
      </c>
      <c r="B1023" s="24">
        <v>94</v>
      </c>
      <c r="C1023" s="24">
        <v>6</v>
      </c>
      <c r="D1023" s="24">
        <v>537.26</v>
      </c>
      <c r="E1023" s="24">
        <v>1</v>
      </c>
      <c r="F1023" s="25">
        <v>3666</v>
      </c>
      <c r="G1023" s="24" t="s">
        <v>95</v>
      </c>
      <c r="H1023" s="24" t="s">
        <v>9</v>
      </c>
      <c r="I1023" s="24" t="str">
        <f>TEXT(DataSet!$A1023,"mmm")</f>
        <v>Dec</v>
      </c>
      <c r="J1023" s="24">
        <f>YEAR(DataSet!$A1023)</f>
        <v>2024</v>
      </c>
      <c r="K1023" s="24" t="str">
        <f>IF(MONTH(DataSet!$A1023)&gt;9,"Q4",IF(MONTH(DataSet!$A1023)&gt;6,"Q3",IF(MONTH(DataSet!$A1023)&gt;3,"Q2","Q1")))</f>
        <v>Q4</v>
      </c>
      <c r="L1023" s="24" t="str">
        <f>TEXT(WEEKDAY(DataSet!$A1023,3),"ddd")</f>
        <v>Fri</v>
      </c>
      <c r="M1023" s="30">
        <f>IF(DataSet!$E1023=0,0,DataSet!$F1023)</f>
        <v>3666</v>
      </c>
    </row>
    <row r="1024" spans="1:13" x14ac:dyDescent="0.3">
      <c r="A1024" s="27">
        <v>45627</v>
      </c>
      <c r="B1024" s="22">
        <v>21</v>
      </c>
      <c r="C1024" s="22">
        <v>17</v>
      </c>
      <c r="D1024" s="22">
        <v>297.83999999999997</v>
      </c>
      <c r="E1024" s="22">
        <v>1</v>
      </c>
      <c r="F1024" s="23">
        <v>1554</v>
      </c>
      <c r="G1024" s="22" t="s">
        <v>223</v>
      </c>
      <c r="H1024" s="22" t="s">
        <v>11</v>
      </c>
      <c r="I1024" s="22" t="str">
        <f>TEXT(DataSet!$A1024,"mmm")</f>
        <v>Dec</v>
      </c>
      <c r="J1024" s="22">
        <f>YEAR(DataSet!$A1024)</f>
        <v>2024</v>
      </c>
      <c r="K1024" s="22" t="str">
        <f>IF(MONTH(DataSet!$A1024)&gt;9,"Q4",IF(MONTH(DataSet!$A1024)&gt;6,"Q3",IF(MONTH(DataSet!$A1024)&gt;3,"Q2","Q1")))</f>
        <v>Q4</v>
      </c>
      <c r="L1024" s="22" t="str">
        <f>TEXT(WEEKDAY(DataSet!$A1024,3),"ddd")</f>
        <v>Fri</v>
      </c>
      <c r="M1024" s="29">
        <f>IF(DataSet!$E1024=0,0,DataSet!$F1024)</f>
        <v>1554</v>
      </c>
    </row>
    <row r="1025" spans="1:13" x14ac:dyDescent="0.3">
      <c r="A1025" s="28">
        <v>45627</v>
      </c>
      <c r="B1025" s="24">
        <v>74</v>
      </c>
      <c r="C1025" s="24">
        <v>14</v>
      </c>
      <c r="D1025" s="24">
        <v>508.85</v>
      </c>
      <c r="E1025" s="24">
        <v>1</v>
      </c>
      <c r="F1025" s="25">
        <v>1183</v>
      </c>
      <c r="G1025" s="24" t="s">
        <v>162</v>
      </c>
      <c r="H1025" s="24" t="s">
        <v>11</v>
      </c>
      <c r="I1025" s="24" t="str">
        <f>TEXT(DataSet!$A1025,"mmm")</f>
        <v>Dec</v>
      </c>
      <c r="J1025" s="24">
        <f>YEAR(DataSet!$A1025)</f>
        <v>2024</v>
      </c>
      <c r="K1025" s="24" t="str">
        <f>IF(MONTH(DataSet!$A1025)&gt;9,"Q4",IF(MONTH(DataSet!$A1025)&gt;6,"Q3",IF(MONTH(DataSet!$A1025)&gt;3,"Q2","Q1")))</f>
        <v>Q4</v>
      </c>
      <c r="L1025" s="24" t="str">
        <f>TEXT(WEEKDAY(DataSet!$A1025,3),"ddd")</f>
        <v>Fri</v>
      </c>
      <c r="M1025" s="30">
        <f>IF(DataSet!$E1025=0,0,DataSet!$F1025)</f>
        <v>1183</v>
      </c>
    </row>
    <row r="1026" spans="1:13" x14ac:dyDescent="0.3">
      <c r="A1026" s="27">
        <v>45627</v>
      </c>
      <c r="B1026" s="22">
        <v>99</v>
      </c>
      <c r="C1026" s="22">
        <v>15</v>
      </c>
      <c r="D1026" s="22">
        <v>181.12</v>
      </c>
      <c r="E1026" s="22">
        <v>5</v>
      </c>
      <c r="F1026" s="23">
        <v>454</v>
      </c>
      <c r="G1026" s="22" t="s">
        <v>178</v>
      </c>
      <c r="H1026" s="22" t="s">
        <v>11</v>
      </c>
      <c r="I1026" s="22" t="str">
        <f>TEXT(DataSet!$A1026,"mmm")</f>
        <v>Dec</v>
      </c>
      <c r="J1026" s="22">
        <f>YEAR(DataSet!$A1026)</f>
        <v>2024</v>
      </c>
      <c r="K1026" s="22" t="str">
        <f>IF(MONTH(DataSet!$A1026)&gt;9,"Q4",IF(MONTH(DataSet!$A1026)&gt;6,"Q3",IF(MONTH(DataSet!$A1026)&gt;3,"Q2","Q1")))</f>
        <v>Q4</v>
      </c>
      <c r="L1026" s="22" t="str">
        <f>TEXT(WEEKDAY(DataSet!$A1026,3),"ddd")</f>
        <v>Fri</v>
      </c>
      <c r="M1026" s="29">
        <f>IF(DataSet!$E1026=0,0,DataSet!$F1026)</f>
        <v>454</v>
      </c>
    </row>
    <row r="1027" spans="1:13" x14ac:dyDescent="0.3">
      <c r="A1027" s="28">
        <v>45627</v>
      </c>
      <c r="B1027" s="24">
        <v>26</v>
      </c>
      <c r="C1027" s="24">
        <v>13</v>
      </c>
      <c r="D1027" s="24">
        <v>543.15</v>
      </c>
      <c r="E1027" s="24">
        <v>6</v>
      </c>
      <c r="F1027" s="25">
        <v>3794</v>
      </c>
      <c r="G1027" s="24" t="s">
        <v>224</v>
      </c>
      <c r="H1027" s="24" t="s">
        <v>9</v>
      </c>
      <c r="I1027" s="24" t="str">
        <f>TEXT(DataSet!$A1027,"mmm")</f>
        <v>Dec</v>
      </c>
      <c r="J1027" s="24">
        <f>YEAR(DataSet!$A1027)</f>
        <v>2024</v>
      </c>
      <c r="K1027" s="24" t="str">
        <f>IF(MONTH(DataSet!$A1027)&gt;9,"Q4",IF(MONTH(DataSet!$A1027)&gt;6,"Q3",IF(MONTH(DataSet!$A1027)&gt;3,"Q2","Q1")))</f>
        <v>Q4</v>
      </c>
      <c r="L1027" s="24" t="str">
        <f>TEXT(WEEKDAY(DataSet!$A1027,3),"ddd")</f>
        <v>Fri</v>
      </c>
      <c r="M1027" s="30">
        <f>IF(DataSet!$E1027=0,0,DataSet!$F1027)</f>
        <v>3794</v>
      </c>
    </row>
    <row r="1028" spans="1:13" x14ac:dyDescent="0.3">
      <c r="A1028" s="27">
        <v>45627</v>
      </c>
      <c r="B1028" s="22">
        <v>74</v>
      </c>
      <c r="C1028" s="22">
        <v>6</v>
      </c>
      <c r="D1028" s="22">
        <v>87.83</v>
      </c>
      <c r="E1028" s="22">
        <v>6</v>
      </c>
      <c r="F1028" s="23">
        <v>3741</v>
      </c>
      <c r="G1028" s="22" t="s">
        <v>217</v>
      </c>
      <c r="H1028" s="22" t="s">
        <v>9</v>
      </c>
      <c r="I1028" s="22" t="str">
        <f>TEXT(DataSet!$A1028,"mmm")</f>
        <v>Dec</v>
      </c>
      <c r="J1028" s="22">
        <f>YEAR(DataSet!$A1028)</f>
        <v>2024</v>
      </c>
      <c r="K1028" s="22" t="str">
        <f>IF(MONTH(DataSet!$A1028)&gt;9,"Q4",IF(MONTH(DataSet!$A1028)&gt;6,"Q3",IF(MONTH(DataSet!$A1028)&gt;3,"Q2","Q1")))</f>
        <v>Q4</v>
      </c>
      <c r="L1028" s="22" t="str">
        <f>TEXT(WEEKDAY(DataSet!$A1028,3),"ddd")</f>
        <v>Fri</v>
      </c>
      <c r="M1028" s="29">
        <f>IF(DataSet!$E1028=0,0,DataSet!$F1028)</f>
        <v>3741</v>
      </c>
    </row>
    <row r="1029" spans="1:13" x14ac:dyDescent="0.3">
      <c r="A1029" s="28">
        <v>45627</v>
      </c>
      <c r="B1029" s="24">
        <v>88</v>
      </c>
      <c r="C1029" s="24">
        <v>5</v>
      </c>
      <c r="D1029" s="24">
        <v>168.89</v>
      </c>
      <c r="E1029" s="24">
        <v>3</v>
      </c>
      <c r="F1029" s="25">
        <v>1154</v>
      </c>
      <c r="G1029" s="24" t="s">
        <v>91</v>
      </c>
      <c r="H1029" s="24" t="s">
        <v>11</v>
      </c>
      <c r="I1029" s="24" t="str">
        <f>TEXT(DataSet!$A1029,"mmm")</f>
        <v>Dec</v>
      </c>
      <c r="J1029" s="24">
        <f>YEAR(DataSet!$A1029)</f>
        <v>2024</v>
      </c>
      <c r="K1029" s="24" t="str">
        <f>IF(MONTH(DataSet!$A1029)&gt;9,"Q4",IF(MONTH(DataSet!$A1029)&gt;6,"Q3",IF(MONTH(DataSet!$A1029)&gt;3,"Q2","Q1")))</f>
        <v>Q4</v>
      </c>
      <c r="L1029" s="24" t="str">
        <f>TEXT(WEEKDAY(DataSet!$A1029,3),"ddd")</f>
        <v>Fri</v>
      </c>
      <c r="M1029" s="30">
        <f>IF(DataSet!$E1029=0,0,DataSet!$F1029)</f>
        <v>1154</v>
      </c>
    </row>
    <row r="1030" spans="1:13" x14ac:dyDescent="0.3">
      <c r="A1030" s="27">
        <v>45627</v>
      </c>
      <c r="B1030" s="22">
        <v>57</v>
      </c>
      <c r="C1030" s="22">
        <v>7</v>
      </c>
      <c r="D1030" s="22">
        <v>190.08</v>
      </c>
      <c r="E1030" s="22">
        <v>2</v>
      </c>
      <c r="F1030" s="23">
        <v>650</v>
      </c>
      <c r="G1030" s="22" t="s">
        <v>176</v>
      </c>
      <c r="H1030" s="22" t="s">
        <v>9</v>
      </c>
      <c r="I1030" s="22" t="str">
        <f>TEXT(DataSet!$A1030,"mmm")</f>
        <v>Dec</v>
      </c>
      <c r="J1030" s="22">
        <f>YEAR(DataSet!$A1030)</f>
        <v>2024</v>
      </c>
      <c r="K1030" s="22" t="str">
        <f>IF(MONTH(DataSet!$A1030)&gt;9,"Q4",IF(MONTH(DataSet!$A1030)&gt;6,"Q3",IF(MONTH(DataSet!$A1030)&gt;3,"Q2","Q1")))</f>
        <v>Q4</v>
      </c>
      <c r="L1030" s="22" t="str">
        <f>TEXT(WEEKDAY(DataSet!$A1030,3),"ddd")</f>
        <v>Fri</v>
      </c>
      <c r="M1030" s="29">
        <f>IF(DataSet!$E1030=0,0,DataSet!$F1030)</f>
        <v>650</v>
      </c>
    </row>
    <row r="1031" spans="1:13" x14ac:dyDescent="0.3">
      <c r="A1031" s="28">
        <v>45627</v>
      </c>
      <c r="B1031" s="24">
        <v>31</v>
      </c>
      <c r="C1031" s="24">
        <v>6</v>
      </c>
      <c r="D1031" s="24">
        <v>191.66</v>
      </c>
      <c r="E1031" s="24">
        <v>2</v>
      </c>
      <c r="F1031" s="25">
        <v>3753</v>
      </c>
      <c r="G1031" s="24" t="s">
        <v>225</v>
      </c>
      <c r="H1031" s="24" t="s">
        <v>9</v>
      </c>
      <c r="I1031" s="24" t="str">
        <f>TEXT(DataSet!$A1031,"mmm")</f>
        <v>Dec</v>
      </c>
      <c r="J1031" s="24">
        <f>YEAR(DataSet!$A1031)</f>
        <v>2024</v>
      </c>
      <c r="K1031" s="24" t="str">
        <f>IF(MONTH(DataSet!$A1031)&gt;9,"Q4",IF(MONTH(DataSet!$A1031)&gt;6,"Q3",IF(MONTH(DataSet!$A1031)&gt;3,"Q2","Q1")))</f>
        <v>Q4</v>
      </c>
      <c r="L1031" s="24" t="str">
        <f>TEXT(WEEKDAY(DataSet!$A1031,3),"ddd")</f>
        <v>Fri</v>
      </c>
      <c r="M1031" s="30">
        <f>IF(DataSet!$E1031=0,0,DataSet!$F1031)</f>
        <v>3753</v>
      </c>
    </row>
    <row r="1032" spans="1:13" x14ac:dyDescent="0.3">
      <c r="A1032" s="27">
        <v>45627</v>
      </c>
      <c r="B1032" s="22">
        <v>77</v>
      </c>
      <c r="C1032" s="22">
        <v>16</v>
      </c>
      <c r="D1032" s="22">
        <v>539.26</v>
      </c>
      <c r="E1032" s="22">
        <v>3</v>
      </c>
      <c r="F1032" s="23">
        <v>380</v>
      </c>
      <c r="G1032" s="22" t="s">
        <v>226</v>
      </c>
      <c r="H1032" s="22" t="s">
        <v>9</v>
      </c>
      <c r="I1032" s="22" t="str">
        <f>TEXT(DataSet!$A1032,"mmm")</f>
        <v>Dec</v>
      </c>
      <c r="J1032" s="22">
        <f>YEAR(DataSet!$A1032)</f>
        <v>2024</v>
      </c>
      <c r="K1032" s="22" t="str">
        <f>IF(MONTH(DataSet!$A1032)&gt;9,"Q4",IF(MONTH(DataSet!$A1032)&gt;6,"Q3",IF(MONTH(DataSet!$A1032)&gt;3,"Q2","Q1")))</f>
        <v>Q4</v>
      </c>
      <c r="L1032" s="22" t="str">
        <f>TEXT(WEEKDAY(DataSet!$A1032,3),"ddd")</f>
        <v>Fri</v>
      </c>
      <c r="M1032" s="29">
        <f>IF(DataSet!$E1032=0,0,DataSet!$F1032)</f>
        <v>380</v>
      </c>
    </row>
    <row r="1033" spans="1:13" x14ac:dyDescent="0.3">
      <c r="A1033" s="28">
        <v>45627</v>
      </c>
      <c r="B1033" s="24">
        <v>83</v>
      </c>
      <c r="C1033" s="24">
        <v>9</v>
      </c>
      <c r="D1033" s="24">
        <v>188.49</v>
      </c>
      <c r="E1033" s="24">
        <v>7</v>
      </c>
      <c r="F1033" s="25">
        <v>545</v>
      </c>
      <c r="G1033" s="24" t="s">
        <v>227</v>
      </c>
      <c r="H1033" s="24" t="s">
        <v>9</v>
      </c>
      <c r="I1033" s="24" t="str">
        <f>TEXT(DataSet!$A1033,"mmm")</f>
        <v>Dec</v>
      </c>
      <c r="J1033" s="24">
        <f>YEAR(DataSet!$A1033)</f>
        <v>2024</v>
      </c>
      <c r="K1033" s="24" t="str">
        <f>IF(MONTH(DataSet!$A1033)&gt;9,"Q4",IF(MONTH(DataSet!$A1033)&gt;6,"Q3",IF(MONTH(DataSet!$A1033)&gt;3,"Q2","Q1")))</f>
        <v>Q4</v>
      </c>
      <c r="L1033" s="24" t="str">
        <f>TEXT(WEEKDAY(DataSet!$A1033,3),"ddd")</f>
        <v>Fri</v>
      </c>
      <c r="M1033" s="30">
        <f>IF(DataSet!$E1033=0,0,DataSet!$F1033)</f>
        <v>545</v>
      </c>
    </row>
    <row r="1034" spans="1:13" x14ac:dyDescent="0.3">
      <c r="A1034" s="27">
        <v>45627</v>
      </c>
      <c r="B1034" s="22">
        <v>18</v>
      </c>
      <c r="C1034" s="22">
        <v>6</v>
      </c>
      <c r="D1034" s="22">
        <v>212.39</v>
      </c>
      <c r="E1034" s="22">
        <v>3</v>
      </c>
      <c r="F1034" s="23">
        <v>731</v>
      </c>
      <c r="G1034" s="22" t="s">
        <v>228</v>
      </c>
      <c r="H1034" s="22" t="s">
        <v>11</v>
      </c>
      <c r="I1034" s="22" t="str">
        <f>TEXT(DataSet!$A1034,"mmm")</f>
        <v>Dec</v>
      </c>
      <c r="J1034" s="22">
        <f>YEAR(DataSet!$A1034)</f>
        <v>2024</v>
      </c>
      <c r="K1034" s="22" t="str">
        <f>IF(MONTH(DataSet!$A1034)&gt;9,"Q4",IF(MONTH(DataSet!$A1034)&gt;6,"Q3",IF(MONTH(DataSet!$A1034)&gt;3,"Q2","Q1")))</f>
        <v>Q4</v>
      </c>
      <c r="L1034" s="22" t="str">
        <f>TEXT(WEEKDAY(DataSet!$A1034,3),"ddd")</f>
        <v>Fri</v>
      </c>
      <c r="M1034" s="29">
        <f>IF(DataSet!$E1034=0,0,DataSet!$F1034)</f>
        <v>731</v>
      </c>
    </row>
    <row r="1035" spans="1:13" x14ac:dyDescent="0.3">
      <c r="A1035" s="28">
        <v>45627</v>
      </c>
      <c r="B1035" s="24">
        <v>69</v>
      </c>
      <c r="C1035" s="24">
        <v>16</v>
      </c>
      <c r="D1035" s="24">
        <v>337.7</v>
      </c>
      <c r="E1035" s="24">
        <v>9</v>
      </c>
      <c r="F1035" s="25">
        <v>947</v>
      </c>
      <c r="G1035" s="24" t="s">
        <v>118</v>
      </c>
      <c r="H1035" s="24" t="s">
        <v>9</v>
      </c>
      <c r="I1035" s="24" t="str">
        <f>TEXT(DataSet!$A1035,"mmm")</f>
        <v>Dec</v>
      </c>
      <c r="J1035" s="24">
        <f>YEAR(DataSet!$A1035)</f>
        <v>2024</v>
      </c>
      <c r="K1035" s="24" t="str">
        <f>IF(MONTH(DataSet!$A1035)&gt;9,"Q4",IF(MONTH(DataSet!$A1035)&gt;6,"Q3",IF(MONTH(DataSet!$A1035)&gt;3,"Q2","Q1")))</f>
        <v>Q4</v>
      </c>
      <c r="L1035" s="24" t="str">
        <f>TEXT(WEEKDAY(DataSet!$A1035,3),"ddd")</f>
        <v>Fri</v>
      </c>
      <c r="M1035" s="30">
        <f>IF(DataSet!$E1035=0,0,DataSet!$F1035)</f>
        <v>947</v>
      </c>
    </row>
    <row r="1036" spans="1:13" x14ac:dyDescent="0.3">
      <c r="A1036" s="27">
        <v>45627</v>
      </c>
      <c r="B1036" s="22">
        <v>28</v>
      </c>
      <c r="C1036" s="22">
        <v>19</v>
      </c>
      <c r="D1036" s="22">
        <v>352.06</v>
      </c>
      <c r="E1036" s="22">
        <v>9</v>
      </c>
      <c r="F1036" s="23">
        <v>1108</v>
      </c>
      <c r="G1036" s="22" t="s">
        <v>229</v>
      </c>
      <c r="H1036" s="22" t="s">
        <v>9</v>
      </c>
      <c r="I1036" s="22" t="str">
        <f>TEXT(DataSet!$A1036,"mmm")</f>
        <v>Dec</v>
      </c>
      <c r="J1036" s="22">
        <f>YEAR(DataSet!$A1036)</f>
        <v>2024</v>
      </c>
      <c r="K1036" s="22" t="str">
        <f>IF(MONTH(DataSet!$A1036)&gt;9,"Q4",IF(MONTH(DataSet!$A1036)&gt;6,"Q3",IF(MONTH(DataSet!$A1036)&gt;3,"Q2","Q1")))</f>
        <v>Q4</v>
      </c>
      <c r="L1036" s="22" t="str">
        <f>TEXT(WEEKDAY(DataSet!$A1036,3),"ddd")</f>
        <v>Fri</v>
      </c>
      <c r="M1036" s="29">
        <f>IF(DataSet!$E1036=0,0,DataSet!$F1036)</f>
        <v>1108</v>
      </c>
    </row>
    <row r="1037" spans="1:13" x14ac:dyDescent="0.3">
      <c r="A1037" s="28">
        <v>45627</v>
      </c>
      <c r="B1037" s="24">
        <v>50</v>
      </c>
      <c r="C1037" s="24">
        <v>6</v>
      </c>
      <c r="D1037" s="24">
        <v>219.19</v>
      </c>
      <c r="E1037" s="24">
        <v>4</v>
      </c>
      <c r="F1037" s="25">
        <v>3837</v>
      </c>
      <c r="G1037" s="24" t="s">
        <v>147</v>
      </c>
      <c r="H1037" s="24" t="s">
        <v>9</v>
      </c>
      <c r="I1037" s="24" t="str">
        <f>TEXT(DataSet!$A1037,"mmm")</f>
        <v>Dec</v>
      </c>
      <c r="J1037" s="24">
        <f>YEAR(DataSet!$A1037)</f>
        <v>2024</v>
      </c>
      <c r="K1037" s="24" t="str">
        <f>IF(MONTH(DataSet!$A1037)&gt;9,"Q4",IF(MONTH(DataSet!$A1037)&gt;6,"Q3",IF(MONTH(DataSet!$A1037)&gt;3,"Q2","Q1")))</f>
        <v>Q4</v>
      </c>
      <c r="L1037" s="24" t="str">
        <f>TEXT(WEEKDAY(DataSet!$A1037,3),"ddd")</f>
        <v>Fri</v>
      </c>
      <c r="M1037" s="30">
        <f>IF(DataSet!$E1037=0,0,DataSet!$F1037)</f>
        <v>3837</v>
      </c>
    </row>
    <row r="1038" spans="1:13" x14ac:dyDescent="0.3">
      <c r="A1038" s="27">
        <v>45627</v>
      </c>
      <c r="B1038" s="22">
        <v>84</v>
      </c>
      <c r="C1038" s="22">
        <v>19</v>
      </c>
      <c r="D1038" s="22">
        <v>301.2</v>
      </c>
      <c r="E1038" s="22">
        <v>2</v>
      </c>
      <c r="F1038" s="23">
        <v>2608</v>
      </c>
      <c r="G1038" s="22" t="s">
        <v>230</v>
      </c>
      <c r="H1038" s="22" t="s">
        <v>9</v>
      </c>
      <c r="I1038" s="22" t="str">
        <f>TEXT(DataSet!$A1038,"mmm")</f>
        <v>Dec</v>
      </c>
      <c r="J1038" s="22">
        <f>YEAR(DataSet!$A1038)</f>
        <v>2024</v>
      </c>
      <c r="K1038" s="22" t="str">
        <f>IF(MONTH(DataSet!$A1038)&gt;9,"Q4",IF(MONTH(DataSet!$A1038)&gt;6,"Q3",IF(MONTH(DataSet!$A1038)&gt;3,"Q2","Q1")))</f>
        <v>Q4</v>
      </c>
      <c r="L1038" s="22" t="str">
        <f>TEXT(WEEKDAY(DataSet!$A1038,3),"ddd")</f>
        <v>Fri</v>
      </c>
      <c r="M1038" s="29">
        <f>IF(DataSet!$E1038=0,0,DataSet!$F1038)</f>
        <v>2608</v>
      </c>
    </row>
    <row r="1039" spans="1:13" x14ac:dyDescent="0.3">
      <c r="A1039" s="28">
        <v>45627</v>
      </c>
      <c r="B1039" s="24">
        <v>70</v>
      </c>
      <c r="C1039" s="24">
        <v>6</v>
      </c>
      <c r="D1039" s="24">
        <v>488.97</v>
      </c>
      <c r="E1039" s="24">
        <v>3</v>
      </c>
      <c r="F1039" s="25">
        <v>3767</v>
      </c>
      <c r="G1039" s="24" t="s">
        <v>30</v>
      </c>
      <c r="H1039" s="24" t="s">
        <v>11</v>
      </c>
      <c r="I1039" s="24" t="str">
        <f>TEXT(DataSet!$A1039,"mmm")</f>
        <v>Dec</v>
      </c>
      <c r="J1039" s="24">
        <f>YEAR(DataSet!$A1039)</f>
        <v>2024</v>
      </c>
      <c r="K1039" s="24" t="str">
        <f>IF(MONTH(DataSet!$A1039)&gt;9,"Q4",IF(MONTH(DataSet!$A1039)&gt;6,"Q3",IF(MONTH(DataSet!$A1039)&gt;3,"Q2","Q1")))</f>
        <v>Q4</v>
      </c>
      <c r="L1039" s="24" t="str">
        <f>TEXT(WEEKDAY(DataSet!$A1039,3),"ddd")</f>
        <v>Fri</v>
      </c>
      <c r="M1039" s="30">
        <f>IF(DataSet!$E1039=0,0,DataSet!$F1039)</f>
        <v>3767</v>
      </c>
    </row>
    <row r="1040" spans="1:13" x14ac:dyDescent="0.3">
      <c r="A1040" s="27">
        <v>45627</v>
      </c>
      <c r="B1040" s="22">
        <v>101</v>
      </c>
      <c r="C1040" s="22">
        <v>14</v>
      </c>
      <c r="D1040" s="22">
        <v>503.93</v>
      </c>
      <c r="E1040" s="22">
        <v>5</v>
      </c>
      <c r="F1040" s="23">
        <v>1117</v>
      </c>
      <c r="G1040" s="22" t="s">
        <v>231</v>
      </c>
      <c r="H1040" s="22" t="s">
        <v>11</v>
      </c>
      <c r="I1040" s="22" t="str">
        <f>TEXT(DataSet!$A1040,"mmm")</f>
        <v>Dec</v>
      </c>
      <c r="J1040" s="22">
        <f>YEAR(DataSet!$A1040)</f>
        <v>2024</v>
      </c>
      <c r="K1040" s="22" t="str">
        <f>IF(MONTH(DataSet!$A1040)&gt;9,"Q4",IF(MONTH(DataSet!$A1040)&gt;6,"Q3",IF(MONTH(DataSet!$A1040)&gt;3,"Q2","Q1")))</f>
        <v>Q4</v>
      </c>
      <c r="L1040" s="22" t="str">
        <f>TEXT(WEEKDAY(DataSet!$A1040,3),"ddd")</f>
        <v>Fri</v>
      </c>
      <c r="M1040" s="29">
        <f>IF(DataSet!$E1040=0,0,DataSet!$F1040)</f>
        <v>1117</v>
      </c>
    </row>
    <row r="1041" spans="1:13" x14ac:dyDescent="0.3">
      <c r="A1041" s="28">
        <v>45627</v>
      </c>
      <c r="B1041" s="24">
        <v>20</v>
      </c>
      <c r="C1041" s="24">
        <v>5</v>
      </c>
      <c r="D1041" s="24">
        <v>71.41</v>
      </c>
      <c r="E1041" s="24">
        <v>3</v>
      </c>
      <c r="F1041" s="25">
        <v>1527</v>
      </c>
      <c r="G1041" s="24" t="s">
        <v>169</v>
      </c>
      <c r="H1041" s="24" t="s">
        <v>9</v>
      </c>
      <c r="I1041" s="24" t="str">
        <f>TEXT(DataSet!$A1041,"mmm")</f>
        <v>Dec</v>
      </c>
      <c r="J1041" s="24">
        <f>YEAR(DataSet!$A1041)</f>
        <v>2024</v>
      </c>
      <c r="K1041" s="24" t="str">
        <f>IF(MONTH(DataSet!$A1041)&gt;9,"Q4",IF(MONTH(DataSet!$A1041)&gt;6,"Q3",IF(MONTH(DataSet!$A1041)&gt;3,"Q2","Q1")))</f>
        <v>Q4</v>
      </c>
      <c r="L1041" s="24" t="str">
        <f>TEXT(WEEKDAY(DataSet!$A1041,3),"ddd")</f>
        <v>Fri</v>
      </c>
      <c r="M1041" s="30">
        <f>IF(DataSet!$E1041=0,0,DataSet!$F1041)</f>
        <v>1527</v>
      </c>
    </row>
    <row r="1042" spans="1:13" x14ac:dyDescent="0.3">
      <c r="A1042" s="27">
        <v>45627</v>
      </c>
      <c r="B1042" s="22">
        <v>51</v>
      </c>
      <c r="C1042" s="22">
        <v>14</v>
      </c>
      <c r="D1042" s="22">
        <v>419.93</v>
      </c>
      <c r="E1042" s="22">
        <v>2</v>
      </c>
      <c r="F1042" s="23">
        <v>3544</v>
      </c>
      <c r="G1042" s="22" t="s">
        <v>221</v>
      </c>
      <c r="H1042" s="22" t="s">
        <v>11</v>
      </c>
      <c r="I1042" s="22" t="str">
        <f>TEXT(DataSet!$A1042,"mmm")</f>
        <v>Dec</v>
      </c>
      <c r="J1042" s="22">
        <f>YEAR(DataSet!$A1042)</f>
        <v>2024</v>
      </c>
      <c r="K1042" s="22" t="str">
        <f>IF(MONTH(DataSet!$A1042)&gt;9,"Q4",IF(MONTH(DataSet!$A1042)&gt;6,"Q3",IF(MONTH(DataSet!$A1042)&gt;3,"Q2","Q1")))</f>
        <v>Q4</v>
      </c>
      <c r="L1042" s="22" t="str">
        <f>TEXT(WEEKDAY(DataSet!$A1042,3),"ddd")</f>
        <v>Fri</v>
      </c>
      <c r="M1042" s="29">
        <f>IF(DataSet!$E1042=0,0,DataSet!$F1042)</f>
        <v>3544</v>
      </c>
    </row>
    <row r="1043" spans="1:13" x14ac:dyDescent="0.3">
      <c r="A1043" s="28">
        <v>45627</v>
      </c>
      <c r="B1043" s="24">
        <v>40</v>
      </c>
      <c r="C1043" s="24">
        <v>7</v>
      </c>
      <c r="D1043" s="24">
        <v>486.93</v>
      </c>
      <c r="E1043" s="24">
        <v>7</v>
      </c>
      <c r="F1043" s="25">
        <v>3644</v>
      </c>
      <c r="G1043" s="24" t="s">
        <v>173</v>
      </c>
      <c r="H1043" s="24" t="s">
        <v>9</v>
      </c>
      <c r="I1043" s="24" t="str">
        <f>TEXT(DataSet!$A1043,"mmm")</f>
        <v>Dec</v>
      </c>
      <c r="J1043" s="24">
        <f>YEAR(DataSet!$A1043)</f>
        <v>2024</v>
      </c>
      <c r="K1043" s="24" t="str">
        <f>IF(MONTH(DataSet!$A1043)&gt;9,"Q4",IF(MONTH(DataSet!$A1043)&gt;6,"Q3",IF(MONTH(DataSet!$A1043)&gt;3,"Q2","Q1")))</f>
        <v>Q4</v>
      </c>
      <c r="L1043" s="24" t="str">
        <f>TEXT(WEEKDAY(DataSet!$A1043,3),"ddd")</f>
        <v>Fri</v>
      </c>
      <c r="M1043" s="30">
        <f>IF(DataSet!$E1043=0,0,DataSet!$F1043)</f>
        <v>3644</v>
      </c>
    </row>
    <row r="1044" spans="1:13" x14ac:dyDescent="0.3">
      <c r="A1044" s="27">
        <v>45627</v>
      </c>
      <c r="B1044" s="22">
        <v>80</v>
      </c>
      <c r="C1044" s="22">
        <v>13</v>
      </c>
      <c r="D1044" s="22">
        <v>369.46</v>
      </c>
      <c r="E1044" s="22">
        <v>4</v>
      </c>
      <c r="F1044" s="23">
        <v>3996</v>
      </c>
      <c r="G1044" s="22" t="s">
        <v>131</v>
      </c>
      <c r="H1044" s="22" t="s">
        <v>9</v>
      </c>
      <c r="I1044" s="22" t="str">
        <f>TEXT(DataSet!$A1044,"mmm")</f>
        <v>Dec</v>
      </c>
      <c r="J1044" s="22">
        <f>YEAR(DataSet!$A1044)</f>
        <v>2024</v>
      </c>
      <c r="K1044" s="22" t="str">
        <f>IF(MONTH(DataSet!$A1044)&gt;9,"Q4",IF(MONTH(DataSet!$A1044)&gt;6,"Q3",IF(MONTH(DataSet!$A1044)&gt;3,"Q2","Q1")))</f>
        <v>Q4</v>
      </c>
      <c r="L1044" s="22" t="str">
        <f>TEXT(WEEKDAY(DataSet!$A1044,3),"ddd")</f>
        <v>Fri</v>
      </c>
      <c r="M1044" s="29">
        <f>IF(DataSet!$E1044=0,0,DataSet!$F1044)</f>
        <v>3996</v>
      </c>
    </row>
    <row r="1045" spans="1:13" x14ac:dyDescent="0.3">
      <c r="A1045" s="28">
        <v>45628</v>
      </c>
      <c r="B1045" s="24">
        <v>53</v>
      </c>
      <c r="C1045" s="24">
        <v>35</v>
      </c>
      <c r="D1045" s="24">
        <v>456.67479294227621</v>
      </c>
      <c r="E1045" s="24">
        <v>26</v>
      </c>
      <c r="F1045" s="25">
        <v>4775</v>
      </c>
      <c r="G1045" s="24" t="s">
        <v>32</v>
      </c>
      <c r="H1045" s="24" t="s">
        <v>9</v>
      </c>
      <c r="I1045" s="24" t="str">
        <f>TEXT(DataSet!$A1045,"mmm")</f>
        <v>Dec</v>
      </c>
      <c r="J1045" s="24">
        <f>YEAR(DataSet!$A1045)</f>
        <v>2024</v>
      </c>
      <c r="K1045" s="24" t="str">
        <f>IF(MONTH(DataSet!$A1045)&gt;9,"Q4",IF(MONTH(DataSet!$A1045)&gt;6,"Q3",IF(MONTH(DataSet!$A1045)&gt;3,"Q2","Q1")))</f>
        <v>Q4</v>
      </c>
      <c r="L1045" s="24" t="str">
        <f>TEXT(WEEKDAY(DataSet!$A1045,3),"ddd")</f>
        <v>Sat</v>
      </c>
      <c r="M1045" s="30">
        <f>IF(DataSet!$E1045=0,0,DataSet!$F1045)</f>
        <v>4775</v>
      </c>
    </row>
    <row r="1046" spans="1:13" x14ac:dyDescent="0.3">
      <c r="A1046" s="27">
        <v>45629</v>
      </c>
      <c r="B1046" s="22">
        <v>60</v>
      </c>
      <c r="C1046" s="22">
        <v>43</v>
      </c>
      <c r="D1046" s="22">
        <v>547.60341884359968</v>
      </c>
      <c r="E1046" s="22">
        <v>33</v>
      </c>
      <c r="F1046" s="23">
        <v>4039</v>
      </c>
      <c r="G1046" s="22" t="s">
        <v>135</v>
      </c>
      <c r="H1046" s="22" t="s">
        <v>9</v>
      </c>
      <c r="I1046" s="22" t="str">
        <f>TEXT(DataSet!$A1046,"mmm")</f>
        <v>Dec</v>
      </c>
      <c r="J1046" s="22">
        <f>YEAR(DataSet!$A1046)</f>
        <v>2024</v>
      </c>
      <c r="K1046" s="22" t="str">
        <f>IF(MONTH(DataSet!$A1046)&gt;9,"Q4",IF(MONTH(DataSet!$A1046)&gt;6,"Q3",IF(MONTH(DataSet!$A1046)&gt;3,"Q2","Q1")))</f>
        <v>Q4</v>
      </c>
      <c r="L1046" s="22" t="str">
        <f>TEXT(WEEKDAY(DataSet!$A1046,3),"ddd")</f>
        <v>Sun</v>
      </c>
      <c r="M1046" s="29">
        <f>IF(DataSet!$E1046=0,0,DataSet!$F1046)</f>
        <v>4039</v>
      </c>
    </row>
    <row r="1047" spans="1:13" x14ac:dyDescent="0.3">
      <c r="A1047" s="28">
        <v>45630</v>
      </c>
      <c r="B1047" s="24">
        <v>66</v>
      </c>
      <c r="C1047" s="24">
        <v>16</v>
      </c>
      <c r="D1047" s="24">
        <v>355.83872105783303</v>
      </c>
      <c r="E1047" s="24">
        <v>26</v>
      </c>
      <c r="F1047" s="25">
        <v>902</v>
      </c>
      <c r="G1047" s="24" t="s">
        <v>79</v>
      </c>
      <c r="H1047" s="24" t="s">
        <v>9</v>
      </c>
      <c r="I1047" s="24" t="str">
        <f>TEXT(DataSet!$A1047,"mmm")</f>
        <v>Dec</v>
      </c>
      <c r="J1047" s="24">
        <f>YEAR(DataSet!$A1047)</f>
        <v>2024</v>
      </c>
      <c r="K1047" s="24" t="str">
        <f>IF(MONTH(DataSet!$A1047)&gt;9,"Q4",IF(MONTH(DataSet!$A1047)&gt;6,"Q3",IF(MONTH(DataSet!$A1047)&gt;3,"Q2","Q1")))</f>
        <v>Q4</v>
      </c>
      <c r="L1047" s="24" t="str">
        <f>TEXT(WEEKDAY(DataSet!$A1047,3),"ddd")</f>
        <v>Mon</v>
      </c>
      <c r="M1047" s="30">
        <f>IF(DataSet!$E1047=0,0,DataSet!$F1047)</f>
        <v>902</v>
      </c>
    </row>
    <row r="1048" spans="1:13" x14ac:dyDescent="0.3">
      <c r="A1048" s="27">
        <v>45631</v>
      </c>
      <c r="B1048" s="22">
        <v>87</v>
      </c>
      <c r="C1048" s="22">
        <v>77</v>
      </c>
      <c r="D1048" s="22">
        <v>366.0567426326578</v>
      </c>
      <c r="E1048" s="22">
        <v>16</v>
      </c>
      <c r="F1048" s="23">
        <v>2379</v>
      </c>
      <c r="G1048" s="22" t="s">
        <v>49</v>
      </c>
      <c r="H1048" s="22" t="s">
        <v>9</v>
      </c>
      <c r="I1048" s="22" t="str">
        <f>TEXT(DataSet!$A1048,"mmm")</f>
        <v>Dec</v>
      </c>
      <c r="J1048" s="22">
        <f>YEAR(DataSet!$A1048)</f>
        <v>2024</v>
      </c>
      <c r="K1048" s="22" t="str">
        <f>IF(MONTH(DataSet!$A1048)&gt;9,"Q4",IF(MONTH(DataSet!$A1048)&gt;6,"Q3",IF(MONTH(DataSet!$A1048)&gt;3,"Q2","Q1")))</f>
        <v>Q4</v>
      </c>
      <c r="L1048" s="22" t="str">
        <f>TEXT(WEEKDAY(DataSet!$A1048,3),"ddd")</f>
        <v>Tue</v>
      </c>
      <c r="M1048" s="29">
        <f>IF(DataSet!$E1048=0,0,DataSet!$F1048)</f>
        <v>2379</v>
      </c>
    </row>
    <row r="1049" spans="1:13" x14ac:dyDescent="0.3">
      <c r="A1049" s="28">
        <v>45632</v>
      </c>
      <c r="B1049" s="24">
        <v>73</v>
      </c>
      <c r="C1049" s="24">
        <v>67</v>
      </c>
      <c r="D1049" s="24">
        <v>153.58600566988801</v>
      </c>
      <c r="E1049" s="24">
        <v>23</v>
      </c>
      <c r="F1049" s="25">
        <v>4456</v>
      </c>
      <c r="G1049" s="24" t="s">
        <v>96</v>
      </c>
      <c r="H1049" s="24" t="s">
        <v>9</v>
      </c>
      <c r="I1049" s="24" t="str">
        <f>TEXT(DataSet!$A1049,"mmm")</f>
        <v>Dec</v>
      </c>
      <c r="J1049" s="24">
        <f>YEAR(DataSet!$A1049)</f>
        <v>2024</v>
      </c>
      <c r="K1049" s="24" t="str">
        <f>IF(MONTH(DataSet!$A1049)&gt;9,"Q4",IF(MONTH(DataSet!$A1049)&gt;6,"Q3",IF(MONTH(DataSet!$A1049)&gt;3,"Q2","Q1")))</f>
        <v>Q4</v>
      </c>
      <c r="L1049" s="24" t="str">
        <f>TEXT(WEEKDAY(DataSet!$A1049,3),"ddd")</f>
        <v>Wed</v>
      </c>
      <c r="M1049" s="30">
        <f>IF(DataSet!$E1049=0,0,DataSet!$F1049)</f>
        <v>4456</v>
      </c>
    </row>
    <row r="1050" spans="1:13" x14ac:dyDescent="0.3">
      <c r="A1050" s="27">
        <v>45635</v>
      </c>
      <c r="B1050" s="22">
        <v>54</v>
      </c>
      <c r="C1050" s="22">
        <v>38</v>
      </c>
      <c r="D1050" s="22">
        <v>323.70618341172741</v>
      </c>
      <c r="E1050" s="22">
        <v>24</v>
      </c>
      <c r="F1050" s="23">
        <v>4751</v>
      </c>
      <c r="G1050" s="22" t="s">
        <v>45</v>
      </c>
      <c r="H1050" s="22" t="s">
        <v>11</v>
      </c>
      <c r="I1050" s="22" t="str">
        <f>TEXT(DataSet!$A1050,"mmm")</f>
        <v>Dec</v>
      </c>
      <c r="J1050" s="22">
        <f>YEAR(DataSet!$A1050)</f>
        <v>2024</v>
      </c>
      <c r="K1050" s="22" t="str">
        <f>IF(MONTH(DataSet!$A1050)&gt;9,"Q4",IF(MONTH(DataSet!$A1050)&gt;6,"Q3",IF(MONTH(DataSet!$A1050)&gt;3,"Q2","Q1")))</f>
        <v>Q4</v>
      </c>
      <c r="L1050" s="22" t="str">
        <f>TEXT(WEEKDAY(DataSet!$A1050,3),"ddd")</f>
        <v>Sat</v>
      </c>
      <c r="M1050" s="29">
        <f>IF(DataSet!$E1050=0,0,DataSet!$F1050)</f>
        <v>4751</v>
      </c>
    </row>
    <row r="1051" spans="1:13" x14ac:dyDescent="0.3">
      <c r="A1051" s="28">
        <v>45636</v>
      </c>
      <c r="B1051" s="24">
        <v>83</v>
      </c>
      <c r="C1051" s="24">
        <v>45</v>
      </c>
      <c r="D1051" s="24">
        <v>366.30863322751162</v>
      </c>
      <c r="E1051" s="24">
        <v>6</v>
      </c>
      <c r="F1051" s="25">
        <v>2603</v>
      </c>
      <c r="G1051" s="24" t="s">
        <v>96</v>
      </c>
      <c r="H1051" s="24" t="s">
        <v>11</v>
      </c>
      <c r="I1051" s="24" t="str">
        <f>TEXT(DataSet!$A1051,"mmm")</f>
        <v>Dec</v>
      </c>
      <c r="J1051" s="24">
        <f>YEAR(DataSet!$A1051)</f>
        <v>2024</v>
      </c>
      <c r="K1051" s="24" t="str">
        <f>IF(MONTH(DataSet!$A1051)&gt;9,"Q4",IF(MONTH(DataSet!$A1051)&gt;6,"Q3",IF(MONTH(DataSet!$A1051)&gt;3,"Q2","Q1")))</f>
        <v>Q4</v>
      </c>
      <c r="L1051" s="24" t="str">
        <f>TEXT(WEEKDAY(DataSet!$A1051,3),"ddd")</f>
        <v>Sun</v>
      </c>
      <c r="M1051" s="30">
        <f>IF(DataSet!$E1051=0,0,DataSet!$F1051)</f>
        <v>2603</v>
      </c>
    </row>
    <row r="1052" spans="1:13" x14ac:dyDescent="0.3">
      <c r="A1052" s="27">
        <v>45637</v>
      </c>
      <c r="B1052" s="22">
        <v>55</v>
      </c>
      <c r="C1052" s="22">
        <v>30</v>
      </c>
      <c r="D1052" s="22">
        <v>221.2352518173648</v>
      </c>
      <c r="E1052" s="22">
        <v>5</v>
      </c>
      <c r="F1052" s="23">
        <v>3260</v>
      </c>
      <c r="G1052" s="22" t="s">
        <v>50</v>
      </c>
      <c r="H1052" s="22" t="s">
        <v>9</v>
      </c>
      <c r="I1052" s="22" t="str">
        <f>TEXT(DataSet!$A1052,"mmm")</f>
        <v>Dec</v>
      </c>
      <c r="J1052" s="22">
        <f>YEAR(DataSet!$A1052)</f>
        <v>2024</v>
      </c>
      <c r="K1052" s="22" t="str">
        <f>IF(MONTH(DataSet!$A1052)&gt;9,"Q4",IF(MONTH(DataSet!$A1052)&gt;6,"Q3",IF(MONTH(DataSet!$A1052)&gt;3,"Q2","Q1")))</f>
        <v>Q4</v>
      </c>
      <c r="L1052" s="22" t="str">
        <f>TEXT(WEEKDAY(DataSet!$A1052,3),"ddd")</f>
        <v>Mon</v>
      </c>
      <c r="M1052" s="29">
        <f>IF(DataSet!$E1052=0,0,DataSet!$F1052)</f>
        <v>3260</v>
      </c>
    </row>
    <row r="1053" spans="1:13" x14ac:dyDescent="0.3">
      <c r="A1053" s="28">
        <v>45638</v>
      </c>
      <c r="B1053" s="24">
        <v>71</v>
      </c>
      <c r="C1053" s="24">
        <v>45</v>
      </c>
      <c r="D1053" s="24">
        <v>234.62161547469049</v>
      </c>
      <c r="E1053" s="24">
        <v>23</v>
      </c>
      <c r="F1053" s="25">
        <v>1252</v>
      </c>
      <c r="G1053" s="24" t="s">
        <v>110</v>
      </c>
      <c r="H1053" s="24" t="s">
        <v>11</v>
      </c>
      <c r="I1053" s="24" t="str">
        <f>TEXT(DataSet!$A1053,"mmm")</f>
        <v>Dec</v>
      </c>
      <c r="J1053" s="24">
        <f>YEAR(DataSet!$A1053)</f>
        <v>2024</v>
      </c>
      <c r="K1053" s="24" t="str">
        <f>IF(MONTH(DataSet!$A1053)&gt;9,"Q4",IF(MONTH(DataSet!$A1053)&gt;6,"Q3",IF(MONTH(DataSet!$A1053)&gt;3,"Q2","Q1")))</f>
        <v>Q4</v>
      </c>
      <c r="L1053" s="24" t="str">
        <f>TEXT(WEEKDAY(DataSet!$A1053,3),"ddd")</f>
        <v>Tue</v>
      </c>
      <c r="M1053" s="30">
        <f>IF(DataSet!$E1053=0,0,DataSet!$F1053)</f>
        <v>1252</v>
      </c>
    </row>
    <row r="1054" spans="1:13" x14ac:dyDescent="0.3">
      <c r="A1054" s="27">
        <v>45639</v>
      </c>
      <c r="B1054" s="22">
        <v>60</v>
      </c>
      <c r="C1054" s="22">
        <v>19</v>
      </c>
      <c r="D1054" s="22">
        <v>288.64208155231131</v>
      </c>
      <c r="E1054" s="22">
        <v>32</v>
      </c>
      <c r="F1054" s="23">
        <v>4960</v>
      </c>
      <c r="G1054" s="22" t="s">
        <v>153</v>
      </c>
      <c r="H1054" s="22" t="s">
        <v>11</v>
      </c>
      <c r="I1054" s="22" t="str">
        <f>TEXT(DataSet!$A1054,"mmm")</f>
        <v>Dec</v>
      </c>
      <c r="J1054" s="22">
        <f>YEAR(DataSet!$A1054)</f>
        <v>2024</v>
      </c>
      <c r="K1054" s="22" t="str">
        <f>IF(MONTH(DataSet!$A1054)&gt;9,"Q4",IF(MONTH(DataSet!$A1054)&gt;6,"Q3",IF(MONTH(DataSet!$A1054)&gt;3,"Q2","Q1")))</f>
        <v>Q4</v>
      </c>
      <c r="L1054" s="22" t="str">
        <f>TEXT(WEEKDAY(DataSet!$A1054,3),"ddd")</f>
        <v>Wed</v>
      </c>
      <c r="M1054" s="29">
        <f>IF(DataSet!$E1054=0,0,DataSet!$F1054)</f>
        <v>4960</v>
      </c>
    </row>
    <row r="1055" spans="1:13" x14ac:dyDescent="0.3">
      <c r="A1055" s="28">
        <v>45642</v>
      </c>
      <c r="B1055" s="24">
        <v>97</v>
      </c>
      <c r="C1055" s="24">
        <v>33</v>
      </c>
      <c r="D1055" s="24">
        <v>110.03559888886321</v>
      </c>
      <c r="E1055" s="24">
        <v>28</v>
      </c>
      <c r="F1055" s="25">
        <v>1543</v>
      </c>
      <c r="G1055" s="24" t="s">
        <v>53</v>
      </c>
      <c r="H1055" s="24" t="s">
        <v>11</v>
      </c>
      <c r="I1055" s="24" t="str">
        <f>TEXT(DataSet!$A1055,"mmm")</f>
        <v>Dec</v>
      </c>
      <c r="J1055" s="24">
        <f>YEAR(DataSet!$A1055)</f>
        <v>2024</v>
      </c>
      <c r="K1055" s="24" t="str">
        <f>IF(MONTH(DataSet!$A1055)&gt;9,"Q4",IF(MONTH(DataSet!$A1055)&gt;6,"Q3",IF(MONTH(DataSet!$A1055)&gt;3,"Q2","Q1")))</f>
        <v>Q4</v>
      </c>
      <c r="L1055" s="24" t="str">
        <f>TEXT(WEEKDAY(DataSet!$A1055,3),"ddd")</f>
        <v>Sat</v>
      </c>
      <c r="M1055" s="30">
        <f>IF(DataSet!$E1055=0,0,DataSet!$F1055)</f>
        <v>1543</v>
      </c>
    </row>
    <row r="1056" spans="1:13" x14ac:dyDescent="0.3">
      <c r="A1056" s="27">
        <v>45643</v>
      </c>
      <c r="B1056" s="22">
        <v>65</v>
      </c>
      <c r="C1056" s="22">
        <v>73</v>
      </c>
      <c r="D1056" s="22">
        <v>261.03958279158923</v>
      </c>
      <c r="E1056" s="22">
        <v>21</v>
      </c>
      <c r="F1056" s="23">
        <v>4742</v>
      </c>
      <c r="G1056" s="22" t="s">
        <v>41</v>
      </c>
      <c r="H1056" s="22" t="s">
        <v>11</v>
      </c>
      <c r="I1056" s="22" t="str">
        <f>TEXT(DataSet!$A1056,"mmm")</f>
        <v>Dec</v>
      </c>
      <c r="J1056" s="22">
        <f>YEAR(DataSet!$A1056)</f>
        <v>2024</v>
      </c>
      <c r="K1056" s="22" t="str">
        <f>IF(MONTH(DataSet!$A1056)&gt;9,"Q4",IF(MONTH(DataSet!$A1056)&gt;6,"Q3",IF(MONTH(DataSet!$A1056)&gt;3,"Q2","Q1")))</f>
        <v>Q4</v>
      </c>
      <c r="L1056" s="22" t="str">
        <f>TEXT(WEEKDAY(DataSet!$A1056,3),"ddd")</f>
        <v>Sun</v>
      </c>
      <c r="M1056" s="29">
        <f>IF(DataSet!$E1056=0,0,DataSet!$F1056)</f>
        <v>4742</v>
      </c>
    </row>
    <row r="1057" spans="1:13" x14ac:dyDescent="0.3">
      <c r="A1057" s="28">
        <v>45644</v>
      </c>
      <c r="B1057" s="24">
        <v>82</v>
      </c>
      <c r="C1057" s="24">
        <v>58</v>
      </c>
      <c r="D1057" s="24">
        <v>205.72400349827231</v>
      </c>
      <c r="E1057" s="24">
        <v>25</v>
      </c>
      <c r="F1057" s="25">
        <v>3423</v>
      </c>
      <c r="G1057" s="24" t="s">
        <v>54</v>
      </c>
      <c r="H1057" s="24" t="s">
        <v>9</v>
      </c>
      <c r="I1057" s="24" t="str">
        <f>TEXT(DataSet!$A1057,"mmm")</f>
        <v>Dec</v>
      </c>
      <c r="J1057" s="24">
        <f>YEAR(DataSet!$A1057)</f>
        <v>2024</v>
      </c>
      <c r="K1057" s="24" t="str">
        <f>IF(MONTH(DataSet!$A1057)&gt;9,"Q4",IF(MONTH(DataSet!$A1057)&gt;6,"Q3",IF(MONTH(DataSet!$A1057)&gt;3,"Q2","Q1")))</f>
        <v>Q4</v>
      </c>
      <c r="L1057" s="24" t="str">
        <f>TEXT(WEEKDAY(DataSet!$A1057,3),"ddd")</f>
        <v>Mon</v>
      </c>
      <c r="M1057" s="30">
        <f>IF(DataSet!$E1057=0,0,DataSet!$F1057)</f>
        <v>3423</v>
      </c>
    </row>
    <row r="1058" spans="1:13" x14ac:dyDescent="0.3">
      <c r="A1058" s="27">
        <v>45645</v>
      </c>
      <c r="B1058" s="22">
        <v>58</v>
      </c>
      <c r="C1058" s="22">
        <v>45</v>
      </c>
      <c r="D1058" s="22">
        <v>263.74867608895732</v>
      </c>
      <c r="E1058" s="22">
        <v>27</v>
      </c>
      <c r="F1058" s="23">
        <v>3235</v>
      </c>
      <c r="G1058" s="22" t="s">
        <v>44</v>
      </c>
      <c r="H1058" s="22" t="s">
        <v>11</v>
      </c>
      <c r="I1058" s="22" t="str">
        <f>TEXT(DataSet!$A1058,"mmm")</f>
        <v>Dec</v>
      </c>
      <c r="J1058" s="22">
        <f>YEAR(DataSet!$A1058)</f>
        <v>2024</v>
      </c>
      <c r="K1058" s="22" t="str">
        <f>IF(MONTH(DataSet!$A1058)&gt;9,"Q4",IF(MONTH(DataSet!$A1058)&gt;6,"Q3",IF(MONTH(DataSet!$A1058)&gt;3,"Q2","Q1")))</f>
        <v>Q4</v>
      </c>
      <c r="L1058" s="22" t="str">
        <f>TEXT(WEEKDAY(DataSet!$A1058,3),"ddd")</f>
        <v>Tue</v>
      </c>
      <c r="M1058" s="29">
        <f>IF(DataSet!$E1058=0,0,DataSet!$F1058)</f>
        <v>3235</v>
      </c>
    </row>
    <row r="1059" spans="1:13" x14ac:dyDescent="0.3">
      <c r="A1059" s="28">
        <v>45646</v>
      </c>
      <c r="B1059" s="24">
        <v>55</v>
      </c>
      <c r="C1059" s="24">
        <v>33</v>
      </c>
      <c r="D1059" s="24">
        <v>159.88106590962559</v>
      </c>
      <c r="E1059" s="24">
        <v>20</v>
      </c>
      <c r="F1059" s="25">
        <v>2807</v>
      </c>
      <c r="G1059" s="24" t="s">
        <v>77</v>
      </c>
      <c r="H1059" s="24" t="s">
        <v>11</v>
      </c>
      <c r="I1059" s="24" t="str">
        <f>TEXT(DataSet!$A1059,"mmm")</f>
        <v>Dec</v>
      </c>
      <c r="J1059" s="24">
        <f>YEAR(DataSet!$A1059)</f>
        <v>2024</v>
      </c>
      <c r="K1059" s="24" t="str">
        <f>IF(MONTH(DataSet!$A1059)&gt;9,"Q4",IF(MONTH(DataSet!$A1059)&gt;6,"Q3",IF(MONTH(DataSet!$A1059)&gt;3,"Q2","Q1")))</f>
        <v>Q4</v>
      </c>
      <c r="L1059" s="24" t="str">
        <f>TEXT(WEEKDAY(DataSet!$A1059,3),"ddd")</f>
        <v>Wed</v>
      </c>
      <c r="M1059" s="30">
        <f>IF(DataSet!$E1059=0,0,DataSet!$F1059)</f>
        <v>2807</v>
      </c>
    </row>
    <row r="1060" spans="1:13" x14ac:dyDescent="0.3">
      <c r="A1060" s="27">
        <v>45649</v>
      </c>
      <c r="B1060" s="22">
        <v>65</v>
      </c>
      <c r="C1060" s="22">
        <v>32</v>
      </c>
      <c r="D1060" s="22">
        <v>545.26364036994755</v>
      </c>
      <c r="E1060" s="22">
        <v>6</v>
      </c>
      <c r="F1060" s="23">
        <v>1538</v>
      </c>
      <c r="G1060" s="22" t="s">
        <v>152</v>
      </c>
      <c r="H1060" s="22" t="s">
        <v>11</v>
      </c>
      <c r="I1060" s="22" t="str">
        <f>TEXT(DataSet!$A1060,"mmm")</f>
        <v>Dec</v>
      </c>
      <c r="J1060" s="22">
        <f>YEAR(DataSet!$A1060)</f>
        <v>2024</v>
      </c>
      <c r="K1060" s="22" t="str">
        <f>IF(MONTH(DataSet!$A1060)&gt;9,"Q4",IF(MONTH(DataSet!$A1060)&gt;6,"Q3",IF(MONTH(DataSet!$A1060)&gt;3,"Q2","Q1")))</f>
        <v>Q4</v>
      </c>
      <c r="L1060" s="22" t="str">
        <f>TEXT(WEEKDAY(DataSet!$A1060,3),"ddd")</f>
        <v>Sat</v>
      </c>
      <c r="M1060" s="29">
        <f>IF(DataSet!$E1060=0,0,DataSet!$F1060)</f>
        <v>1538</v>
      </c>
    </row>
    <row r="1061" spans="1:13" x14ac:dyDescent="0.3">
      <c r="A1061" s="28">
        <v>45650</v>
      </c>
      <c r="B1061" s="24">
        <v>78</v>
      </c>
      <c r="C1061" s="24">
        <v>71</v>
      </c>
      <c r="D1061" s="24">
        <v>396.79622677702429</v>
      </c>
      <c r="E1061" s="24">
        <v>16</v>
      </c>
      <c r="F1061" s="25">
        <v>1294</v>
      </c>
      <c r="G1061" s="24" t="s">
        <v>54</v>
      </c>
      <c r="H1061" s="24" t="s">
        <v>9</v>
      </c>
      <c r="I1061" s="24" t="str">
        <f>TEXT(DataSet!$A1061,"mmm")</f>
        <v>Dec</v>
      </c>
      <c r="J1061" s="24">
        <f>YEAR(DataSet!$A1061)</f>
        <v>2024</v>
      </c>
      <c r="K1061" s="24" t="str">
        <f>IF(MONTH(DataSet!$A1061)&gt;9,"Q4",IF(MONTH(DataSet!$A1061)&gt;6,"Q3",IF(MONTH(DataSet!$A1061)&gt;3,"Q2","Q1")))</f>
        <v>Q4</v>
      </c>
      <c r="L1061" s="24" t="str">
        <f>TEXT(WEEKDAY(DataSet!$A1061,3),"ddd")</f>
        <v>Sun</v>
      </c>
      <c r="M1061" s="30">
        <f>IF(DataSet!$E1061=0,0,DataSet!$F1061)</f>
        <v>1294</v>
      </c>
    </row>
    <row r="1062" spans="1:13" x14ac:dyDescent="0.3">
      <c r="A1062" s="27">
        <v>45651</v>
      </c>
      <c r="B1062" s="22">
        <v>52</v>
      </c>
      <c r="C1062" s="22">
        <v>46</v>
      </c>
      <c r="D1062" s="22">
        <v>439.55115957224479</v>
      </c>
      <c r="E1062" s="22">
        <v>19</v>
      </c>
      <c r="F1062" s="23">
        <v>1492</v>
      </c>
      <c r="G1062" s="22" t="s">
        <v>26</v>
      </c>
      <c r="H1062" s="22" t="s">
        <v>9</v>
      </c>
      <c r="I1062" s="22" t="str">
        <f>TEXT(DataSet!$A1062,"mmm")</f>
        <v>Dec</v>
      </c>
      <c r="J1062" s="22">
        <f>YEAR(DataSet!$A1062)</f>
        <v>2024</v>
      </c>
      <c r="K1062" s="22" t="str">
        <f>IF(MONTH(DataSet!$A1062)&gt;9,"Q4",IF(MONTH(DataSet!$A1062)&gt;6,"Q3",IF(MONTH(DataSet!$A1062)&gt;3,"Q2","Q1")))</f>
        <v>Q4</v>
      </c>
      <c r="L1062" s="22" t="str">
        <f>TEXT(WEEKDAY(DataSet!$A1062,3),"ddd")</f>
        <v>Mon</v>
      </c>
      <c r="M1062" s="29">
        <f>IF(DataSet!$E1062=0,0,DataSet!$F1062)</f>
        <v>1492</v>
      </c>
    </row>
    <row r="1063" spans="1:13" x14ac:dyDescent="0.3">
      <c r="A1063" s="28">
        <v>45652</v>
      </c>
      <c r="B1063" s="24">
        <v>69</v>
      </c>
      <c r="C1063" s="24">
        <v>21</v>
      </c>
      <c r="D1063" s="24">
        <v>494.58561930366909</v>
      </c>
      <c r="E1063" s="24">
        <v>19</v>
      </c>
      <c r="F1063" s="25">
        <v>1339</v>
      </c>
      <c r="G1063" s="24" t="s">
        <v>41</v>
      </c>
      <c r="H1063" s="24" t="s">
        <v>9</v>
      </c>
      <c r="I1063" s="24" t="str">
        <f>TEXT(DataSet!$A1063,"mmm")</f>
        <v>Dec</v>
      </c>
      <c r="J1063" s="24">
        <f>YEAR(DataSet!$A1063)</f>
        <v>2024</v>
      </c>
      <c r="K1063" s="24" t="str">
        <f>IF(MONTH(DataSet!$A1063)&gt;9,"Q4",IF(MONTH(DataSet!$A1063)&gt;6,"Q3",IF(MONTH(DataSet!$A1063)&gt;3,"Q2","Q1")))</f>
        <v>Q4</v>
      </c>
      <c r="L1063" s="24" t="str">
        <f>TEXT(WEEKDAY(DataSet!$A1063,3),"ddd")</f>
        <v>Tue</v>
      </c>
      <c r="M1063" s="30">
        <f>IF(DataSet!$E1063=0,0,DataSet!$F1063)</f>
        <v>1339</v>
      </c>
    </row>
    <row r="1064" spans="1:13" x14ac:dyDescent="0.3">
      <c r="A1064" s="27">
        <v>45653</v>
      </c>
      <c r="B1064" s="22">
        <v>85</v>
      </c>
      <c r="C1064" s="22">
        <v>64</v>
      </c>
      <c r="D1064" s="22">
        <v>349.22109946452861</v>
      </c>
      <c r="E1064" s="22">
        <v>21</v>
      </c>
      <c r="F1064" s="23">
        <v>4008</v>
      </c>
      <c r="G1064" s="22" t="s">
        <v>135</v>
      </c>
      <c r="H1064" s="22" t="s">
        <v>9</v>
      </c>
      <c r="I1064" s="22" t="str">
        <f>TEXT(DataSet!$A1064,"mmm")</f>
        <v>Dec</v>
      </c>
      <c r="J1064" s="22">
        <f>YEAR(DataSet!$A1064)</f>
        <v>2024</v>
      </c>
      <c r="K1064" s="22" t="str">
        <f>IF(MONTH(DataSet!$A1064)&gt;9,"Q4",IF(MONTH(DataSet!$A1064)&gt;6,"Q3",IF(MONTH(DataSet!$A1064)&gt;3,"Q2","Q1")))</f>
        <v>Q4</v>
      </c>
      <c r="L1064" s="22" t="str">
        <f>TEXT(WEEKDAY(DataSet!$A1064,3),"ddd")</f>
        <v>Wed</v>
      </c>
      <c r="M1064" s="29">
        <f>IF(DataSet!$E1064=0,0,DataSet!$F1064)</f>
        <v>4008</v>
      </c>
    </row>
    <row r="1065" spans="1:13" x14ac:dyDescent="0.3">
      <c r="A1065" s="28">
        <v>45656</v>
      </c>
      <c r="B1065" s="24">
        <v>68</v>
      </c>
      <c r="C1065" s="24">
        <v>22</v>
      </c>
      <c r="D1065" s="24">
        <v>143.46014404371181</v>
      </c>
      <c r="E1065" s="24">
        <v>27</v>
      </c>
      <c r="F1065" s="25">
        <v>2076</v>
      </c>
      <c r="G1065" s="24" t="s">
        <v>45</v>
      </c>
      <c r="H1065" s="24" t="s">
        <v>9</v>
      </c>
      <c r="I1065" s="24" t="str">
        <f>TEXT(DataSet!$A1065,"mmm")</f>
        <v>Dec</v>
      </c>
      <c r="J1065" s="24">
        <f>YEAR(DataSet!$A1065)</f>
        <v>2024</v>
      </c>
      <c r="K1065" s="24" t="str">
        <f>IF(MONTH(DataSet!$A1065)&gt;9,"Q4",IF(MONTH(DataSet!$A1065)&gt;6,"Q3",IF(MONTH(DataSet!$A1065)&gt;3,"Q2","Q1")))</f>
        <v>Q4</v>
      </c>
      <c r="L1065" s="24" t="str">
        <f>TEXT(WEEKDAY(DataSet!$A1065,3),"ddd")</f>
        <v>Sat</v>
      </c>
      <c r="M1065" s="30">
        <f>IF(DataSet!$E1065=0,0,DataSet!$F1065)</f>
        <v>2076</v>
      </c>
    </row>
    <row r="1066" spans="1:13" x14ac:dyDescent="0.3">
      <c r="A1066" s="27">
        <v>45657</v>
      </c>
      <c r="B1066" s="22">
        <v>75</v>
      </c>
      <c r="C1066" s="22">
        <v>32</v>
      </c>
      <c r="D1066" s="22">
        <v>368.55327090927392</v>
      </c>
      <c r="E1066" s="22">
        <v>39</v>
      </c>
      <c r="F1066" s="23">
        <v>760</v>
      </c>
      <c r="G1066" s="22" t="s">
        <v>82</v>
      </c>
      <c r="H1066" s="22" t="s">
        <v>9</v>
      </c>
      <c r="I1066" s="22" t="str">
        <f>TEXT(DataSet!$A1066,"mmm")</f>
        <v>Dec</v>
      </c>
      <c r="J1066" s="22">
        <f>YEAR(DataSet!$A1066)</f>
        <v>2024</v>
      </c>
      <c r="K1066" s="22" t="str">
        <f>IF(MONTH(DataSet!$A1066)&gt;9,"Q4",IF(MONTH(DataSet!$A1066)&gt;6,"Q3",IF(MONTH(DataSet!$A1066)&gt;3,"Q2","Q1")))</f>
        <v>Q4</v>
      </c>
      <c r="L1066" s="22" t="str">
        <f>TEXT(WEEKDAY(DataSet!$A1066,3),"ddd")</f>
        <v>Sun</v>
      </c>
      <c r="M1066" s="29">
        <f>IF(DataSet!$E1066=0,0,DataSet!$F1066)</f>
        <v>760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A09F5-DD08-481E-AC0A-ED6922ACF06A}">
  <sheetPr codeName="Sheet2"/>
  <dimension ref="A1:H566"/>
  <sheetViews>
    <sheetView workbookViewId="0">
      <selection activeCell="D14" sqref="D14"/>
    </sheetView>
  </sheetViews>
  <sheetFormatPr defaultRowHeight="14.4" x14ac:dyDescent="0.3"/>
  <cols>
    <col min="1" max="1" width="14.33203125" bestFit="1" customWidth="1"/>
    <col min="2" max="2" width="11.88671875" bestFit="1" customWidth="1"/>
    <col min="3" max="3" width="15" bestFit="1" customWidth="1"/>
    <col min="4" max="4" width="22" bestFit="1" customWidth="1"/>
    <col min="5" max="5" width="14" bestFit="1" customWidth="1"/>
    <col min="6" max="6" width="14.6640625" bestFit="1" customWidth="1"/>
    <col min="7" max="7" width="15.5546875" bestFit="1" customWidth="1"/>
    <col min="8" max="8" width="9.33203125" bestFit="1" customWidth="1"/>
  </cols>
  <sheetData>
    <row r="1" spans="1:8" x14ac:dyDescent="0.3">
      <c r="A1" t="s">
        <v>0</v>
      </c>
      <c r="B1" t="s">
        <v>1</v>
      </c>
      <c r="C1" t="s">
        <v>2</v>
      </c>
      <c r="D1" t="s">
        <v>3</v>
      </c>
      <c r="E1" t="s">
        <v>4</v>
      </c>
      <c r="F1" t="s">
        <v>5</v>
      </c>
      <c r="G1" t="s">
        <v>6</v>
      </c>
      <c r="H1" t="s">
        <v>7</v>
      </c>
    </row>
    <row r="2" spans="1:8" x14ac:dyDescent="0.3">
      <c r="A2" s="1">
        <v>45292</v>
      </c>
      <c r="B2">
        <v>74</v>
      </c>
      <c r="C2">
        <v>12</v>
      </c>
      <c r="D2">
        <v>330.42</v>
      </c>
      <c r="E2">
        <v>7</v>
      </c>
      <c r="F2">
        <v>4276.3100000000004</v>
      </c>
      <c r="G2" t="s">
        <v>8</v>
      </c>
      <c r="H2" t="s">
        <v>9</v>
      </c>
    </row>
    <row r="3" spans="1:8" x14ac:dyDescent="0.3">
      <c r="A3" s="1">
        <v>45292</v>
      </c>
      <c r="B3">
        <v>43</v>
      </c>
      <c r="C3">
        <v>15</v>
      </c>
      <c r="D3">
        <v>363.48</v>
      </c>
      <c r="E3">
        <v>7</v>
      </c>
      <c r="F3">
        <v>3843.52</v>
      </c>
      <c r="G3" t="s">
        <v>10</v>
      </c>
      <c r="H3" t="s">
        <v>11</v>
      </c>
    </row>
    <row r="4" spans="1:8" x14ac:dyDescent="0.3">
      <c r="A4" s="1">
        <v>45292</v>
      </c>
      <c r="B4">
        <v>92</v>
      </c>
      <c r="C4">
        <v>13</v>
      </c>
      <c r="D4">
        <v>422.39</v>
      </c>
      <c r="E4">
        <v>1</v>
      </c>
      <c r="F4">
        <v>2695.84</v>
      </c>
      <c r="G4" t="s">
        <v>12</v>
      </c>
      <c r="H4" t="s">
        <v>11</v>
      </c>
    </row>
    <row r="5" spans="1:8" x14ac:dyDescent="0.3">
      <c r="A5" s="1">
        <v>45292</v>
      </c>
      <c r="B5">
        <v>63</v>
      </c>
      <c r="C5">
        <v>8</v>
      </c>
      <c r="D5">
        <v>170.49</v>
      </c>
      <c r="E5">
        <v>7</v>
      </c>
      <c r="F5">
        <v>526.12</v>
      </c>
      <c r="G5" t="s">
        <v>13</v>
      </c>
      <c r="H5" t="s">
        <v>9</v>
      </c>
    </row>
    <row r="6" spans="1:8" x14ac:dyDescent="0.3">
      <c r="A6" s="1">
        <v>45292</v>
      </c>
      <c r="B6">
        <v>96</v>
      </c>
      <c r="C6">
        <v>80</v>
      </c>
      <c r="D6">
        <v>532.83000000000004</v>
      </c>
      <c r="E6">
        <v>40</v>
      </c>
      <c r="F6">
        <v>3173.13</v>
      </c>
      <c r="G6" t="s">
        <v>14</v>
      </c>
      <c r="H6" t="s">
        <v>11</v>
      </c>
    </row>
    <row r="7" spans="1:8" x14ac:dyDescent="0.3">
      <c r="A7" s="1">
        <v>45292</v>
      </c>
      <c r="B7">
        <v>100</v>
      </c>
      <c r="C7">
        <v>60</v>
      </c>
      <c r="D7">
        <v>279.95</v>
      </c>
      <c r="E7">
        <v>50</v>
      </c>
      <c r="F7">
        <v>1432.23</v>
      </c>
      <c r="G7" t="s">
        <v>15</v>
      </c>
      <c r="H7" t="s">
        <v>9</v>
      </c>
    </row>
    <row r="8" spans="1:8" x14ac:dyDescent="0.3">
      <c r="A8" s="1">
        <v>45292</v>
      </c>
      <c r="B8">
        <v>73</v>
      </c>
      <c r="C8">
        <v>12</v>
      </c>
      <c r="D8">
        <v>507.45</v>
      </c>
      <c r="E8">
        <v>0</v>
      </c>
      <c r="F8">
        <v>1123.8399999999999</v>
      </c>
      <c r="G8" t="s">
        <v>16</v>
      </c>
      <c r="H8" t="s">
        <v>9</v>
      </c>
    </row>
    <row r="9" spans="1:8" x14ac:dyDescent="0.3">
      <c r="A9" s="1">
        <v>45292</v>
      </c>
      <c r="B9">
        <v>92</v>
      </c>
      <c r="C9">
        <v>20</v>
      </c>
      <c r="D9">
        <v>161.41999999999999</v>
      </c>
      <c r="E9">
        <v>4</v>
      </c>
      <c r="F9">
        <v>425.41</v>
      </c>
      <c r="G9" t="s">
        <v>17</v>
      </c>
      <c r="H9" t="s">
        <v>11</v>
      </c>
    </row>
    <row r="10" spans="1:8" x14ac:dyDescent="0.3">
      <c r="A10" s="1">
        <v>45292</v>
      </c>
      <c r="B10">
        <v>31</v>
      </c>
      <c r="C10">
        <v>17</v>
      </c>
      <c r="D10">
        <v>476.95</v>
      </c>
      <c r="E10">
        <v>7</v>
      </c>
      <c r="F10">
        <v>3945.43</v>
      </c>
      <c r="G10" t="s">
        <v>18</v>
      </c>
      <c r="H10" t="s">
        <v>11</v>
      </c>
    </row>
    <row r="11" spans="1:8" x14ac:dyDescent="0.3">
      <c r="A11" s="1">
        <v>45292</v>
      </c>
      <c r="B11">
        <v>81</v>
      </c>
      <c r="C11">
        <v>7</v>
      </c>
      <c r="D11">
        <v>82.43</v>
      </c>
      <c r="E11">
        <v>7</v>
      </c>
      <c r="F11">
        <v>3463.96</v>
      </c>
      <c r="G11" t="s">
        <v>19</v>
      </c>
      <c r="H11" t="s">
        <v>9</v>
      </c>
    </row>
    <row r="12" spans="1:8" x14ac:dyDescent="0.3">
      <c r="A12" s="1">
        <v>45292</v>
      </c>
      <c r="B12">
        <v>82</v>
      </c>
      <c r="C12">
        <v>4</v>
      </c>
      <c r="D12">
        <v>180.06</v>
      </c>
      <c r="E12">
        <v>4</v>
      </c>
      <c r="F12">
        <v>1207.17</v>
      </c>
      <c r="G12" t="s">
        <v>20</v>
      </c>
      <c r="H12" t="s">
        <v>9</v>
      </c>
    </row>
    <row r="13" spans="1:8" x14ac:dyDescent="0.3">
      <c r="A13" s="1">
        <v>45292</v>
      </c>
      <c r="B13">
        <v>54</v>
      </c>
      <c r="C13">
        <v>10</v>
      </c>
      <c r="D13">
        <v>208.23</v>
      </c>
      <c r="E13">
        <v>3</v>
      </c>
      <c r="F13">
        <v>645.83000000000004</v>
      </c>
      <c r="G13" t="s">
        <v>21</v>
      </c>
      <c r="H13" t="s">
        <v>9</v>
      </c>
    </row>
    <row r="14" spans="1:8" x14ac:dyDescent="0.3">
      <c r="A14" s="1">
        <v>45292</v>
      </c>
      <c r="B14">
        <v>36</v>
      </c>
      <c r="C14">
        <v>9</v>
      </c>
      <c r="D14">
        <v>216.03</v>
      </c>
      <c r="E14">
        <v>2</v>
      </c>
      <c r="F14">
        <v>4072.07</v>
      </c>
      <c r="G14" t="s">
        <v>22</v>
      </c>
      <c r="H14" t="s">
        <v>9</v>
      </c>
    </row>
    <row r="15" spans="1:8" x14ac:dyDescent="0.3">
      <c r="A15" s="1">
        <v>45292</v>
      </c>
      <c r="B15">
        <v>38</v>
      </c>
      <c r="C15">
        <v>10</v>
      </c>
      <c r="D15">
        <v>514.25</v>
      </c>
      <c r="E15">
        <v>4</v>
      </c>
      <c r="F15">
        <v>243.62</v>
      </c>
      <c r="G15" t="s">
        <v>23</v>
      </c>
      <c r="H15" t="s">
        <v>9</v>
      </c>
    </row>
    <row r="16" spans="1:8" x14ac:dyDescent="0.3">
      <c r="A16" s="1">
        <v>45292</v>
      </c>
      <c r="B16">
        <v>36</v>
      </c>
      <c r="C16">
        <v>6</v>
      </c>
      <c r="D16">
        <v>547.6</v>
      </c>
      <c r="E16">
        <v>5</v>
      </c>
      <c r="F16">
        <v>3463.18</v>
      </c>
      <c r="G16" t="s">
        <v>24</v>
      </c>
      <c r="H16" t="s">
        <v>9</v>
      </c>
    </row>
    <row r="17" spans="1:8" x14ac:dyDescent="0.3">
      <c r="A17" s="1">
        <v>45292</v>
      </c>
      <c r="B17">
        <v>18</v>
      </c>
      <c r="C17">
        <v>8</v>
      </c>
      <c r="D17">
        <v>206.81</v>
      </c>
      <c r="E17">
        <v>7</v>
      </c>
      <c r="F17">
        <v>720.56</v>
      </c>
      <c r="G17" t="s">
        <v>25</v>
      </c>
      <c r="H17" t="s">
        <v>9</v>
      </c>
    </row>
    <row r="18" spans="1:8" x14ac:dyDescent="0.3">
      <c r="A18" s="1">
        <v>45292</v>
      </c>
      <c r="B18">
        <v>59</v>
      </c>
      <c r="C18">
        <v>13</v>
      </c>
      <c r="D18">
        <v>307.49</v>
      </c>
      <c r="E18">
        <v>10</v>
      </c>
      <c r="F18">
        <v>979.09</v>
      </c>
      <c r="G18" t="s">
        <v>26</v>
      </c>
      <c r="H18" t="s">
        <v>9</v>
      </c>
    </row>
    <row r="19" spans="1:8" x14ac:dyDescent="0.3">
      <c r="A19" s="1">
        <v>45292</v>
      </c>
      <c r="B19">
        <v>34</v>
      </c>
      <c r="C19">
        <v>21</v>
      </c>
      <c r="D19">
        <v>362.62</v>
      </c>
      <c r="E19">
        <v>9</v>
      </c>
      <c r="F19">
        <v>1140.08</v>
      </c>
      <c r="G19" t="s">
        <v>27</v>
      </c>
      <c r="H19" t="s">
        <v>9</v>
      </c>
    </row>
    <row r="20" spans="1:8" x14ac:dyDescent="0.3">
      <c r="A20" s="1">
        <v>45292</v>
      </c>
      <c r="B20">
        <v>60</v>
      </c>
      <c r="C20">
        <v>7</v>
      </c>
      <c r="D20">
        <v>251.7</v>
      </c>
      <c r="E20">
        <v>5</v>
      </c>
      <c r="F20">
        <v>3956.69</v>
      </c>
      <c r="G20" t="s">
        <v>28</v>
      </c>
      <c r="H20" t="s">
        <v>11</v>
      </c>
    </row>
    <row r="21" spans="1:8" x14ac:dyDescent="0.3">
      <c r="A21" s="1">
        <v>45292</v>
      </c>
      <c r="B21">
        <v>68</v>
      </c>
      <c r="C21">
        <v>19</v>
      </c>
      <c r="D21">
        <v>290.39</v>
      </c>
      <c r="E21">
        <v>3</v>
      </c>
      <c r="F21">
        <v>2472.2399999999998</v>
      </c>
      <c r="G21" t="s">
        <v>29</v>
      </c>
      <c r="H21" t="s">
        <v>9</v>
      </c>
    </row>
    <row r="22" spans="1:8" x14ac:dyDescent="0.3">
      <c r="A22" s="1">
        <v>45292</v>
      </c>
      <c r="B22">
        <v>59</v>
      </c>
      <c r="C22">
        <v>5</v>
      </c>
      <c r="D22">
        <v>520.05999999999995</v>
      </c>
      <c r="E22">
        <v>3</v>
      </c>
      <c r="F22">
        <v>3546.72</v>
      </c>
      <c r="G22" t="s">
        <v>30</v>
      </c>
      <c r="H22" t="s">
        <v>9</v>
      </c>
    </row>
    <row r="23" spans="1:8" x14ac:dyDescent="0.3">
      <c r="A23" s="1">
        <v>45292</v>
      </c>
      <c r="B23">
        <v>81</v>
      </c>
      <c r="C23">
        <v>16</v>
      </c>
      <c r="D23">
        <v>516.23</v>
      </c>
      <c r="E23">
        <v>5</v>
      </c>
      <c r="F23">
        <v>1030.68</v>
      </c>
      <c r="G23" t="s">
        <v>31</v>
      </c>
      <c r="H23" t="s">
        <v>11</v>
      </c>
    </row>
    <row r="24" spans="1:8" x14ac:dyDescent="0.3">
      <c r="A24" s="1">
        <v>45292</v>
      </c>
      <c r="B24">
        <v>24</v>
      </c>
      <c r="C24">
        <v>6</v>
      </c>
      <c r="D24">
        <v>76.930000000000007</v>
      </c>
      <c r="E24">
        <v>4</v>
      </c>
      <c r="F24">
        <v>1552.35</v>
      </c>
      <c r="G24" t="s">
        <v>32</v>
      </c>
      <c r="H24" t="s">
        <v>11</v>
      </c>
    </row>
    <row r="25" spans="1:8" x14ac:dyDescent="0.3">
      <c r="A25" s="1">
        <v>45292</v>
      </c>
      <c r="B25">
        <v>47</v>
      </c>
      <c r="C25">
        <v>14</v>
      </c>
      <c r="D25">
        <v>418.92</v>
      </c>
      <c r="E25">
        <v>2</v>
      </c>
      <c r="F25">
        <v>3716</v>
      </c>
      <c r="G25" t="s">
        <v>33</v>
      </c>
      <c r="H25" t="s">
        <v>9</v>
      </c>
    </row>
    <row r="26" spans="1:8" x14ac:dyDescent="0.3">
      <c r="A26" s="1">
        <v>45292</v>
      </c>
      <c r="B26">
        <v>78</v>
      </c>
      <c r="C26">
        <v>12</v>
      </c>
      <c r="D26">
        <v>377.5</v>
      </c>
      <c r="E26">
        <v>4</v>
      </c>
      <c r="F26">
        <v>3880.98</v>
      </c>
      <c r="G26" t="s">
        <v>34</v>
      </c>
      <c r="H26" t="s">
        <v>11</v>
      </c>
    </row>
    <row r="27" spans="1:8" x14ac:dyDescent="0.3">
      <c r="A27" s="1">
        <v>45292</v>
      </c>
      <c r="B27">
        <v>67</v>
      </c>
      <c r="C27">
        <v>17</v>
      </c>
      <c r="D27">
        <v>552.54999999999995</v>
      </c>
      <c r="E27">
        <v>2</v>
      </c>
      <c r="F27">
        <v>330.12</v>
      </c>
      <c r="G27" t="s">
        <v>35</v>
      </c>
      <c r="H27" t="s">
        <v>11</v>
      </c>
    </row>
    <row r="28" spans="1:8" x14ac:dyDescent="0.3">
      <c r="A28" s="1">
        <v>45293</v>
      </c>
      <c r="B28">
        <v>88</v>
      </c>
      <c r="C28">
        <v>76</v>
      </c>
      <c r="D28">
        <v>477.27143704234118</v>
      </c>
      <c r="E28">
        <v>33</v>
      </c>
      <c r="F28">
        <v>2759.8775464905921</v>
      </c>
      <c r="G28" t="s">
        <v>36</v>
      </c>
      <c r="H28" t="s">
        <v>11</v>
      </c>
    </row>
    <row r="29" spans="1:8" x14ac:dyDescent="0.3">
      <c r="A29" s="1">
        <v>45294</v>
      </c>
      <c r="B29">
        <v>78</v>
      </c>
      <c r="C29">
        <v>28</v>
      </c>
      <c r="D29">
        <v>151.56193441796631</v>
      </c>
      <c r="E29">
        <v>7</v>
      </c>
      <c r="F29">
        <v>3179.2325779401972</v>
      </c>
      <c r="G29" t="s">
        <v>37</v>
      </c>
      <c r="H29" t="s">
        <v>11</v>
      </c>
    </row>
    <row r="30" spans="1:8" x14ac:dyDescent="0.3">
      <c r="A30" s="1">
        <v>45295</v>
      </c>
      <c r="B30">
        <v>64</v>
      </c>
      <c r="C30">
        <v>29</v>
      </c>
      <c r="D30">
        <v>551.2764533397833</v>
      </c>
      <c r="E30">
        <v>39</v>
      </c>
      <c r="F30">
        <v>801.84414824792361</v>
      </c>
      <c r="G30" t="s">
        <v>38</v>
      </c>
      <c r="H30" t="s">
        <v>11</v>
      </c>
    </row>
    <row r="31" spans="1:8" x14ac:dyDescent="0.3">
      <c r="A31" s="1">
        <v>45296</v>
      </c>
      <c r="B31">
        <v>92</v>
      </c>
      <c r="C31">
        <v>61</v>
      </c>
      <c r="D31">
        <v>352.62618622392858</v>
      </c>
      <c r="E31">
        <v>18</v>
      </c>
      <c r="F31">
        <v>3874.8221167963002</v>
      </c>
      <c r="G31" t="s">
        <v>39</v>
      </c>
      <c r="H31" t="s">
        <v>9</v>
      </c>
    </row>
    <row r="32" spans="1:8" x14ac:dyDescent="0.3">
      <c r="A32" s="1">
        <v>45299</v>
      </c>
      <c r="B32">
        <v>57</v>
      </c>
      <c r="C32">
        <v>42</v>
      </c>
      <c r="D32">
        <v>513.22873305387088</v>
      </c>
      <c r="E32">
        <v>36</v>
      </c>
      <c r="F32">
        <v>1444.575168930136</v>
      </c>
      <c r="G32" t="s">
        <v>40</v>
      </c>
      <c r="H32" t="s">
        <v>11</v>
      </c>
    </row>
    <row r="33" spans="1:8" x14ac:dyDescent="0.3">
      <c r="A33" s="1">
        <v>45300</v>
      </c>
      <c r="B33">
        <v>70</v>
      </c>
      <c r="C33">
        <v>49</v>
      </c>
      <c r="D33">
        <v>260.02480051530591</v>
      </c>
      <c r="E33">
        <v>5</v>
      </c>
      <c r="F33">
        <v>4541.2443024832119</v>
      </c>
      <c r="G33" t="s">
        <v>41</v>
      </c>
      <c r="H33" t="s">
        <v>11</v>
      </c>
    </row>
    <row r="34" spans="1:8" x14ac:dyDescent="0.3">
      <c r="A34" s="1">
        <v>45301</v>
      </c>
      <c r="B34">
        <v>88</v>
      </c>
      <c r="C34">
        <v>48</v>
      </c>
      <c r="D34">
        <v>547.76161424810016</v>
      </c>
      <c r="E34">
        <v>25</v>
      </c>
      <c r="F34">
        <v>1423.128382169032</v>
      </c>
      <c r="G34" t="s">
        <v>42</v>
      </c>
      <c r="H34" t="s">
        <v>11</v>
      </c>
    </row>
    <row r="35" spans="1:8" x14ac:dyDescent="0.3">
      <c r="A35" s="1">
        <v>45302</v>
      </c>
      <c r="B35">
        <v>68</v>
      </c>
      <c r="C35">
        <v>10</v>
      </c>
      <c r="D35">
        <v>294.60083936708162</v>
      </c>
      <c r="E35">
        <v>33</v>
      </c>
      <c r="F35">
        <v>1358.0947429865</v>
      </c>
      <c r="G35" t="s">
        <v>43</v>
      </c>
      <c r="H35" t="s">
        <v>9</v>
      </c>
    </row>
    <row r="36" spans="1:8" x14ac:dyDescent="0.3">
      <c r="A36" s="1">
        <v>45303</v>
      </c>
      <c r="B36">
        <v>72</v>
      </c>
      <c r="C36">
        <v>20</v>
      </c>
      <c r="D36">
        <v>105.4188257401492</v>
      </c>
      <c r="E36">
        <v>5</v>
      </c>
      <c r="F36">
        <v>664.47350531642701</v>
      </c>
      <c r="G36" t="s">
        <v>44</v>
      </c>
      <c r="H36" t="s">
        <v>11</v>
      </c>
    </row>
    <row r="37" spans="1:8" x14ac:dyDescent="0.3">
      <c r="A37" s="1">
        <v>45306</v>
      </c>
      <c r="B37">
        <v>60</v>
      </c>
      <c r="C37">
        <v>66</v>
      </c>
      <c r="D37">
        <v>552.69098820963177</v>
      </c>
      <c r="E37">
        <v>36</v>
      </c>
      <c r="F37">
        <v>2624.301252994997</v>
      </c>
      <c r="G37" t="s">
        <v>45</v>
      </c>
      <c r="H37" t="s">
        <v>9</v>
      </c>
    </row>
    <row r="38" spans="1:8" x14ac:dyDescent="0.3">
      <c r="A38" s="1">
        <v>45307</v>
      </c>
      <c r="B38">
        <v>60</v>
      </c>
      <c r="C38">
        <v>59</v>
      </c>
      <c r="D38">
        <v>145.64333839306681</v>
      </c>
      <c r="E38">
        <v>32</v>
      </c>
      <c r="F38">
        <v>3041.7850996817742</v>
      </c>
      <c r="G38" t="s">
        <v>46</v>
      </c>
      <c r="H38" t="s">
        <v>9</v>
      </c>
    </row>
    <row r="39" spans="1:8" x14ac:dyDescent="0.3">
      <c r="A39" s="1">
        <v>45308</v>
      </c>
      <c r="B39">
        <v>73</v>
      </c>
      <c r="C39">
        <v>32</v>
      </c>
      <c r="D39">
        <v>259.65681879520741</v>
      </c>
      <c r="E39">
        <v>21</v>
      </c>
      <c r="F39">
        <v>795.68887742758557</v>
      </c>
      <c r="G39" t="s">
        <v>47</v>
      </c>
      <c r="H39" t="s">
        <v>11</v>
      </c>
    </row>
    <row r="40" spans="1:8" x14ac:dyDescent="0.3">
      <c r="A40" s="1">
        <v>45309</v>
      </c>
      <c r="B40">
        <v>85</v>
      </c>
      <c r="C40">
        <v>40</v>
      </c>
      <c r="D40">
        <v>575.03098352540246</v>
      </c>
      <c r="E40">
        <v>20</v>
      </c>
      <c r="F40">
        <v>3989.8742751275481</v>
      </c>
      <c r="G40" t="s">
        <v>48</v>
      </c>
      <c r="H40" t="s">
        <v>11</v>
      </c>
    </row>
    <row r="41" spans="1:8" x14ac:dyDescent="0.3">
      <c r="A41" s="1">
        <v>45310</v>
      </c>
      <c r="B41">
        <v>89</v>
      </c>
      <c r="C41">
        <v>51</v>
      </c>
      <c r="D41">
        <v>575.30357346877804</v>
      </c>
      <c r="E41">
        <v>5</v>
      </c>
      <c r="F41">
        <v>2539.7997563661238</v>
      </c>
      <c r="G41" t="s">
        <v>48</v>
      </c>
      <c r="H41" t="s">
        <v>9</v>
      </c>
    </row>
    <row r="42" spans="1:8" x14ac:dyDescent="0.3">
      <c r="A42" s="1">
        <v>45313</v>
      </c>
      <c r="B42">
        <v>73</v>
      </c>
      <c r="C42">
        <v>16</v>
      </c>
      <c r="D42">
        <v>386.71894406164313</v>
      </c>
      <c r="E42">
        <v>5</v>
      </c>
      <c r="F42">
        <v>2859.7562119741101</v>
      </c>
      <c r="G42" t="s">
        <v>49</v>
      </c>
      <c r="H42" t="s">
        <v>11</v>
      </c>
    </row>
    <row r="43" spans="1:8" x14ac:dyDescent="0.3">
      <c r="A43" s="1">
        <v>45314</v>
      </c>
      <c r="B43">
        <v>52</v>
      </c>
      <c r="C43">
        <v>25</v>
      </c>
      <c r="D43">
        <v>415.91860608489958</v>
      </c>
      <c r="E43">
        <v>3</v>
      </c>
      <c r="F43">
        <v>2483.4323612220269</v>
      </c>
      <c r="G43" t="s">
        <v>50</v>
      </c>
      <c r="H43" t="s">
        <v>9</v>
      </c>
    </row>
    <row r="44" spans="1:8" x14ac:dyDescent="0.3">
      <c r="A44" s="1">
        <v>45315</v>
      </c>
      <c r="B44">
        <v>71</v>
      </c>
      <c r="C44">
        <v>69</v>
      </c>
      <c r="D44">
        <v>324.22276098915989</v>
      </c>
      <c r="E44">
        <v>29</v>
      </c>
      <c r="F44">
        <v>2303.4337739389671</v>
      </c>
      <c r="G44" t="s">
        <v>51</v>
      </c>
      <c r="H44" t="s">
        <v>9</v>
      </c>
    </row>
    <row r="45" spans="1:8" x14ac:dyDescent="0.3">
      <c r="A45" s="1">
        <v>45316</v>
      </c>
      <c r="B45">
        <v>51</v>
      </c>
      <c r="C45">
        <v>11</v>
      </c>
      <c r="D45">
        <v>246.6053858490323</v>
      </c>
      <c r="E45">
        <v>10</v>
      </c>
      <c r="F45">
        <v>3018.3814908869799</v>
      </c>
      <c r="G45" t="s">
        <v>52</v>
      </c>
      <c r="H45" t="s">
        <v>11</v>
      </c>
    </row>
    <row r="46" spans="1:8" x14ac:dyDescent="0.3">
      <c r="A46" s="1">
        <v>45317</v>
      </c>
      <c r="B46">
        <v>73</v>
      </c>
      <c r="C46">
        <v>10</v>
      </c>
      <c r="D46">
        <v>264.33227268495801</v>
      </c>
      <c r="E46">
        <v>29</v>
      </c>
      <c r="F46">
        <v>1198.5811066882061</v>
      </c>
      <c r="G46" t="s">
        <v>53</v>
      </c>
      <c r="H46" t="s">
        <v>11</v>
      </c>
    </row>
    <row r="47" spans="1:8" x14ac:dyDescent="0.3">
      <c r="A47" s="1">
        <v>45320</v>
      </c>
      <c r="B47">
        <v>93</v>
      </c>
      <c r="C47">
        <v>57</v>
      </c>
      <c r="D47">
        <v>436.25922803851921</v>
      </c>
      <c r="E47">
        <v>30</v>
      </c>
      <c r="F47">
        <v>1318.6765872287201</v>
      </c>
      <c r="G47" t="s">
        <v>47</v>
      </c>
      <c r="H47" t="s">
        <v>9</v>
      </c>
    </row>
    <row r="48" spans="1:8" x14ac:dyDescent="0.3">
      <c r="A48" s="1">
        <v>45321</v>
      </c>
      <c r="B48">
        <v>79</v>
      </c>
      <c r="C48">
        <v>21</v>
      </c>
      <c r="D48">
        <v>476.18726471884003</v>
      </c>
      <c r="E48">
        <v>23</v>
      </c>
      <c r="F48">
        <v>4378.0352945608283</v>
      </c>
      <c r="G48" t="s">
        <v>10</v>
      </c>
      <c r="H48" t="s">
        <v>9</v>
      </c>
    </row>
    <row r="49" spans="1:8" x14ac:dyDescent="0.3">
      <c r="A49" s="1">
        <v>45322</v>
      </c>
      <c r="B49">
        <v>87</v>
      </c>
      <c r="C49">
        <v>78</v>
      </c>
      <c r="D49">
        <v>495.78952186292429</v>
      </c>
      <c r="E49">
        <v>8</v>
      </c>
      <c r="F49">
        <v>4757.5195796013477</v>
      </c>
      <c r="G49" t="s">
        <v>54</v>
      </c>
      <c r="H49" t="s">
        <v>9</v>
      </c>
    </row>
    <row r="50" spans="1:8" x14ac:dyDescent="0.3">
      <c r="A50" s="1">
        <v>45323</v>
      </c>
      <c r="B50">
        <v>34</v>
      </c>
      <c r="C50">
        <v>17</v>
      </c>
      <c r="D50">
        <v>380.37</v>
      </c>
      <c r="E50">
        <v>7</v>
      </c>
      <c r="F50">
        <v>4183.2700000000004</v>
      </c>
      <c r="G50" t="s">
        <v>55</v>
      </c>
      <c r="H50" t="s">
        <v>11</v>
      </c>
    </row>
    <row r="51" spans="1:8" x14ac:dyDescent="0.3">
      <c r="A51" s="1">
        <v>45323</v>
      </c>
      <c r="B51">
        <v>80</v>
      </c>
      <c r="C51">
        <v>50</v>
      </c>
      <c r="D51">
        <v>562.73</v>
      </c>
      <c r="E51">
        <v>30</v>
      </c>
      <c r="F51">
        <v>221.94</v>
      </c>
      <c r="G51" t="s">
        <v>56</v>
      </c>
      <c r="H51" t="s">
        <v>11</v>
      </c>
    </row>
    <row r="52" spans="1:8" x14ac:dyDescent="0.3">
      <c r="A52" s="1">
        <v>45323</v>
      </c>
      <c r="B52">
        <v>22</v>
      </c>
      <c r="C52">
        <v>17</v>
      </c>
      <c r="D52">
        <v>291.97000000000003</v>
      </c>
      <c r="E52">
        <v>1</v>
      </c>
      <c r="F52">
        <v>1703.6</v>
      </c>
      <c r="G52" t="s">
        <v>57</v>
      </c>
      <c r="H52" t="s">
        <v>9</v>
      </c>
    </row>
    <row r="53" spans="1:8" x14ac:dyDescent="0.3">
      <c r="A53" s="1">
        <v>45323</v>
      </c>
      <c r="B53">
        <v>68</v>
      </c>
      <c r="C53">
        <v>7</v>
      </c>
      <c r="D53">
        <v>171.76</v>
      </c>
      <c r="E53">
        <v>7</v>
      </c>
      <c r="F53">
        <v>548.36</v>
      </c>
      <c r="G53" t="s">
        <v>58</v>
      </c>
      <c r="H53" t="s">
        <v>11</v>
      </c>
    </row>
    <row r="54" spans="1:8" x14ac:dyDescent="0.3">
      <c r="A54" s="1">
        <v>45323</v>
      </c>
      <c r="B54">
        <v>62</v>
      </c>
      <c r="C54">
        <v>15</v>
      </c>
      <c r="D54">
        <v>361.38</v>
      </c>
      <c r="E54">
        <v>6</v>
      </c>
      <c r="F54">
        <v>4195.1400000000003</v>
      </c>
      <c r="G54" t="s">
        <v>59</v>
      </c>
      <c r="H54" t="s">
        <v>11</v>
      </c>
    </row>
    <row r="55" spans="1:8" x14ac:dyDescent="0.3">
      <c r="A55" s="1">
        <v>45323</v>
      </c>
      <c r="B55">
        <v>83</v>
      </c>
      <c r="C55">
        <v>16</v>
      </c>
      <c r="D55">
        <v>382.21</v>
      </c>
      <c r="E55">
        <v>1</v>
      </c>
      <c r="F55">
        <v>3017.43</v>
      </c>
      <c r="G55" t="s">
        <v>60</v>
      </c>
      <c r="H55" t="s">
        <v>11</v>
      </c>
    </row>
    <row r="56" spans="1:8" x14ac:dyDescent="0.3">
      <c r="A56" s="1">
        <v>45323</v>
      </c>
      <c r="B56">
        <v>52</v>
      </c>
      <c r="C56">
        <v>14</v>
      </c>
      <c r="D56">
        <v>382.59</v>
      </c>
      <c r="E56">
        <v>3</v>
      </c>
      <c r="F56">
        <v>3394.39</v>
      </c>
      <c r="G56" t="s">
        <v>61</v>
      </c>
      <c r="H56" t="s">
        <v>9</v>
      </c>
    </row>
    <row r="57" spans="1:8" x14ac:dyDescent="0.3">
      <c r="A57" s="1">
        <v>45323</v>
      </c>
      <c r="B57">
        <v>100</v>
      </c>
      <c r="C57">
        <v>50</v>
      </c>
      <c r="D57">
        <v>79.459999999999994</v>
      </c>
      <c r="E57">
        <v>30</v>
      </c>
      <c r="F57">
        <v>1638.74</v>
      </c>
      <c r="G57" t="s">
        <v>37</v>
      </c>
      <c r="H57" t="s">
        <v>9</v>
      </c>
    </row>
    <row r="58" spans="1:8" x14ac:dyDescent="0.3">
      <c r="A58" s="1">
        <v>45323</v>
      </c>
      <c r="B58">
        <v>93</v>
      </c>
      <c r="C58">
        <v>11</v>
      </c>
      <c r="D58">
        <v>446.3</v>
      </c>
      <c r="E58">
        <v>5</v>
      </c>
      <c r="F58">
        <v>1057.1400000000001</v>
      </c>
      <c r="G58" t="s">
        <v>62</v>
      </c>
      <c r="H58" t="s">
        <v>11</v>
      </c>
    </row>
    <row r="59" spans="1:8" x14ac:dyDescent="0.3">
      <c r="A59" s="1">
        <v>45323</v>
      </c>
      <c r="B59">
        <v>65</v>
      </c>
      <c r="C59">
        <v>7</v>
      </c>
      <c r="D59">
        <v>461.67</v>
      </c>
      <c r="E59">
        <v>2</v>
      </c>
      <c r="F59">
        <v>3486.23</v>
      </c>
      <c r="G59" t="s">
        <v>63</v>
      </c>
      <c r="H59" t="s">
        <v>9</v>
      </c>
    </row>
    <row r="60" spans="1:8" x14ac:dyDescent="0.3">
      <c r="A60" s="1">
        <v>45323</v>
      </c>
      <c r="B60">
        <v>90</v>
      </c>
      <c r="C60">
        <v>20</v>
      </c>
      <c r="D60">
        <v>328.63</v>
      </c>
      <c r="E60">
        <v>3</v>
      </c>
      <c r="F60">
        <v>2662.44</v>
      </c>
      <c r="G60" t="s">
        <v>64</v>
      </c>
      <c r="H60" t="s">
        <v>11</v>
      </c>
    </row>
    <row r="61" spans="1:8" x14ac:dyDescent="0.3">
      <c r="A61" s="1">
        <v>45323</v>
      </c>
      <c r="B61">
        <v>48</v>
      </c>
      <c r="C61">
        <v>7</v>
      </c>
      <c r="D61">
        <v>247.66</v>
      </c>
      <c r="E61">
        <v>6</v>
      </c>
      <c r="F61">
        <v>4335.84</v>
      </c>
      <c r="G61" t="s">
        <v>65</v>
      </c>
      <c r="H61" t="s">
        <v>11</v>
      </c>
    </row>
    <row r="62" spans="1:8" x14ac:dyDescent="0.3">
      <c r="A62" s="1">
        <v>45323</v>
      </c>
      <c r="B62">
        <v>37</v>
      </c>
      <c r="C62">
        <v>17</v>
      </c>
      <c r="D62">
        <v>378.61</v>
      </c>
      <c r="E62">
        <v>10</v>
      </c>
      <c r="F62">
        <v>1295.07</v>
      </c>
      <c r="G62" t="s">
        <v>66</v>
      </c>
      <c r="H62" t="s">
        <v>11</v>
      </c>
    </row>
    <row r="63" spans="1:8" x14ac:dyDescent="0.3">
      <c r="A63" s="1">
        <v>45323</v>
      </c>
      <c r="B63">
        <v>68</v>
      </c>
      <c r="C63">
        <v>16</v>
      </c>
      <c r="D63">
        <v>299.58999999999997</v>
      </c>
      <c r="E63">
        <v>9</v>
      </c>
      <c r="F63">
        <v>979.47</v>
      </c>
      <c r="G63" t="s">
        <v>67</v>
      </c>
      <c r="H63" t="s">
        <v>9</v>
      </c>
    </row>
    <row r="64" spans="1:8" x14ac:dyDescent="0.3">
      <c r="A64" s="1">
        <v>45323</v>
      </c>
      <c r="B64">
        <v>20</v>
      </c>
      <c r="C64">
        <v>9</v>
      </c>
      <c r="D64">
        <v>202.4</v>
      </c>
      <c r="E64">
        <v>7</v>
      </c>
      <c r="F64">
        <v>732.99</v>
      </c>
      <c r="G64" t="s">
        <v>25</v>
      </c>
      <c r="H64" t="s">
        <v>11</v>
      </c>
    </row>
    <row r="65" spans="1:8" x14ac:dyDescent="0.3">
      <c r="A65" s="1">
        <v>45323</v>
      </c>
      <c r="B65">
        <v>81</v>
      </c>
      <c r="C65">
        <v>14</v>
      </c>
      <c r="D65">
        <v>362.96</v>
      </c>
      <c r="E65">
        <v>5</v>
      </c>
      <c r="F65">
        <v>3620.19</v>
      </c>
      <c r="G65" t="s">
        <v>53</v>
      </c>
      <c r="H65" t="s">
        <v>11</v>
      </c>
    </row>
    <row r="66" spans="1:8" x14ac:dyDescent="0.3">
      <c r="A66" s="1">
        <v>45323</v>
      </c>
      <c r="B66">
        <v>68</v>
      </c>
      <c r="C66">
        <v>21</v>
      </c>
      <c r="D66">
        <v>553.08000000000004</v>
      </c>
      <c r="E66">
        <v>3</v>
      </c>
      <c r="F66">
        <v>360.7</v>
      </c>
      <c r="G66" t="s">
        <v>68</v>
      </c>
      <c r="H66" t="s">
        <v>9</v>
      </c>
    </row>
    <row r="67" spans="1:8" x14ac:dyDescent="0.3">
      <c r="A67" s="1">
        <v>45323</v>
      </c>
      <c r="B67">
        <v>30</v>
      </c>
      <c r="C67">
        <v>8</v>
      </c>
      <c r="D67">
        <v>223.22</v>
      </c>
      <c r="E67">
        <v>2</v>
      </c>
      <c r="F67">
        <v>3595.12</v>
      </c>
      <c r="G67" t="s">
        <v>69</v>
      </c>
      <c r="H67" t="s">
        <v>11</v>
      </c>
    </row>
    <row r="68" spans="1:8" x14ac:dyDescent="0.3">
      <c r="A68" s="1">
        <v>45323</v>
      </c>
      <c r="B68">
        <v>69</v>
      </c>
      <c r="C68">
        <v>8</v>
      </c>
      <c r="D68">
        <v>199.93</v>
      </c>
      <c r="E68">
        <v>2</v>
      </c>
      <c r="F68">
        <v>610.66</v>
      </c>
      <c r="G68" t="s">
        <v>21</v>
      </c>
      <c r="H68" t="s">
        <v>11</v>
      </c>
    </row>
    <row r="69" spans="1:8" x14ac:dyDescent="0.3">
      <c r="A69" s="1">
        <v>45323</v>
      </c>
      <c r="B69">
        <v>92</v>
      </c>
      <c r="C69">
        <v>6</v>
      </c>
      <c r="D69">
        <v>180.46</v>
      </c>
      <c r="E69">
        <v>5</v>
      </c>
      <c r="F69">
        <v>1173.27</v>
      </c>
      <c r="G69" t="s">
        <v>70</v>
      </c>
      <c r="H69" t="s">
        <v>11</v>
      </c>
    </row>
    <row r="70" spans="1:8" x14ac:dyDescent="0.3">
      <c r="A70" s="1">
        <v>45323</v>
      </c>
      <c r="B70">
        <v>92</v>
      </c>
      <c r="C70">
        <v>7</v>
      </c>
      <c r="D70">
        <v>80.12</v>
      </c>
      <c r="E70">
        <v>6</v>
      </c>
      <c r="F70">
        <v>3794.02</v>
      </c>
      <c r="G70" t="s">
        <v>71</v>
      </c>
      <c r="H70" t="s">
        <v>11</v>
      </c>
    </row>
    <row r="71" spans="1:8" x14ac:dyDescent="0.3">
      <c r="A71" s="1">
        <v>45323</v>
      </c>
      <c r="B71">
        <v>21</v>
      </c>
      <c r="C71">
        <v>14</v>
      </c>
      <c r="D71">
        <v>563.79</v>
      </c>
      <c r="E71">
        <v>8</v>
      </c>
      <c r="F71">
        <v>3616.21</v>
      </c>
      <c r="G71" t="s">
        <v>72</v>
      </c>
      <c r="H71" t="s">
        <v>11</v>
      </c>
    </row>
    <row r="72" spans="1:8" x14ac:dyDescent="0.3">
      <c r="A72" s="1">
        <v>45323</v>
      </c>
      <c r="B72">
        <v>83</v>
      </c>
      <c r="C72">
        <v>20</v>
      </c>
      <c r="D72">
        <v>193.39</v>
      </c>
      <c r="E72">
        <v>5</v>
      </c>
      <c r="F72">
        <v>402.53</v>
      </c>
      <c r="G72" t="s">
        <v>17</v>
      </c>
      <c r="H72" t="s">
        <v>11</v>
      </c>
    </row>
    <row r="73" spans="1:8" x14ac:dyDescent="0.3">
      <c r="A73" s="1">
        <v>45323</v>
      </c>
      <c r="B73">
        <v>57</v>
      </c>
      <c r="C73">
        <v>11</v>
      </c>
      <c r="D73">
        <v>454.77</v>
      </c>
      <c r="E73">
        <v>1</v>
      </c>
      <c r="F73">
        <v>1152.4100000000001</v>
      </c>
      <c r="G73" t="s">
        <v>73</v>
      </c>
      <c r="H73" t="s">
        <v>11</v>
      </c>
    </row>
    <row r="74" spans="1:8" x14ac:dyDescent="0.3">
      <c r="A74" s="1">
        <v>45323</v>
      </c>
      <c r="B74">
        <v>35</v>
      </c>
      <c r="C74">
        <v>6</v>
      </c>
      <c r="D74">
        <v>568.38</v>
      </c>
      <c r="E74">
        <v>6</v>
      </c>
      <c r="F74">
        <v>3949.69</v>
      </c>
      <c r="G74" t="s">
        <v>74</v>
      </c>
      <c r="H74" t="s">
        <v>11</v>
      </c>
    </row>
    <row r="75" spans="1:8" x14ac:dyDescent="0.3">
      <c r="A75" s="1">
        <v>45323</v>
      </c>
      <c r="B75">
        <v>78</v>
      </c>
      <c r="C75">
        <v>5</v>
      </c>
      <c r="D75">
        <v>553.86</v>
      </c>
      <c r="E75">
        <v>1</v>
      </c>
      <c r="F75">
        <v>3503.57</v>
      </c>
      <c r="G75" t="s">
        <v>75</v>
      </c>
      <c r="H75" t="s">
        <v>9</v>
      </c>
    </row>
    <row r="76" spans="1:8" x14ac:dyDescent="0.3">
      <c r="A76" s="1">
        <v>45324</v>
      </c>
      <c r="B76">
        <v>51</v>
      </c>
      <c r="C76">
        <v>46</v>
      </c>
      <c r="D76">
        <v>494.80907139727702</v>
      </c>
      <c r="E76">
        <v>2</v>
      </c>
      <c r="F76">
        <v>2179.8919232588878</v>
      </c>
      <c r="G76" t="s">
        <v>53</v>
      </c>
      <c r="H76" t="s">
        <v>9</v>
      </c>
    </row>
    <row r="77" spans="1:8" x14ac:dyDescent="0.3">
      <c r="A77" s="1">
        <v>45327</v>
      </c>
      <c r="B77">
        <v>70</v>
      </c>
      <c r="C77">
        <v>41</v>
      </c>
      <c r="D77">
        <v>145.6030515243452</v>
      </c>
      <c r="E77">
        <v>30</v>
      </c>
      <c r="F77">
        <v>1718.351029145992</v>
      </c>
      <c r="G77" t="s">
        <v>76</v>
      </c>
      <c r="H77" t="s">
        <v>11</v>
      </c>
    </row>
    <row r="78" spans="1:8" x14ac:dyDescent="0.3">
      <c r="A78" s="1">
        <v>45328</v>
      </c>
      <c r="B78">
        <v>82</v>
      </c>
      <c r="C78">
        <v>18</v>
      </c>
      <c r="D78">
        <v>347.21015235129067</v>
      </c>
      <c r="E78">
        <v>39</v>
      </c>
      <c r="F78">
        <v>3397.9979445755712</v>
      </c>
      <c r="G78" t="s">
        <v>77</v>
      </c>
      <c r="H78" t="s">
        <v>11</v>
      </c>
    </row>
    <row r="79" spans="1:8" x14ac:dyDescent="0.3">
      <c r="A79" s="1">
        <v>45329</v>
      </c>
      <c r="B79">
        <v>61</v>
      </c>
      <c r="C79">
        <v>28</v>
      </c>
      <c r="D79">
        <v>128.77938000832211</v>
      </c>
      <c r="E79">
        <v>36</v>
      </c>
      <c r="F79">
        <v>2339.303769941434</v>
      </c>
      <c r="G79" t="s">
        <v>39</v>
      </c>
      <c r="H79" t="s">
        <v>11</v>
      </c>
    </row>
    <row r="80" spans="1:8" x14ac:dyDescent="0.3">
      <c r="A80" s="1">
        <v>45330</v>
      </c>
      <c r="B80">
        <v>71</v>
      </c>
      <c r="C80">
        <v>57</v>
      </c>
      <c r="D80">
        <v>374.76444116186781</v>
      </c>
      <c r="E80">
        <v>35</v>
      </c>
      <c r="F80">
        <v>614.23860047155188</v>
      </c>
      <c r="G80" t="s">
        <v>78</v>
      </c>
      <c r="H80" t="s">
        <v>11</v>
      </c>
    </row>
    <row r="81" spans="1:8" x14ac:dyDescent="0.3">
      <c r="A81" s="1">
        <v>45331</v>
      </c>
      <c r="B81">
        <v>93</v>
      </c>
      <c r="C81">
        <v>12</v>
      </c>
      <c r="D81">
        <v>320.76525068668849</v>
      </c>
      <c r="E81">
        <v>23</v>
      </c>
      <c r="F81">
        <v>1202.686688147857</v>
      </c>
      <c r="G81" t="s">
        <v>79</v>
      </c>
      <c r="H81" t="s">
        <v>11</v>
      </c>
    </row>
    <row r="82" spans="1:8" x14ac:dyDescent="0.3">
      <c r="A82" s="1">
        <v>45334</v>
      </c>
      <c r="B82">
        <v>74</v>
      </c>
      <c r="C82">
        <v>29</v>
      </c>
      <c r="D82">
        <v>543.8520913791499</v>
      </c>
      <c r="E82">
        <v>30</v>
      </c>
      <c r="F82">
        <v>3721.8750298132891</v>
      </c>
      <c r="G82" t="s">
        <v>49</v>
      </c>
      <c r="H82" t="s">
        <v>9</v>
      </c>
    </row>
    <row r="83" spans="1:8" x14ac:dyDescent="0.3">
      <c r="A83" s="1">
        <v>45335</v>
      </c>
      <c r="B83">
        <v>98</v>
      </c>
      <c r="C83">
        <v>33</v>
      </c>
      <c r="D83">
        <v>275.45750627603928</v>
      </c>
      <c r="E83">
        <v>5</v>
      </c>
      <c r="F83">
        <v>3465.1577385956812</v>
      </c>
      <c r="G83" t="s">
        <v>80</v>
      </c>
      <c r="H83" t="s">
        <v>11</v>
      </c>
    </row>
    <row r="84" spans="1:8" x14ac:dyDescent="0.3">
      <c r="A84" s="1">
        <v>45336</v>
      </c>
      <c r="B84">
        <v>76</v>
      </c>
      <c r="C84">
        <v>63</v>
      </c>
      <c r="D84">
        <v>158.53350821380289</v>
      </c>
      <c r="E84">
        <v>1</v>
      </c>
      <c r="F84">
        <v>621.93196626567567</v>
      </c>
      <c r="G84" t="s">
        <v>46</v>
      </c>
      <c r="H84" t="s">
        <v>11</v>
      </c>
    </row>
    <row r="85" spans="1:8" x14ac:dyDescent="0.3">
      <c r="A85" s="1">
        <v>45337</v>
      </c>
      <c r="B85">
        <v>91</v>
      </c>
      <c r="C85">
        <v>42</v>
      </c>
      <c r="D85">
        <v>171.49584102641791</v>
      </c>
      <c r="E85">
        <v>19</v>
      </c>
      <c r="F85">
        <v>1498.874728698273</v>
      </c>
      <c r="G85" t="s">
        <v>81</v>
      </c>
      <c r="H85" t="s">
        <v>11</v>
      </c>
    </row>
    <row r="86" spans="1:8" x14ac:dyDescent="0.3">
      <c r="A86" s="1">
        <v>45338</v>
      </c>
      <c r="B86">
        <v>77</v>
      </c>
      <c r="C86">
        <v>33</v>
      </c>
      <c r="D86">
        <v>480.75531585873608</v>
      </c>
      <c r="E86">
        <v>27</v>
      </c>
      <c r="F86">
        <v>1539.8365846463209</v>
      </c>
      <c r="G86" t="s">
        <v>82</v>
      </c>
      <c r="H86" t="s">
        <v>11</v>
      </c>
    </row>
    <row r="87" spans="1:8" x14ac:dyDescent="0.3">
      <c r="A87" s="1">
        <v>45341</v>
      </c>
      <c r="B87">
        <v>65</v>
      </c>
      <c r="C87">
        <v>45</v>
      </c>
      <c r="D87">
        <v>409.1090316581305</v>
      </c>
      <c r="E87">
        <v>10</v>
      </c>
      <c r="F87">
        <v>3523.5173461942782</v>
      </c>
      <c r="G87" t="s">
        <v>53</v>
      </c>
      <c r="H87" t="s">
        <v>11</v>
      </c>
    </row>
    <row r="88" spans="1:8" x14ac:dyDescent="0.3">
      <c r="A88" s="1">
        <v>45342</v>
      </c>
      <c r="B88">
        <v>64</v>
      </c>
      <c r="C88">
        <v>47</v>
      </c>
      <c r="D88">
        <v>150.56133806139511</v>
      </c>
      <c r="E88">
        <v>3</v>
      </c>
      <c r="F88">
        <v>588.69741989463864</v>
      </c>
      <c r="G88" t="s">
        <v>52</v>
      </c>
      <c r="H88" t="s">
        <v>9</v>
      </c>
    </row>
    <row r="89" spans="1:8" x14ac:dyDescent="0.3">
      <c r="A89" s="1">
        <v>45343</v>
      </c>
      <c r="B89">
        <v>96</v>
      </c>
      <c r="C89">
        <v>34</v>
      </c>
      <c r="D89">
        <v>142.05340305749871</v>
      </c>
      <c r="E89">
        <v>14</v>
      </c>
      <c r="F89">
        <v>968.48861893058233</v>
      </c>
      <c r="G89" t="s">
        <v>83</v>
      </c>
      <c r="H89" t="s">
        <v>9</v>
      </c>
    </row>
    <row r="90" spans="1:8" x14ac:dyDescent="0.3">
      <c r="A90" s="1">
        <v>45344</v>
      </c>
      <c r="B90">
        <v>93</v>
      </c>
      <c r="C90">
        <v>27</v>
      </c>
      <c r="D90">
        <v>450.48456572956002</v>
      </c>
      <c r="E90">
        <v>5</v>
      </c>
      <c r="F90">
        <v>4099.6223841793526</v>
      </c>
      <c r="G90" t="s">
        <v>79</v>
      </c>
      <c r="H90" t="s">
        <v>9</v>
      </c>
    </row>
    <row r="91" spans="1:8" x14ac:dyDescent="0.3">
      <c r="A91" s="1">
        <v>45345</v>
      </c>
      <c r="B91">
        <v>52</v>
      </c>
      <c r="C91">
        <v>75</v>
      </c>
      <c r="D91">
        <v>136.38150318209679</v>
      </c>
      <c r="E91">
        <v>29</v>
      </c>
      <c r="F91">
        <v>1303.450979244501</v>
      </c>
      <c r="G91" t="s">
        <v>54</v>
      </c>
      <c r="H91" t="s">
        <v>11</v>
      </c>
    </row>
    <row r="92" spans="1:8" x14ac:dyDescent="0.3">
      <c r="A92" s="1">
        <v>45348</v>
      </c>
      <c r="B92">
        <v>86</v>
      </c>
      <c r="C92">
        <v>63</v>
      </c>
      <c r="D92">
        <v>510.93002964517808</v>
      </c>
      <c r="E92">
        <v>37</v>
      </c>
      <c r="F92">
        <v>3437.3574853334362</v>
      </c>
      <c r="G92" t="s">
        <v>50</v>
      </c>
      <c r="H92" t="s">
        <v>9</v>
      </c>
    </row>
    <row r="93" spans="1:8" x14ac:dyDescent="0.3">
      <c r="A93" s="1">
        <v>45349</v>
      </c>
      <c r="B93">
        <v>56</v>
      </c>
      <c r="C93">
        <v>44</v>
      </c>
      <c r="D93">
        <v>453.12111357824813</v>
      </c>
      <c r="E93">
        <v>1</v>
      </c>
      <c r="F93">
        <v>1571.8225147102689</v>
      </c>
      <c r="G93" t="s">
        <v>45</v>
      </c>
      <c r="H93" t="s">
        <v>9</v>
      </c>
    </row>
    <row r="94" spans="1:8" x14ac:dyDescent="0.3">
      <c r="A94" s="1">
        <v>45350</v>
      </c>
      <c r="B94">
        <v>70</v>
      </c>
      <c r="C94">
        <v>70</v>
      </c>
      <c r="D94">
        <v>140.6743903209499</v>
      </c>
      <c r="E94">
        <v>14</v>
      </c>
      <c r="F94">
        <v>947.48626741705323</v>
      </c>
      <c r="G94" t="s">
        <v>84</v>
      </c>
      <c r="H94" t="s">
        <v>11</v>
      </c>
    </row>
    <row r="95" spans="1:8" x14ac:dyDescent="0.3">
      <c r="A95" s="1">
        <v>45351</v>
      </c>
      <c r="B95">
        <v>58</v>
      </c>
      <c r="C95">
        <v>50</v>
      </c>
      <c r="D95">
        <v>142.41885704259599</v>
      </c>
      <c r="E95">
        <v>10</v>
      </c>
      <c r="F95">
        <v>1594.274859497543</v>
      </c>
      <c r="G95" t="s">
        <v>85</v>
      </c>
      <c r="H95" t="s">
        <v>11</v>
      </c>
    </row>
    <row r="96" spans="1:8" x14ac:dyDescent="0.3">
      <c r="A96" s="1">
        <v>45352</v>
      </c>
      <c r="B96">
        <v>31</v>
      </c>
      <c r="C96">
        <v>9</v>
      </c>
      <c r="D96">
        <v>209.18</v>
      </c>
      <c r="E96">
        <v>2</v>
      </c>
      <c r="F96">
        <v>4153.3100000000004</v>
      </c>
      <c r="G96" t="s">
        <v>86</v>
      </c>
      <c r="H96" t="s">
        <v>9</v>
      </c>
    </row>
    <row r="97" spans="1:8" x14ac:dyDescent="0.3">
      <c r="A97" s="1">
        <v>45352</v>
      </c>
      <c r="B97">
        <v>21</v>
      </c>
      <c r="C97">
        <v>14</v>
      </c>
      <c r="D97">
        <v>498.82</v>
      </c>
      <c r="E97">
        <v>5</v>
      </c>
      <c r="F97">
        <v>4039.26</v>
      </c>
      <c r="G97" t="s">
        <v>87</v>
      </c>
      <c r="H97" t="s">
        <v>11</v>
      </c>
    </row>
    <row r="98" spans="1:8" x14ac:dyDescent="0.3">
      <c r="A98" s="1">
        <v>45352</v>
      </c>
      <c r="B98">
        <v>16</v>
      </c>
      <c r="C98">
        <v>9</v>
      </c>
      <c r="D98">
        <v>199.87</v>
      </c>
      <c r="E98">
        <v>9</v>
      </c>
      <c r="F98">
        <v>818.64</v>
      </c>
      <c r="G98" t="s">
        <v>88</v>
      </c>
      <c r="H98" t="s">
        <v>9</v>
      </c>
    </row>
    <row r="99" spans="1:8" x14ac:dyDescent="0.3">
      <c r="A99" s="1">
        <v>45352</v>
      </c>
      <c r="B99">
        <v>30</v>
      </c>
      <c r="C99">
        <v>5</v>
      </c>
      <c r="D99">
        <v>565.19000000000005</v>
      </c>
      <c r="E99">
        <v>4</v>
      </c>
      <c r="F99">
        <v>3621.51</v>
      </c>
      <c r="G99" t="s">
        <v>89</v>
      </c>
      <c r="H99" t="s">
        <v>9</v>
      </c>
    </row>
    <row r="100" spans="1:8" x14ac:dyDescent="0.3">
      <c r="A100" s="1">
        <v>45352</v>
      </c>
      <c r="B100">
        <v>68</v>
      </c>
      <c r="C100">
        <v>19</v>
      </c>
      <c r="D100">
        <v>623.25</v>
      </c>
      <c r="E100">
        <v>3</v>
      </c>
      <c r="F100">
        <v>355.96</v>
      </c>
      <c r="G100" t="s">
        <v>68</v>
      </c>
      <c r="H100" t="s">
        <v>11</v>
      </c>
    </row>
    <row r="101" spans="1:8" x14ac:dyDescent="0.3">
      <c r="A101" s="1">
        <v>45352</v>
      </c>
      <c r="B101">
        <v>61</v>
      </c>
      <c r="C101">
        <v>7</v>
      </c>
      <c r="D101">
        <v>190.5</v>
      </c>
      <c r="E101">
        <v>3</v>
      </c>
      <c r="F101">
        <v>661.2</v>
      </c>
      <c r="G101" t="s">
        <v>90</v>
      </c>
      <c r="H101" t="s">
        <v>11</v>
      </c>
    </row>
    <row r="102" spans="1:8" x14ac:dyDescent="0.3">
      <c r="A102" s="1">
        <v>45352</v>
      </c>
      <c r="B102">
        <v>83</v>
      </c>
      <c r="C102">
        <v>5</v>
      </c>
      <c r="D102">
        <v>170.12</v>
      </c>
      <c r="E102">
        <v>3</v>
      </c>
      <c r="F102">
        <v>1171.95</v>
      </c>
      <c r="G102" t="s">
        <v>91</v>
      </c>
      <c r="H102" t="s">
        <v>9</v>
      </c>
    </row>
    <row r="103" spans="1:8" x14ac:dyDescent="0.3">
      <c r="A103" s="1">
        <v>45352</v>
      </c>
      <c r="B103">
        <v>74</v>
      </c>
      <c r="C103">
        <v>7</v>
      </c>
      <c r="D103">
        <v>87.89</v>
      </c>
      <c r="E103">
        <v>7</v>
      </c>
      <c r="F103">
        <v>3848.14</v>
      </c>
      <c r="G103" t="s">
        <v>92</v>
      </c>
      <c r="H103" t="s">
        <v>9</v>
      </c>
    </row>
    <row r="104" spans="1:8" x14ac:dyDescent="0.3">
      <c r="A104" s="1">
        <v>45352</v>
      </c>
      <c r="B104">
        <v>84</v>
      </c>
      <c r="C104">
        <v>15</v>
      </c>
      <c r="D104">
        <v>163.21</v>
      </c>
      <c r="E104">
        <v>5</v>
      </c>
      <c r="F104">
        <v>411.36</v>
      </c>
      <c r="G104" t="s">
        <v>93</v>
      </c>
      <c r="H104" t="s">
        <v>9</v>
      </c>
    </row>
    <row r="105" spans="1:8" x14ac:dyDescent="0.3">
      <c r="A105" s="1">
        <v>45352</v>
      </c>
      <c r="B105">
        <v>64</v>
      </c>
      <c r="C105">
        <v>13</v>
      </c>
      <c r="D105">
        <v>496.4</v>
      </c>
      <c r="E105">
        <v>0</v>
      </c>
      <c r="F105">
        <v>1306.3800000000001</v>
      </c>
      <c r="G105" t="s">
        <v>94</v>
      </c>
      <c r="H105" t="s">
        <v>9</v>
      </c>
    </row>
    <row r="106" spans="1:8" x14ac:dyDescent="0.3">
      <c r="A106" s="1">
        <v>45352</v>
      </c>
      <c r="B106">
        <v>21</v>
      </c>
      <c r="C106">
        <v>13</v>
      </c>
      <c r="D106">
        <v>315.41000000000003</v>
      </c>
      <c r="E106">
        <v>1</v>
      </c>
      <c r="F106">
        <v>1692.59</v>
      </c>
      <c r="G106" t="s">
        <v>15</v>
      </c>
      <c r="H106" t="s">
        <v>11</v>
      </c>
    </row>
    <row r="107" spans="1:8" x14ac:dyDescent="0.3">
      <c r="A107" s="1">
        <v>45352</v>
      </c>
      <c r="B107">
        <v>110</v>
      </c>
      <c r="C107">
        <v>6</v>
      </c>
      <c r="D107">
        <v>535.37</v>
      </c>
      <c r="E107">
        <v>2</v>
      </c>
      <c r="F107">
        <v>3113.29</v>
      </c>
      <c r="G107" t="s">
        <v>95</v>
      </c>
      <c r="H107" t="s">
        <v>9</v>
      </c>
    </row>
    <row r="108" spans="1:8" x14ac:dyDescent="0.3">
      <c r="A108" s="1">
        <v>45352</v>
      </c>
      <c r="B108">
        <v>54</v>
      </c>
      <c r="C108">
        <v>15</v>
      </c>
      <c r="D108">
        <v>321.99</v>
      </c>
      <c r="E108">
        <v>8</v>
      </c>
      <c r="F108">
        <v>1080.0899999999999</v>
      </c>
      <c r="G108" t="s">
        <v>96</v>
      </c>
      <c r="H108" t="s">
        <v>11</v>
      </c>
    </row>
    <row r="109" spans="1:8" x14ac:dyDescent="0.3">
      <c r="A109" s="1">
        <v>45352</v>
      </c>
      <c r="B109">
        <v>62</v>
      </c>
      <c r="C109">
        <v>8</v>
      </c>
      <c r="D109">
        <v>198.84</v>
      </c>
      <c r="E109">
        <v>8</v>
      </c>
      <c r="F109">
        <v>534.58000000000004</v>
      </c>
      <c r="G109" t="s">
        <v>97</v>
      </c>
      <c r="H109" t="s">
        <v>9</v>
      </c>
    </row>
    <row r="110" spans="1:8" x14ac:dyDescent="0.3">
      <c r="A110" s="1">
        <v>45352</v>
      </c>
      <c r="B110">
        <v>28</v>
      </c>
      <c r="C110">
        <v>12</v>
      </c>
      <c r="D110">
        <v>533.85</v>
      </c>
      <c r="E110">
        <v>5</v>
      </c>
      <c r="F110">
        <v>224.87</v>
      </c>
      <c r="G110" t="s">
        <v>98</v>
      </c>
      <c r="H110" t="s">
        <v>9</v>
      </c>
    </row>
    <row r="111" spans="1:8" x14ac:dyDescent="0.3">
      <c r="A111" s="1">
        <v>45352</v>
      </c>
      <c r="B111">
        <v>39</v>
      </c>
      <c r="C111">
        <v>16</v>
      </c>
      <c r="D111">
        <v>312.8</v>
      </c>
      <c r="E111">
        <v>8</v>
      </c>
      <c r="F111">
        <v>4592.09</v>
      </c>
      <c r="G111" t="s">
        <v>99</v>
      </c>
      <c r="H111" t="s">
        <v>11</v>
      </c>
    </row>
    <row r="112" spans="1:8" x14ac:dyDescent="0.3">
      <c r="A112" s="1">
        <v>45352</v>
      </c>
      <c r="B112">
        <v>62</v>
      </c>
      <c r="C112">
        <v>9</v>
      </c>
      <c r="D112">
        <v>252.77</v>
      </c>
      <c r="E112">
        <v>7</v>
      </c>
      <c r="F112">
        <v>4641.6099999999997</v>
      </c>
      <c r="G112" t="s">
        <v>100</v>
      </c>
      <c r="H112" t="s">
        <v>9</v>
      </c>
    </row>
    <row r="113" spans="1:8" x14ac:dyDescent="0.3">
      <c r="A113" s="1">
        <v>45352</v>
      </c>
      <c r="B113">
        <v>88</v>
      </c>
      <c r="C113">
        <v>18</v>
      </c>
      <c r="D113">
        <v>291.04000000000002</v>
      </c>
      <c r="E113">
        <v>2</v>
      </c>
      <c r="F113">
        <v>2619.84</v>
      </c>
      <c r="G113" t="s">
        <v>101</v>
      </c>
      <c r="H113" t="s">
        <v>9</v>
      </c>
    </row>
    <row r="114" spans="1:8" x14ac:dyDescent="0.3">
      <c r="A114" s="1">
        <v>45352</v>
      </c>
      <c r="B114">
        <v>50</v>
      </c>
      <c r="C114">
        <v>8</v>
      </c>
      <c r="D114">
        <v>512.92999999999995</v>
      </c>
      <c r="E114">
        <v>3</v>
      </c>
      <c r="F114">
        <v>3725.66</v>
      </c>
      <c r="G114" t="s">
        <v>102</v>
      </c>
      <c r="H114" t="s">
        <v>9</v>
      </c>
    </row>
    <row r="115" spans="1:8" x14ac:dyDescent="0.3">
      <c r="A115" s="1">
        <v>45352</v>
      </c>
      <c r="B115">
        <v>77</v>
      </c>
      <c r="C115">
        <v>14</v>
      </c>
      <c r="D115">
        <v>494.43</v>
      </c>
      <c r="E115">
        <v>4</v>
      </c>
      <c r="F115">
        <v>963.35</v>
      </c>
      <c r="G115" t="s">
        <v>103</v>
      </c>
      <c r="H115" t="s">
        <v>11</v>
      </c>
    </row>
    <row r="116" spans="1:8" x14ac:dyDescent="0.3">
      <c r="A116" s="1">
        <v>45352</v>
      </c>
      <c r="B116">
        <v>19</v>
      </c>
      <c r="C116">
        <v>6</v>
      </c>
      <c r="D116">
        <v>82.65</v>
      </c>
      <c r="E116">
        <v>3</v>
      </c>
      <c r="F116">
        <v>1469.62</v>
      </c>
      <c r="G116" t="s">
        <v>37</v>
      </c>
      <c r="H116" t="s">
        <v>11</v>
      </c>
    </row>
    <row r="117" spans="1:8" x14ac:dyDescent="0.3">
      <c r="A117" s="1">
        <v>45352</v>
      </c>
      <c r="B117">
        <v>59</v>
      </c>
      <c r="C117">
        <v>13</v>
      </c>
      <c r="D117">
        <v>402.9</v>
      </c>
      <c r="E117">
        <v>2</v>
      </c>
      <c r="F117">
        <v>3357.27</v>
      </c>
      <c r="G117" t="s">
        <v>104</v>
      </c>
      <c r="H117" t="s">
        <v>9</v>
      </c>
    </row>
    <row r="118" spans="1:8" x14ac:dyDescent="0.3">
      <c r="A118" s="1">
        <v>45352</v>
      </c>
      <c r="B118">
        <v>91</v>
      </c>
      <c r="C118">
        <v>10</v>
      </c>
      <c r="D118">
        <v>361.58</v>
      </c>
      <c r="E118">
        <v>4</v>
      </c>
      <c r="F118">
        <v>3674.37</v>
      </c>
      <c r="G118" t="s">
        <v>53</v>
      </c>
      <c r="H118" t="s">
        <v>9</v>
      </c>
    </row>
    <row r="119" spans="1:8" x14ac:dyDescent="0.3">
      <c r="A119" s="1">
        <v>45352</v>
      </c>
      <c r="B119">
        <v>55</v>
      </c>
      <c r="C119">
        <v>17</v>
      </c>
      <c r="D119">
        <v>315.62</v>
      </c>
      <c r="E119">
        <v>5</v>
      </c>
      <c r="F119">
        <v>3890.73</v>
      </c>
      <c r="G119" t="s">
        <v>80</v>
      </c>
      <c r="H119" t="s">
        <v>11</v>
      </c>
    </row>
    <row r="120" spans="1:8" x14ac:dyDescent="0.3">
      <c r="A120" s="1">
        <v>45352</v>
      </c>
      <c r="B120">
        <v>108</v>
      </c>
      <c r="C120">
        <v>14</v>
      </c>
      <c r="D120">
        <v>416.78</v>
      </c>
      <c r="E120">
        <v>1</v>
      </c>
      <c r="F120">
        <v>2989.69</v>
      </c>
      <c r="G120" t="s">
        <v>60</v>
      </c>
      <c r="H120" t="s">
        <v>9</v>
      </c>
    </row>
    <row r="121" spans="1:8" x14ac:dyDescent="0.3">
      <c r="A121" s="1">
        <v>45352</v>
      </c>
      <c r="B121">
        <v>33</v>
      </c>
      <c r="C121">
        <v>18</v>
      </c>
      <c r="D121">
        <v>348.57</v>
      </c>
      <c r="E121">
        <v>8</v>
      </c>
      <c r="F121">
        <v>1169.6400000000001</v>
      </c>
      <c r="G121" t="s">
        <v>66</v>
      </c>
      <c r="H121" t="s">
        <v>9</v>
      </c>
    </row>
    <row r="122" spans="1:8" x14ac:dyDescent="0.3">
      <c r="A122" s="1">
        <v>45355</v>
      </c>
      <c r="B122">
        <v>88</v>
      </c>
      <c r="C122">
        <v>42</v>
      </c>
      <c r="D122">
        <v>593.31978925058775</v>
      </c>
      <c r="E122">
        <v>7</v>
      </c>
      <c r="F122">
        <v>3750.2011933504659</v>
      </c>
      <c r="G122" t="s">
        <v>105</v>
      </c>
      <c r="H122" t="s">
        <v>11</v>
      </c>
    </row>
    <row r="123" spans="1:8" x14ac:dyDescent="0.3">
      <c r="A123" s="1">
        <v>45356</v>
      </c>
      <c r="B123">
        <v>67</v>
      </c>
      <c r="C123">
        <v>77</v>
      </c>
      <c r="D123">
        <v>287.13539787806019</v>
      </c>
      <c r="E123">
        <v>25</v>
      </c>
      <c r="F123">
        <v>4350.6341064782864</v>
      </c>
      <c r="G123" t="s">
        <v>46</v>
      </c>
      <c r="H123" t="s">
        <v>9</v>
      </c>
    </row>
    <row r="124" spans="1:8" x14ac:dyDescent="0.3">
      <c r="A124" s="1">
        <v>45357</v>
      </c>
      <c r="B124">
        <v>53</v>
      </c>
      <c r="C124">
        <v>42</v>
      </c>
      <c r="D124">
        <v>285.32107353344537</v>
      </c>
      <c r="E124">
        <v>4</v>
      </c>
      <c r="F124">
        <v>4235.9893905514618</v>
      </c>
      <c r="G124" t="s">
        <v>50</v>
      </c>
      <c r="H124" t="s">
        <v>9</v>
      </c>
    </row>
    <row r="125" spans="1:8" x14ac:dyDescent="0.3">
      <c r="A125" s="1">
        <v>45358</v>
      </c>
      <c r="B125">
        <v>74</v>
      </c>
      <c r="C125">
        <v>23</v>
      </c>
      <c r="D125">
        <v>506.39978362875132</v>
      </c>
      <c r="E125">
        <v>5</v>
      </c>
      <c r="F125">
        <v>2287.325883283047</v>
      </c>
      <c r="G125" t="s">
        <v>106</v>
      </c>
      <c r="H125" t="s">
        <v>11</v>
      </c>
    </row>
    <row r="126" spans="1:8" x14ac:dyDescent="0.3">
      <c r="A126" s="1">
        <v>45359</v>
      </c>
      <c r="B126">
        <v>63</v>
      </c>
      <c r="C126">
        <v>30</v>
      </c>
      <c r="D126">
        <v>573.62428869192934</v>
      </c>
      <c r="E126">
        <v>25</v>
      </c>
      <c r="F126">
        <v>3506.3831145679078</v>
      </c>
      <c r="G126" t="s">
        <v>107</v>
      </c>
      <c r="H126" t="s">
        <v>11</v>
      </c>
    </row>
    <row r="127" spans="1:8" x14ac:dyDescent="0.3">
      <c r="A127" s="1">
        <v>45362</v>
      </c>
      <c r="B127">
        <v>99</v>
      </c>
      <c r="C127">
        <v>57</v>
      </c>
      <c r="D127">
        <v>593.00053191143547</v>
      </c>
      <c r="E127">
        <v>3</v>
      </c>
      <c r="F127">
        <v>1422.4293293711939</v>
      </c>
      <c r="G127" t="s">
        <v>39</v>
      </c>
      <c r="H127" t="s">
        <v>9</v>
      </c>
    </row>
    <row r="128" spans="1:8" x14ac:dyDescent="0.3">
      <c r="A128" s="1">
        <v>45363</v>
      </c>
      <c r="B128">
        <v>58</v>
      </c>
      <c r="C128">
        <v>29</v>
      </c>
      <c r="D128">
        <v>476.68909262947079</v>
      </c>
      <c r="E128">
        <v>18</v>
      </c>
      <c r="F128">
        <v>1819.16478617456</v>
      </c>
      <c r="G128" t="s">
        <v>76</v>
      </c>
      <c r="H128" t="s">
        <v>9</v>
      </c>
    </row>
    <row r="129" spans="1:8" x14ac:dyDescent="0.3">
      <c r="A129" s="1">
        <v>45364</v>
      </c>
      <c r="B129">
        <v>75</v>
      </c>
      <c r="C129">
        <v>17</v>
      </c>
      <c r="D129">
        <v>288.12979276545792</v>
      </c>
      <c r="E129">
        <v>19</v>
      </c>
      <c r="F129">
        <v>4533.5111833450392</v>
      </c>
      <c r="G129" t="s">
        <v>81</v>
      </c>
      <c r="H129" t="s">
        <v>11</v>
      </c>
    </row>
    <row r="130" spans="1:8" x14ac:dyDescent="0.3">
      <c r="A130" s="1">
        <v>45365</v>
      </c>
      <c r="B130">
        <v>51</v>
      </c>
      <c r="C130">
        <v>16</v>
      </c>
      <c r="D130">
        <v>141.75035834933439</v>
      </c>
      <c r="E130">
        <v>32</v>
      </c>
      <c r="F130">
        <v>558.50865579831213</v>
      </c>
      <c r="G130" t="s">
        <v>52</v>
      </c>
      <c r="H130" t="s">
        <v>11</v>
      </c>
    </row>
    <row r="131" spans="1:8" x14ac:dyDescent="0.3">
      <c r="A131" s="1">
        <v>45366</v>
      </c>
      <c r="B131">
        <v>69</v>
      </c>
      <c r="C131">
        <v>76</v>
      </c>
      <c r="D131">
        <v>488.5734579637184</v>
      </c>
      <c r="E131">
        <v>19</v>
      </c>
      <c r="F131">
        <v>884.78838884510628</v>
      </c>
      <c r="G131" t="s">
        <v>48</v>
      </c>
      <c r="H131" t="s">
        <v>9</v>
      </c>
    </row>
    <row r="132" spans="1:8" x14ac:dyDescent="0.3">
      <c r="A132" s="1">
        <v>45369</v>
      </c>
      <c r="B132">
        <v>77</v>
      </c>
      <c r="C132">
        <v>26</v>
      </c>
      <c r="D132">
        <v>379.20212486790251</v>
      </c>
      <c r="E132">
        <v>11</v>
      </c>
      <c r="F132">
        <v>1435.4881481571231</v>
      </c>
      <c r="G132" t="s">
        <v>108</v>
      </c>
      <c r="H132" t="s">
        <v>11</v>
      </c>
    </row>
    <row r="133" spans="1:8" x14ac:dyDescent="0.3">
      <c r="A133" s="1">
        <v>45370</v>
      </c>
      <c r="B133">
        <v>96</v>
      </c>
      <c r="C133">
        <v>42</v>
      </c>
      <c r="D133">
        <v>312.11100462348821</v>
      </c>
      <c r="E133">
        <v>0</v>
      </c>
      <c r="F133">
        <v>619.39491743218878</v>
      </c>
      <c r="G133" t="s">
        <v>41</v>
      </c>
      <c r="H133" t="s">
        <v>9</v>
      </c>
    </row>
    <row r="134" spans="1:8" x14ac:dyDescent="0.3">
      <c r="A134" s="1">
        <v>45371</v>
      </c>
      <c r="B134">
        <v>56</v>
      </c>
      <c r="C134">
        <v>57</v>
      </c>
      <c r="D134">
        <v>553.17719254736801</v>
      </c>
      <c r="E134">
        <v>25</v>
      </c>
      <c r="F134">
        <v>1316.4594579040879</v>
      </c>
      <c r="G134" t="s">
        <v>109</v>
      </c>
      <c r="H134" t="s">
        <v>9</v>
      </c>
    </row>
    <row r="135" spans="1:8" x14ac:dyDescent="0.3">
      <c r="A135" s="1">
        <v>45372</v>
      </c>
      <c r="B135">
        <v>93</v>
      </c>
      <c r="C135">
        <v>68</v>
      </c>
      <c r="D135">
        <v>155.59874115307571</v>
      </c>
      <c r="E135">
        <v>13</v>
      </c>
      <c r="F135">
        <v>3123.6870243636149</v>
      </c>
      <c r="G135" t="s">
        <v>110</v>
      </c>
      <c r="H135" t="s">
        <v>9</v>
      </c>
    </row>
    <row r="136" spans="1:8" x14ac:dyDescent="0.3">
      <c r="A136" s="1">
        <v>45373</v>
      </c>
      <c r="B136">
        <v>57</v>
      </c>
      <c r="C136">
        <v>31</v>
      </c>
      <c r="D136">
        <v>346.31255214542949</v>
      </c>
      <c r="E136">
        <v>37</v>
      </c>
      <c r="F136">
        <v>2396.4104776662411</v>
      </c>
      <c r="G136" t="s">
        <v>34</v>
      </c>
      <c r="H136" t="s">
        <v>9</v>
      </c>
    </row>
    <row r="137" spans="1:8" x14ac:dyDescent="0.3">
      <c r="A137" s="1">
        <v>45376</v>
      </c>
      <c r="B137">
        <v>96</v>
      </c>
      <c r="C137">
        <v>39</v>
      </c>
      <c r="D137">
        <v>105.67682238370951</v>
      </c>
      <c r="E137">
        <v>36</v>
      </c>
      <c r="F137">
        <v>4517.0226998463868</v>
      </c>
      <c r="G137" t="s">
        <v>81</v>
      </c>
      <c r="H137" t="s">
        <v>11</v>
      </c>
    </row>
    <row r="138" spans="1:8" x14ac:dyDescent="0.3">
      <c r="A138" s="1">
        <v>45377</v>
      </c>
      <c r="B138">
        <v>84</v>
      </c>
      <c r="C138">
        <v>47</v>
      </c>
      <c r="D138">
        <v>334.33032099706321</v>
      </c>
      <c r="E138">
        <v>10</v>
      </c>
      <c r="F138">
        <v>4178.4960278229846</v>
      </c>
      <c r="G138" t="s">
        <v>54</v>
      </c>
      <c r="H138" t="s">
        <v>11</v>
      </c>
    </row>
    <row r="139" spans="1:8" x14ac:dyDescent="0.3">
      <c r="A139" s="1">
        <v>45378</v>
      </c>
      <c r="B139">
        <v>63</v>
      </c>
      <c r="C139">
        <v>60</v>
      </c>
      <c r="D139">
        <v>128.15163784091871</v>
      </c>
      <c r="E139">
        <v>35</v>
      </c>
      <c r="F139">
        <v>2038.178082640442</v>
      </c>
      <c r="G139" t="s">
        <v>34</v>
      </c>
      <c r="H139" t="s">
        <v>9</v>
      </c>
    </row>
    <row r="140" spans="1:8" x14ac:dyDescent="0.3">
      <c r="A140" s="1">
        <v>45379</v>
      </c>
      <c r="B140">
        <v>66</v>
      </c>
      <c r="C140">
        <v>63</v>
      </c>
      <c r="D140">
        <v>159.408958134036</v>
      </c>
      <c r="E140">
        <v>12</v>
      </c>
      <c r="F140">
        <v>1667.4054504408159</v>
      </c>
      <c r="G140" t="s">
        <v>85</v>
      </c>
      <c r="H140" t="s">
        <v>9</v>
      </c>
    </row>
    <row r="141" spans="1:8" x14ac:dyDescent="0.3">
      <c r="A141" s="1">
        <v>45380</v>
      </c>
      <c r="B141">
        <v>85</v>
      </c>
      <c r="C141">
        <v>17</v>
      </c>
      <c r="D141">
        <v>158.76312338855249</v>
      </c>
      <c r="E141">
        <v>2</v>
      </c>
      <c r="F141">
        <v>2208.6158367527009</v>
      </c>
      <c r="G141" t="s">
        <v>111</v>
      </c>
      <c r="H141" t="s">
        <v>9</v>
      </c>
    </row>
    <row r="142" spans="1:8" x14ac:dyDescent="0.3">
      <c r="A142" s="1">
        <v>45383</v>
      </c>
      <c r="B142">
        <v>83</v>
      </c>
      <c r="C142">
        <v>11</v>
      </c>
      <c r="D142">
        <v>365.12</v>
      </c>
      <c r="E142">
        <v>5</v>
      </c>
      <c r="F142">
        <v>3682.69</v>
      </c>
      <c r="G142" t="s">
        <v>34</v>
      </c>
      <c r="H142" t="s">
        <v>9</v>
      </c>
    </row>
    <row r="143" spans="1:8" x14ac:dyDescent="0.3">
      <c r="A143" s="1">
        <v>45383</v>
      </c>
      <c r="B143">
        <v>41</v>
      </c>
      <c r="C143">
        <v>14</v>
      </c>
      <c r="D143">
        <v>416.88</v>
      </c>
      <c r="E143">
        <v>2</v>
      </c>
      <c r="F143">
        <v>3638.83</v>
      </c>
      <c r="G143" t="s">
        <v>61</v>
      </c>
      <c r="H143" t="s">
        <v>11</v>
      </c>
    </row>
    <row r="144" spans="1:8" x14ac:dyDescent="0.3">
      <c r="A144" s="1">
        <v>45383</v>
      </c>
      <c r="B144">
        <v>17</v>
      </c>
      <c r="C144">
        <v>7</v>
      </c>
      <c r="D144">
        <v>81.14</v>
      </c>
      <c r="E144">
        <v>3</v>
      </c>
      <c r="F144">
        <v>1419.04</v>
      </c>
      <c r="G144" t="s">
        <v>77</v>
      </c>
      <c r="H144" t="s">
        <v>9</v>
      </c>
    </row>
    <row r="145" spans="1:8" x14ac:dyDescent="0.3">
      <c r="A145" s="1">
        <v>45383</v>
      </c>
      <c r="B145">
        <v>76</v>
      </c>
      <c r="C145">
        <v>16</v>
      </c>
      <c r="D145">
        <v>449.04</v>
      </c>
      <c r="E145">
        <v>4</v>
      </c>
      <c r="F145">
        <v>1019.97</v>
      </c>
      <c r="G145" t="s">
        <v>112</v>
      </c>
      <c r="H145" t="s">
        <v>9</v>
      </c>
    </row>
    <row r="146" spans="1:8" x14ac:dyDescent="0.3">
      <c r="A146" s="1">
        <v>45383</v>
      </c>
      <c r="B146">
        <v>72</v>
      </c>
      <c r="C146">
        <v>6</v>
      </c>
      <c r="D146">
        <v>508.55</v>
      </c>
      <c r="E146">
        <v>3</v>
      </c>
      <c r="F146">
        <v>3633.75</v>
      </c>
      <c r="G146" t="s">
        <v>113</v>
      </c>
      <c r="H146" t="s">
        <v>11</v>
      </c>
    </row>
    <row r="147" spans="1:8" x14ac:dyDescent="0.3">
      <c r="A147" s="1">
        <v>45383</v>
      </c>
      <c r="B147">
        <v>72</v>
      </c>
      <c r="C147">
        <v>18</v>
      </c>
      <c r="D147">
        <v>299.08999999999997</v>
      </c>
      <c r="E147">
        <v>2</v>
      </c>
      <c r="F147">
        <v>2378.29</v>
      </c>
      <c r="G147" t="s">
        <v>114</v>
      </c>
      <c r="H147" t="s">
        <v>11</v>
      </c>
    </row>
    <row r="148" spans="1:8" x14ac:dyDescent="0.3">
      <c r="A148" s="1">
        <v>45383</v>
      </c>
      <c r="B148">
        <v>91</v>
      </c>
      <c r="C148">
        <v>5</v>
      </c>
      <c r="D148">
        <v>605.11</v>
      </c>
      <c r="E148">
        <v>2</v>
      </c>
      <c r="F148">
        <v>3499.88</v>
      </c>
      <c r="G148" t="s">
        <v>115</v>
      </c>
      <c r="H148" t="s">
        <v>11</v>
      </c>
    </row>
    <row r="149" spans="1:8" x14ac:dyDescent="0.3">
      <c r="A149" s="1">
        <v>45383</v>
      </c>
      <c r="B149">
        <v>29</v>
      </c>
      <c r="C149">
        <v>16</v>
      </c>
      <c r="D149">
        <v>412.07</v>
      </c>
      <c r="E149">
        <v>10</v>
      </c>
      <c r="F149">
        <v>1075.94</v>
      </c>
      <c r="G149" t="s">
        <v>116</v>
      </c>
      <c r="H149" t="s">
        <v>9</v>
      </c>
    </row>
    <row r="150" spans="1:8" x14ac:dyDescent="0.3">
      <c r="A150" s="1">
        <v>45383</v>
      </c>
      <c r="B150">
        <v>69</v>
      </c>
      <c r="C150">
        <v>17</v>
      </c>
      <c r="D150">
        <v>342.81</v>
      </c>
      <c r="E150">
        <v>6</v>
      </c>
      <c r="F150">
        <v>3728.2</v>
      </c>
      <c r="G150" t="s">
        <v>117</v>
      </c>
      <c r="H150" t="s">
        <v>9</v>
      </c>
    </row>
    <row r="151" spans="1:8" x14ac:dyDescent="0.3">
      <c r="A151" s="1">
        <v>45383</v>
      </c>
      <c r="B151">
        <v>64</v>
      </c>
      <c r="C151">
        <v>13</v>
      </c>
      <c r="D151">
        <v>317.58</v>
      </c>
      <c r="E151">
        <v>8</v>
      </c>
      <c r="F151">
        <v>1088.22</v>
      </c>
      <c r="G151" t="s">
        <v>118</v>
      </c>
      <c r="H151" t="s">
        <v>9</v>
      </c>
    </row>
    <row r="152" spans="1:8" x14ac:dyDescent="0.3">
      <c r="A152" s="1">
        <v>45383</v>
      </c>
      <c r="B152">
        <v>16</v>
      </c>
      <c r="C152">
        <v>7</v>
      </c>
      <c r="D152">
        <v>181.58</v>
      </c>
      <c r="E152">
        <v>6</v>
      </c>
      <c r="F152">
        <v>868.4</v>
      </c>
      <c r="G152" t="s">
        <v>25</v>
      </c>
      <c r="H152" t="s">
        <v>11</v>
      </c>
    </row>
    <row r="153" spans="1:8" x14ac:dyDescent="0.3">
      <c r="A153" s="1">
        <v>45383</v>
      </c>
      <c r="B153">
        <v>37</v>
      </c>
      <c r="C153">
        <v>7</v>
      </c>
      <c r="D153">
        <v>470.85</v>
      </c>
      <c r="E153">
        <v>7</v>
      </c>
      <c r="F153">
        <v>3483.6</v>
      </c>
      <c r="G153" t="s">
        <v>119</v>
      </c>
      <c r="H153" t="s">
        <v>9</v>
      </c>
    </row>
    <row r="154" spans="1:8" x14ac:dyDescent="0.3">
      <c r="A154" s="1">
        <v>45383</v>
      </c>
      <c r="B154">
        <v>81</v>
      </c>
      <c r="C154">
        <v>16</v>
      </c>
      <c r="D154">
        <v>584.29999999999995</v>
      </c>
      <c r="E154">
        <v>3</v>
      </c>
      <c r="F154">
        <v>377.45</v>
      </c>
      <c r="G154" t="s">
        <v>120</v>
      </c>
      <c r="H154" t="s">
        <v>11</v>
      </c>
    </row>
    <row r="155" spans="1:8" x14ac:dyDescent="0.3">
      <c r="A155" s="1">
        <v>45383</v>
      </c>
      <c r="B155">
        <v>44</v>
      </c>
      <c r="C155">
        <v>6</v>
      </c>
      <c r="D155">
        <v>246.21</v>
      </c>
      <c r="E155">
        <v>5</v>
      </c>
      <c r="F155">
        <v>4155.8</v>
      </c>
      <c r="G155" t="s">
        <v>100</v>
      </c>
      <c r="H155" t="s">
        <v>11</v>
      </c>
    </row>
    <row r="156" spans="1:8" x14ac:dyDescent="0.3">
      <c r="A156" s="1">
        <v>45383</v>
      </c>
      <c r="B156">
        <v>103</v>
      </c>
      <c r="C156">
        <v>6</v>
      </c>
      <c r="D156">
        <v>165.74</v>
      </c>
      <c r="E156">
        <v>6</v>
      </c>
      <c r="F156">
        <v>1169.3800000000001</v>
      </c>
      <c r="G156" t="s">
        <v>91</v>
      </c>
      <c r="H156" t="s">
        <v>9</v>
      </c>
    </row>
    <row r="157" spans="1:8" x14ac:dyDescent="0.3">
      <c r="A157" s="1">
        <v>45383</v>
      </c>
      <c r="B157">
        <v>63</v>
      </c>
      <c r="C157">
        <v>11</v>
      </c>
      <c r="D157">
        <v>554.51</v>
      </c>
      <c r="E157">
        <v>1</v>
      </c>
      <c r="F157">
        <v>1138.51</v>
      </c>
      <c r="G157" t="s">
        <v>121</v>
      </c>
      <c r="H157" t="s">
        <v>11</v>
      </c>
    </row>
    <row r="158" spans="1:8" x14ac:dyDescent="0.3">
      <c r="A158" s="1">
        <v>45383</v>
      </c>
      <c r="B158">
        <v>26</v>
      </c>
      <c r="C158">
        <v>17</v>
      </c>
      <c r="D158">
        <v>526.34</v>
      </c>
      <c r="E158">
        <v>6</v>
      </c>
      <c r="F158">
        <v>3360.11</v>
      </c>
      <c r="G158" t="s">
        <v>122</v>
      </c>
      <c r="H158" t="s">
        <v>11</v>
      </c>
    </row>
    <row r="159" spans="1:8" x14ac:dyDescent="0.3">
      <c r="A159" s="1">
        <v>45383</v>
      </c>
      <c r="B159">
        <v>104</v>
      </c>
      <c r="C159">
        <v>22</v>
      </c>
      <c r="D159">
        <v>190.87</v>
      </c>
      <c r="E159">
        <v>4</v>
      </c>
      <c r="F159">
        <v>433.41</v>
      </c>
      <c r="G159" t="s">
        <v>123</v>
      </c>
      <c r="H159" t="s">
        <v>9</v>
      </c>
    </row>
    <row r="160" spans="1:8" x14ac:dyDescent="0.3">
      <c r="A160" s="1">
        <v>45383</v>
      </c>
      <c r="B160">
        <v>26</v>
      </c>
      <c r="C160">
        <v>6</v>
      </c>
      <c r="D160">
        <v>231.59</v>
      </c>
      <c r="E160">
        <v>2</v>
      </c>
      <c r="F160">
        <v>3988.15</v>
      </c>
      <c r="G160" t="s">
        <v>124</v>
      </c>
      <c r="H160" t="s">
        <v>11</v>
      </c>
    </row>
    <row r="161" spans="1:8" x14ac:dyDescent="0.3">
      <c r="A161" s="1">
        <v>45383</v>
      </c>
      <c r="B161">
        <v>22</v>
      </c>
      <c r="C161">
        <v>13</v>
      </c>
      <c r="D161">
        <v>302.49</v>
      </c>
      <c r="E161">
        <v>2</v>
      </c>
      <c r="F161">
        <v>1591.45</v>
      </c>
      <c r="G161" t="s">
        <v>125</v>
      </c>
      <c r="H161" t="s">
        <v>9</v>
      </c>
    </row>
    <row r="162" spans="1:8" x14ac:dyDescent="0.3">
      <c r="A162" s="1">
        <v>45383</v>
      </c>
      <c r="B162">
        <v>77</v>
      </c>
      <c r="C162">
        <v>8</v>
      </c>
      <c r="D162">
        <v>173.88</v>
      </c>
      <c r="E162">
        <v>6</v>
      </c>
      <c r="F162">
        <v>462.44</v>
      </c>
      <c r="G162" t="s">
        <v>97</v>
      </c>
      <c r="H162" t="s">
        <v>11</v>
      </c>
    </row>
    <row r="163" spans="1:8" x14ac:dyDescent="0.3">
      <c r="A163" s="1">
        <v>45383</v>
      </c>
      <c r="B163">
        <v>90</v>
      </c>
      <c r="C163">
        <v>17</v>
      </c>
      <c r="D163">
        <v>366.84</v>
      </c>
      <c r="E163">
        <v>0</v>
      </c>
      <c r="F163">
        <v>3153.56</v>
      </c>
      <c r="G163" t="s">
        <v>126</v>
      </c>
      <c r="H163" t="s">
        <v>11</v>
      </c>
    </row>
    <row r="164" spans="1:8" x14ac:dyDescent="0.3">
      <c r="A164" s="1">
        <v>45383</v>
      </c>
      <c r="B164">
        <v>33</v>
      </c>
      <c r="C164">
        <v>9</v>
      </c>
      <c r="D164">
        <v>578.41999999999996</v>
      </c>
      <c r="E164">
        <v>4</v>
      </c>
      <c r="F164">
        <v>229.72</v>
      </c>
      <c r="G164" t="s">
        <v>127</v>
      </c>
      <c r="H164" t="s">
        <v>9</v>
      </c>
    </row>
    <row r="165" spans="1:8" x14ac:dyDescent="0.3">
      <c r="A165" s="1">
        <v>45383</v>
      </c>
      <c r="B165">
        <v>42</v>
      </c>
      <c r="C165">
        <v>14</v>
      </c>
      <c r="D165">
        <v>321.29000000000002</v>
      </c>
      <c r="E165">
        <v>7</v>
      </c>
      <c r="F165">
        <v>4298.2700000000004</v>
      </c>
      <c r="G165" t="s">
        <v>128</v>
      </c>
      <c r="H165" t="s">
        <v>9</v>
      </c>
    </row>
    <row r="166" spans="1:8" x14ac:dyDescent="0.3">
      <c r="A166" s="1">
        <v>45383</v>
      </c>
      <c r="B166">
        <v>100</v>
      </c>
      <c r="C166">
        <v>7</v>
      </c>
      <c r="D166">
        <v>82.62</v>
      </c>
      <c r="E166">
        <v>6</v>
      </c>
      <c r="F166">
        <v>4085.91</v>
      </c>
      <c r="G166" t="s">
        <v>129</v>
      </c>
      <c r="H166" t="s">
        <v>11</v>
      </c>
    </row>
    <row r="167" spans="1:8" x14ac:dyDescent="0.3">
      <c r="A167" s="1">
        <v>45383</v>
      </c>
      <c r="B167">
        <v>69</v>
      </c>
      <c r="C167">
        <v>9</v>
      </c>
      <c r="D167">
        <v>221.01</v>
      </c>
      <c r="E167">
        <v>3</v>
      </c>
      <c r="F167">
        <v>643.44000000000005</v>
      </c>
      <c r="G167" t="s">
        <v>130</v>
      </c>
      <c r="H167" t="s">
        <v>11</v>
      </c>
    </row>
    <row r="168" spans="1:8" x14ac:dyDescent="0.3">
      <c r="A168" s="1">
        <v>45384</v>
      </c>
      <c r="B168">
        <v>99</v>
      </c>
      <c r="C168">
        <v>36</v>
      </c>
      <c r="D168">
        <v>424.60515105803182</v>
      </c>
      <c r="E168">
        <v>32</v>
      </c>
      <c r="F168">
        <v>3156.3272413166351</v>
      </c>
      <c r="G168" t="s">
        <v>128</v>
      </c>
      <c r="H168" t="s">
        <v>9</v>
      </c>
    </row>
    <row r="169" spans="1:8" x14ac:dyDescent="0.3">
      <c r="A169" s="1">
        <v>45385</v>
      </c>
      <c r="B169">
        <v>89</v>
      </c>
      <c r="C169">
        <v>36</v>
      </c>
      <c r="D169">
        <v>473.02243963271172</v>
      </c>
      <c r="E169">
        <v>5</v>
      </c>
      <c r="F169">
        <v>1706.2863837029431</v>
      </c>
      <c r="G169" t="s">
        <v>76</v>
      </c>
      <c r="H169" t="s">
        <v>9</v>
      </c>
    </row>
    <row r="170" spans="1:8" x14ac:dyDescent="0.3">
      <c r="A170" s="1">
        <v>45386</v>
      </c>
      <c r="B170">
        <v>53</v>
      </c>
      <c r="C170">
        <v>30</v>
      </c>
      <c r="D170">
        <v>391.68438254857978</v>
      </c>
      <c r="E170">
        <v>9</v>
      </c>
      <c r="F170">
        <v>3308.6700853211032</v>
      </c>
      <c r="G170" t="s">
        <v>79</v>
      </c>
      <c r="H170" t="s">
        <v>11</v>
      </c>
    </row>
    <row r="171" spans="1:8" x14ac:dyDescent="0.3">
      <c r="A171" s="1">
        <v>45387</v>
      </c>
      <c r="B171">
        <v>51</v>
      </c>
      <c r="C171">
        <v>39</v>
      </c>
      <c r="D171">
        <v>581.08627423727103</v>
      </c>
      <c r="E171">
        <v>4</v>
      </c>
      <c r="F171">
        <v>2342.352434860582</v>
      </c>
      <c r="G171" t="s">
        <v>131</v>
      </c>
      <c r="H171" t="s">
        <v>11</v>
      </c>
    </row>
    <row r="172" spans="1:8" x14ac:dyDescent="0.3">
      <c r="A172" s="1">
        <v>45390</v>
      </c>
      <c r="B172">
        <v>55</v>
      </c>
      <c r="C172">
        <v>37</v>
      </c>
      <c r="D172">
        <v>287.435289761852</v>
      </c>
      <c r="E172">
        <v>22</v>
      </c>
      <c r="F172">
        <v>2984.2123138339111</v>
      </c>
      <c r="G172" t="s">
        <v>44</v>
      </c>
      <c r="H172" t="s">
        <v>11</v>
      </c>
    </row>
    <row r="173" spans="1:8" x14ac:dyDescent="0.3">
      <c r="A173" s="1">
        <v>45391</v>
      </c>
      <c r="B173">
        <v>91</v>
      </c>
      <c r="C173">
        <v>73</v>
      </c>
      <c r="D173">
        <v>242.85604314093041</v>
      </c>
      <c r="E173">
        <v>9</v>
      </c>
      <c r="F173">
        <v>2462.569381108925</v>
      </c>
      <c r="G173" t="s">
        <v>132</v>
      </c>
      <c r="H173" t="s">
        <v>11</v>
      </c>
    </row>
    <row r="174" spans="1:8" x14ac:dyDescent="0.3">
      <c r="A174" s="1">
        <v>45392</v>
      </c>
      <c r="B174">
        <v>53</v>
      </c>
      <c r="C174">
        <v>78</v>
      </c>
      <c r="D174">
        <v>534.29956409473016</v>
      </c>
      <c r="E174">
        <v>1</v>
      </c>
      <c r="F174">
        <v>1825.09591793863</v>
      </c>
      <c r="G174" t="s">
        <v>54</v>
      </c>
      <c r="H174" t="s">
        <v>9</v>
      </c>
    </row>
    <row r="175" spans="1:8" x14ac:dyDescent="0.3">
      <c r="A175" s="1">
        <v>45393</v>
      </c>
      <c r="B175">
        <v>78</v>
      </c>
      <c r="C175">
        <v>70</v>
      </c>
      <c r="D175">
        <v>211.79791925972631</v>
      </c>
      <c r="E175">
        <v>12</v>
      </c>
      <c r="F175">
        <v>4768.0398813297052</v>
      </c>
      <c r="G175" t="s">
        <v>133</v>
      </c>
      <c r="H175" t="s">
        <v>9</v>
      </c>
    </row>
    <row r="176" spans="1:8" x14ac:dyDescent="0.3">
      <c r="A176" s="1">
        <v>45394</v>
      </c>
      <c r="B176">
        <v>67</v>
      </c>
      <c r="C176">
        <v>57</v>
      </c>
      <c r="D176">
        <v>581.6112697203057</v>
      </c>
      <c r="E176">
        <v>39</v>
      </c>
      <c r="F176">
        <v>3936.226073718924</v>
      </c>
      <c r="G176" t="s">
        <v>84</v>
      </c>
      <c r="H176" t="s">
        <v>9</v>
      </c>
    </row>
    <row r="177" spans="1:8" x14ac:dyDescent="0.3">
      <c r="A177" s="1">
        <v>45397</v>
      </c>
      <c r="B177">
        <v>75</v>
      </c>
      <c r="C177">
        <v>28</v>
      </c>
      <c r="D177">
        <v>106.0772373449082</v>
      </c>
      <c r="E177">
        <v>1</v>
      </c>
      <c r="F177">
        <v>1130.5092909490361</v>
      </c>
      <c r="G177" t="s">
        <v>134</v>
      </c>
      <c r="H177" t="s">
        <v>9</v>
      </c>
    </row>
    <row r="178" spans="1:8" x14ac:dyDescent="0.3">
      <c r="A178" s="1">
        <v>45398</v>
      </c>
      <c r="B178">
        <v>93</v>
      </c>
      <c r="C178">
        <v>13</v>
      </c>
      <c r="D178">
        <v>584.93941335381953</v>
      </c>
      <c r="E178">
        <v>19</v>
      </c>
      <c r="F178">
        <v>4408.1058915406074</v>
      </c>
      <c r="G178" t="s">
        <v>34</v>
      </c>
      <c r="H178" t="s">
        <v>9</v>
      </c>
    </row>
    <row r="179" spans="1:8" x14ac:dyDescent="0.3">
      <c r="A179" s="1">
        <v>45399</v>
      </c>
      <c r="B179">
        <v>83</v>
      </c>
      <c r="C179">
        <v>44</v>
      </c>
      <c r="D179">
        <v>121.5799559752881</v>
      </c>
      <c r="E179">
        <v>0</v>
      </c>
      <c r="F179">
        <v>2693.4403921228109</v>
      </c>
      <c r="G179" t="s">
        <v>54</v>
      </c>
      <c r="H179" t="s">
        <v>11</v>
      </c>
    </row>
    <row r="180" spans="1:8" x14ac:dyDescent="0.3">
      <c r="A180" s="1">
        <v>45400</v>
      </c>
      <c r="B180">
        <v>59</v>
      </c>
      <c r="C180">
        <v>73</v>
      </c>
      <c r="D180">
        <v>545.57155684903546</v>
      </c>
      <c r="E180">
        <v>36</v>
      </c>
      <c r="F180">
        <v>4525.4850210234108</v>
      </c>
      <c r="G180" t="s">
        <v>131</v>
      </c>
      <c r="H180" t="s">
        <v>9</v>
      </c>
    </row>
    <row r="181" spans="1:8" x14ac:dyDescent="0.3">
      <c r="A181" s="1">
        <v>45401</v>
      </c>
      <c r="B181">
        <v>85</v>
      </c>
      <c r="C181">
        <v>58</v>
      </c>
      <c r="D181">
        <v>363.85055454314988</v>
      </c>
      <c r="E181">
        <v>8</v>
      </c>
      <c r="F181">
        <v>4099.348651762919</v>
      </c>
      <c r="G181" t="s">
        <v>135</v>
      </c>
      <c r="H181" t="s">
        <v>11</v>
      </c>
    </row>
    <row r="182" spans="1:8" x14ac:dyDescent="0.3">
      <c r="A182" s="1">
        <v>45404</v>
      </c>
      <c r="B182">
        <v>63</v>
      </c>
      <c r="C182">
        <v>26</v>
      </c>
      <c r="D182">
        <v>596.48239805965022</v>
      </c>
      <c r="E182">
        <v>16</v>
      </c>
      <c r="F182">
        <v>2413.460770111551</v>
      </c>
      <c r="G182" t="s">
        <v>76</v>
      </c>
      <c r="H182" t="s">
        <v>11</v>
      </c>
    </row>
    <row r="183" spans="1:8" x14ac:dyDescent="0.3">
      <c r="A183" s="1">
        <v>45405</v>
      </c>
      <c r="B183">
        <v>80</v>
      </c>
      <c r="C183">
        <v>53</v>
      </c>
      <c r="D183">
        <v>136.89828236769941</v>
      </c>
      <c r="E183">
        <v>8</v>
      </c>
      <c r="F183">
        <v>601.11188744052833</v>
      </c>
      <c r="G183" t="s">
        <v>47</v>
      </c>
      <c r="H183" t="s">
        <v>11</v>
      </c>
    </row>
    <row r="184" spans="1:8" x14ac:dyDescent="0.3">
      <c r="A184" s="1">
        <v>45406</v>
      </c>
      <c r="B184">
        <v>97</v>
      </c>
      <c r="C184">
        <v>39</v>
      </c>
      <c r="D184">
        <v>376.9271422006604</v>
      </c>
      <c r="E184">
        <v>10</v>
      </c>
      <c r="F184">
        <v>1709.048117232257</v>
      </c>
      <c r="G184" t="s">
        <v>136</v>
      </c>
      <c r="H184" t="s">
        <v>11</v>
      </c>
    </row>
    <row r="185" spans="1:8" x14ac:dyDescent="0.3">
      <c r="A185" s="1">
        <v>45407</v>
      </c>
      <c r="B185">
        <v>64</v>
      </c>
      <c r="C185">
        <v>55</v>
      </c>
      <c r="D185">
        <v>584.65126780954949</v>
      </c>
      <c r="E185">
        <v>14</v>
      </c>
      <c r="F185">
        <v>2937.3539659739008</v>
      </c>
      <c r="G185" t="s">
        <v>81</v>
      </c>
      <c r="H185" t="s">
        <v>9</v>
      </c>
    </row>
    <row r="186" spans="1:8" x14ac:dyDescent="0.3">
      <c r="A186" s="1">
        <v>45408</v>
      </c>
      <c r="B186">
        <v>57</v>
      </c>
      <c r="C186">
        <v>15</v>
      </c>
      <c r="D186">
        <v>361.54892208507442</v>
      </c>
      <c r="E186">
        <v>23</v>
      </c>
      <c r="F186">
        <v>3350.651989217663</v>
      </c>
      <c r="G186" t="s">
        <v>107</v>
      </c>
      <c r="H186" t="s">
        <v>11</v>
      </c>
    </row>
    <row r="187" spans="1:8" x14ac:dyDescent="0.3">
      <c r="A187" s="1">
        <v>45411</v>
      </c>
      <c r="B187">
        <v>63</v>
      </c>
      <c r="C187">
        <v>46</v>
      </c>
      <c r="D187">
        <v>414.69931906763128</v>
      </c>
      <c r="E187">
        <v>37</v>
      </c>
      <c r="F187">
        <v>1660.49458444941</v>
      </c>
      <c r="G187" t="s">
        <v>107</v>
      </c>
      <c r="H187" t="s">
        <v>11</v>
      </c>
    </row>
    <row r="188" spans="1:8" x14ac:dyDescent="0.3">
      <c r="A188" s="1">
        <v>45412</v>
      </c>
      <c r="B188">
        <v>72</v>
      </c>
      <c r="C188">
        <v>33</v>
      </c>
      <c r="D188">
        <v>447.87434449230858</v>
      </c>
      <c r="E188">
        <v>34</v>
      </c>
      <c r="F188">
        <v>1127.102333327708</v>
      </c>
      <c r="G188" t="s">
        <v>42</v>
      </c>
      <c r="H188" t="s">
        <v>11</v>
      </c>
    </row>
    <row r="189" spans="1:8" x14ac:dyDescent="0.3">
      <c r="A189" s="1">
        <v>45413</v>
      </c>
      <c r="B189">
        <v>97</v>
      </c>
      <c r="C189">
        <v>5</v>
      </c>
      <c r="D189">
        <v>185.62</v>
      </c>
      <c r="E189">
        <v>4</v>
      </c>
      <c r="F189">
        <v>1282.81</v>
      </c>
      <c r="G189" t="s">
        <v>137</v>
      </c>
      <c r="H189" t="s">
        <v>11</v>
      </c>
    </row>
    <row r="190" spans="1:8" x14ac:dyDescent="0.3">
      <c r="A190" s="1">
        <v>45413</v>
      </c>
      <c r="B190">
        <v>111</v>
      </c>
      <c r="C190">
        <v>13</v>
      </c>
      <c r="D190">
        <v>358.31</v>
      </c>
      <c r="E190">
        <v>0</v>
      </c>
      <c r="F190">
        <v>2811.77</v>
      </c>
      <c r="G190" t="s">
        <v>138</v>
      </c>
      <c r="H190" t="s">
        <v>9</v>
      </c>
    </row>
    <row r="191" spans="1:8" x14ac:dyDescent="0.3">
      <c r="A191" s="1">
        <v>45413</v>
      </c>
      <c r="B191">
        <v>73</v>
      </c>
      <c r="C191">
        <v>8</v>
      </c>
      <c r="D191">
        <v>175.52</v>
      </c>
      <c r="E191">
        <v>7</v>
      </c>
      <c r="F191">
        <v>455.32</v>
      </c>
      <c r="G191" t="s">
        <v>139</v>
      </c>
      <c r="H191" t="s">
        <v>9</v>
      </c>
    </row>
    <row r="192" spans="1:8" x14ac:dyDescent="0.3">
      <c r="A192" s="1">
        <v>45413</v>
      </c>
      <c r="B192">
        <v>105</v>
      </c>
      <c r="C192">
        <v>6</v>
      </c>
      <c r="D192">
        <v>567.03</v>
      </c>
      <c r="E192">
        <v>1</v>
      </c>
      <c r="F192">
        <v>3496.65</v>
      </c>
      <c r="G192" t="s">
        <v>140</v>
      </c>
      <c r="H192" t="s">
        <v>9</v>
      </c>
    </row>
    <row r="193" spans="1:8" x14ac:dyDescent="0.3">
      <c r="A193" s="1">
        <v>45413</v>
      </c>
      <c r="B193">
        <v>19</v>
      </c>
      <c r="C193">
        <v>13</v>
      </c>
      <c r="D193">
        <v>316.23</v>
      </c>
      <c r="E193">
        <v>1</v>
      </c>
      <c r="F193">
        <v>1598.49</v>
      </c>
      <c r="G193" t="s">
        <v>141</v>
      </c>
      <c r="H193" t="s">
        <v>9</v>
      </c>
    </row>
    <row r="194" spans="1:8" x14ac:dyDescent="0.3">
      <c r="A194" s="1">
        <v>45413</v>
      </c>
      <c r="B194">
        <v>91</v>
      </c>
      <c r="C194">
        <v>15</v>
      </c>
      <c r="D194">
        <v>173.03</v>
      </c>
      <c r="E194">
        <v>4</v>
      </c>
      <c r="F194">
        <v>386.08</v>
      </c>
      <c r="G194" t="s">
        <v>142</v>
      </c>
      <c r="H194" t="s">
        <v>11</v>
      </c>
    </row>
    <row r="195" spans="1:8" x14ac:dyDescent="0.3">
      <c r="A195" s="1">
        <v>45413</v>
      </c>
      <c r="B195">
        <v>21</v>
      </c>
      <c r="C195">
        <v>14</v>
      </c>
      <c r="D195">
        <v>472.79</v>
      </c>
      <c r="E195">
        <v>8</v>
      </c>
      <c r="F195">
        <v>3830.32</v>
      </c>
      <c r="G195" t="s">
        <v>18</v>
      </c>
      <c r="H195" t="s">
        <v>11</v>
      </c>
    </row>
    <row r="196" spans="1:8" x14ac:dyDescent="0.3">
      <c r="A196" s="1">
        <v>45413</v>
      </c>
      <c r="B196">
        <v>91</v>
      </c>
      <c r="C196">
        <v>7</v>
      </c>
      <c r="D196">
        <v>89.39</v>
      </c>
      <c r="E196">
        <v>6</v>
      </c>
      <c r="F196">
        <v>3971.59</v>
      </c>
      <c r="G196" t="s">
        <v>143</v>
      </c>
      <c r="H196" t="s">
        <v>9</v>
      </c>
    </row>
    <row r="197" spans="1:8" x14ac:dyDescent="0.3">
      <c r="A197" s="1">
        <v>45413</v>
      </c>
      <c r="B197">
        <v>33</v>
      </c>
      <c r="C197">
        <v>17</v>
      </c>
      <c r="D197">
        <v>371.65</v>
      </c>
      <c r="E197">
        <v>9</v>
      </c>
      <c r="F197">
        <v>4068.75</v>
      </c>
      <c r="G197" t="s">
        <v>49</v>
      </c>
      <c r="H197" t="s">
        <v>9</v>
      </c>
    </row>
    <row r="198" spans="1:8" x14ac:dyDescent="0.3">
      <c r="A198" s="1">
        <v>45413</v>
      </c>
      <c r="B198">
        <v>38</v>
      </c>
      <c r="C198">
        <v>12</v>
      </c>
      <c r="D198">
        <v>556.33000000000004</v>
      </c>
      <c r="E198">
        <v>4</v>
      </c>
      <c r="F198">
        <v>241.08</v>
      </c>
      <c r="G198" t="s">
        <v>144</v>
      </c>
      <c r="H198" t="s">
        <v>9</v>
      </c>
    </row>
    <row r="199" spans="1:8" x14ac:dyDescent="0.3">
      <c r="A199" s="1">
        <v>45413</v>
      </c>
      <c r="B199">
        <v>50</v>
      </c>
      <c r="C199">
        <v>7</v>
      </c>
      <c r="D199">
        <v>196.2</v>
      </c>
      <c r="E199">
        <v>2</v>
      </c>
      <c r="F199">
        <v>592.71</v>
      </c>
      <c r="G199" t="s">
        <v>145</v>
      </c>
      <c r="H199" t="s">
        <v>9</v>
      </c>
    </row>
    <row r="200" spans="1:8" x14ac:dyDescent="0.3">
      <c r="A200" s="1">
        <v>45413</v>
      </c>
      <c r="B200">
        <v>74</v>
      </c>
      <c r="C200">
        <v>20</v>
      </c>
      <c r="D200">
        <v>623.33000000000004</v>
      </c>
      <c r="E200">
        <v>2</v>
      </c>
      <c r="F200">
        <v>359.97</v>
      </c>
      <c r="G200" t="s">
        <v>120</v>
      </c>
      <c r="H200" t="s">
        <v>9</v>
      </c>
    </row>
    <row r="201" spans="1:8" x14ac:dyDescent="0.3">
      <c r="A201" s="1">
        <v>45413</v>
      </c>
      <c r="B201">
        <v>26</v>
      </c>
      <c r="C201">
        <v>7</v>
      </c>
      <c r="D201">
        <v>200.45</v>
      </c>
      <c r="E201">
        <v>1</v>
      </c>
      <c r="F201">
        <v>3797.35</v>
      </c>
      <c r="G201" t="s">
        <v>124</v>
      </c>
      <c r="H201" t="s">
        <v>9</v>
      </c>
    </row>
    <row r="202" spans="1:8" x14ac:dyDescent="0.3">
      <c r="A202" s="1">
        <v>45413</v>
      </c>
      <c r="B202">
        <v>68</v>
      </c>
      <c r="C202">
        <v>11</v>
      </c>
      <c r="D202">
        <v>345.62</v>
      </c>
      <c r="E202">
        <v>4</v>
      </c>
      <c r="F202">
        <v>3558.13</v>
      </c>
      <c r="G202" t="s">
        <v>131</v>
      </c>
      <c r="H202" t="s">
        <v>9</v>
      </c>
    </row>
    <row r="203" spans="1:8" x14ac:dyDescent="0.3">
      <c r="A203" s="1">
        <v>45413</v>
      </c>
      <c r="B203">
        <v>45</v>
      </c>
      <c r="C203">
        <v>17</v>
      </c>
      <c r="D203">
        <v>416.96</v>
      </c>
      <c r="E203">
        <v>3</v>
      </c>
      <c r="F203">
        <v>3327.07</v>
      </c>
      <c r="G203" t="s">
        <v>33</v>
      </c>
      <c r="H203" t="s">
        <v>9</v>
      </c>
    </row>
    <row r="204" spans="1:8" x14ac:dyDescent="0.3">
      <c r="A204" s="1">
        <v>45413</v>
      </c>
      <c r="B204">
        <v>17</v>
      </c>
      <c r="C204">
        <v>8</v>
      </c>
      <c r="D204">
        <v>72.05</v>
      </c>
      <c r="E204">
        <v>3</v>
      </c>
      <c r="F204">
        <v>1672.82</v>
      </c>
      <c r="G204" t="s">
        <v>37</v>
      </c>
      <c r="H204" t="s">
        <v>9</v>
      </c>
    </row>
    <row r="205" spans="1:8" x14ac:dyDescent="0.3">
      <c r="A205" s="1">
        <v>45413</v>
      </c>
      <c r="B205">
        <v>85</v>
      </c>
      <c r="C205">
        <v>13</v>
      </c>
      <c r="D205">
        <v>475.61</v>
      </c>
      <c r="E205">
        <v>5</v>
      </c>
      <c r="F205">
        <v>939.32</v>
      </c>
      <c r="G205" t="s">
        <v>146</v>
      </c>
      <c r="H205" t="s">
        <v>9</v>
      </c>
    </row>
    <row r="206" spans="1:8" x14ac:dyDescent="0.3">
      <c r="A206" s="1">
        <v>45413</v>
      </c>
      <c r="B206">
        <v>49</v>
      </c>
      <c r="C206">
        <v>7</v>
      </c>
      <c r="D206">
        <v>469.53</v>
      </c>
      <c r="E206">
        <v>3</v>
      </c>
      <c r="F206">
        <v>3623.32</v>
      </c>
      <c r="G206" t="s">
        <v>30</v>
      </c>
      <c r="H206" t="s">
        <v>9</v>
      </c>
    </row>
    <row r="207" spans="1:8" x14ac:dyDescent="0.3">
      <c r="A207" s="1">
        <v>45413</v>
      </c>
      <c r="B207">
        <v>69</v>
      </c>
      <c r="C207">
        <v>16</v>
      </c>
      <c r="D207">
        <v>299.22000000000003</v>
      </c>
      <c r="E207">
        <v>6</v>
      </c>
      <c r="F207">
        <v>3716.14</v>
      </c>
      <c r="G207" t="s">
        <v>8</v>
      </c>
      <c r="H207" t="s">
        <v>9</v>
      </c>
    </row>
    <row r="208" spans="1:8" x14ac:dyDescent="0.3">
      <c r="A208" s="1">
        <v>45413</v>
      </c>
      <c r="B208">
        <v>63</v>
      </c>
      <c r="C208">
        <v>9</v>
      </c>
      <c r="D208">
        <v>258.11</v>
      </c>
      <c r="E208">
        <v>7</v>
      </c>
      <c r="F208">
        <v>4064.36</v>
      </c>
      <c r="G208" t="s">
        <v>147</v>
      </c>
      <c r="H208" t="s">
        <v>9</v>
      </c>
    </row>
    <row r="209" spans="1:8" x14ac:dyDescent="0.3">
      <c r="A209" s="1">
        <v>45413</v>
      </c>
      <c r="B209">
        <v>66</v>
      </c>
      <c r="C209">
        <v>15</v>
      </c>
      <c r="D209">
        <v>333.1</v>
      </c>
      <c r="E209">
        <v>2</v>
      </c>
      <c r="F209">
        <v>2631.58</v>
      </c>
      <c r="G209" t="s">
        <v>29</v>
      </c>
      <c r="H209" t="s">
        <v>9</v>
      </c>
    </row>
    <row r="210" spans="1:8" x14ac:dyDescent="0.3">
      <c r="A210" s="1">
        <v>45413</v>
      </c>
      <c r="B210">
        <v>35</v>
      </c>
      <c r="C210">
        <v>6</v>
      </c>
      <c r="D210">
        <v>553.11</v>
      </c>
      <c r="E210">
        <v>4</v>
      </c>
      <c r="F210">
        <v>3867.67</v>
      </c>
      <c r="G210" t="s">
        <v>24</v>
      </c>
      <c r="H210" t="s">
        <v>11</v>
      </c>
    </row>
    <row r="211" spans="1:8" x14ac:dyDescent="0.3">
      <c r="A211" s="1">
        <v>45413</v>
      </c>
      <c r="B211">
        <v>67</v>
      </c>
      <c r="C211">
        <v>15</v>
      </c>
      <c r="D211">
        <v>499.68</v>
      </c>
      <c r="E211">
        <v>0</v>
      </c>
      <c r="F211">
        <v>1287.1300000000001</v>
      </c>
      <c r="G211" t="s">
        <v>73</v>
      </c>
      <c r="H211" t="s">
        <v>9</v>
      </c>
    </row>
    <row r="212" spans="1:8" x14ac:dyDescent="0.3">
      <c r="A212" s="1">
        <v>45413</v>
      </c>
      <c r="B212">
        <v>75</v>
      </c>
      <c r="C212">
        <v>19</v>
      </c>
      <c r="D212">
        <v>343.28</v>
      </c>
      <c r="E212">
        <v>9</v>
      </c>
      <c r="F212">
        <v>899.46</v>
      </c>
      <c r="G212" t="s">
        <v>40</v>
      </c>
      <c r="H212" t="s">
        <v>11</v>
      </c>
    </row>
    <row r="213" spans="1:8" x14ac:dyDescent="0.3">
      <c r="A213" s="1">
        <v>45413</v>
      </c>
      <c r="B213">
        <v>31</v>
      </c>
      <c r="C213">
        <v>20</v>
      </c>
      <c r="D213">
        <v>400.8</v>
      </c>
      <c r="E213">
        <v>8</v>
      </c>
      <c r="F213">
        <v>1294.3599999999999</v>
      </c>
      <c r="G213" t="s">
        <v>148</v>
      </c>
      <c r="H213" t="s">
        <v>9</v>
      </c>
    </row>
    <row r="214" spans="1:8" x14ac:dyDescent="0.3">
      <c r="A214" s="1">
        <v>45413</v>
      </c>
      <c r="B214">
        <v>18</v>
      </c>
      <c r="C214">
        <v>7</v>
      </c>
      <c r="D214">
        <v>204.63</v>
      </c>
      <c r="E214">
        <v>7</v>
      </c>
      <c r="F214">
        <v>789.77</v>
      </c>
      <c r="G214" t="s">
        <v>149</v>
      </c>
      <c r="H214" t="s">
        <v>9</v>
      </c>
    </row>
    <row r="215" spans="1:8" x14ac:dyDescent="0.3">
      <c r="A215" s="1">
        <v>45414</v>
      </c>
      <c r="B215">
        <v>89</v>
      </c>
      <c r="C215">
        <v>55</v>
      </c>
      <c r="D215">
        <v>327.27053238388658</v>
      </c>
      <c r="E215">
        <v>29</v>
      </c>
      <c r="F215">
        <v>4257.1860655968467</v>
      </c>
      <c r="G215" t="s">
        <v>150</v>
      </c>
      <c r="H215" t="s">
        <v>9</v>
      </c>
    </row>
    <row r="216" spans="1:8" x14ac:dyDescent="0.3">
      <c r="A216" s="1">
        <v>45415</v>
      </c>
      <c r="B216">
        <v>70</v>
      </c>
      <c r="C216">
        <v>62</v>
      </c>
      <c r="D216">
        <v>413.77904004203168</v>
      </c>
      <c r="E216">
        <v>30</v>
      </c>
      <c r="F216">
        <v>4929.8098131659845</v>
      </c>
      <c r="G216" t="s">
        <v>83</v>
      </c>
      <c r="H216" t="s">
        <v>9</v>
      </c>
    </row>
    <row r="217" spans="1:8" x14ac:dyDescent="0.3">
      <c r="A217" s="1">
        <v>45418</v>
      </c>
      <c r="B217">
        <v>65</v>
      </c>
      <c r="C217">
        <v>69</v>
      </c>
      <c r="D217">
        <v>392.15715596155007</v>
      </c>
      <c r="E217">
        <v>4</v>
      </c>
      <c r="F217">
        <v>2865.605820362086</v>
      </c>
      <c r="G217" t="s">
        <v>8</v>
      </c>
      <c r="H217" t="s">
        <v>9</v>
      </c>
    </row>
    <row r="218" spans="1:8" x14ac:dyDescent="0.3">
      <c r="A218" s="1">
        <v>45419</v>
      </c>
      <c r="B218">
        <v>94</v>
      </c>
      <c r="C218">
        <v>72</v>
      </c>
      <c r="D218">
        <v>550.5790052454945</v>
      </c>
      <c r="E218">
        <v>13</v>
      </c>
      <c r="F218">
        <v>1272.556786317366</v>
      </c>
      <c r="G218" t="s">
        <v>151</v>
      </c>
      <c r="H218" t="s">
        <v>11</v>
      </c>
    </row>
    <row r="219" spans="1:8" x14ac:dyDescent="0.3">
      <c r="A219" s="1">
        <v>45420</v>
      </c>
      <c r="B219">
        <v>67</v>
      </c>
      <c r="C219">
        <v>41</v>
      </c>
      <c r="D219">
        <v>122.7231901707289</v>
      </c>
      <c r="E219">
        <v>10</v>
      </c>
      <c r="F219">
        <v>1725.3829693371599</v>
      </c>
      <c r="G219" t="s">
        <v>39</v>
      </c>
      <c r="H219" t="s">
        <v>11</v>
      </c>
    </row>
    <row r="220" spans="1:8" x14ac:dyDescent="0.3">
      <c r="A220" s="1">
        <v>45421</v>
      </c>
      <c r="B220">
        <v>96</v>
      </c>
      <c r="C220">
        <v>42</v>
      </c>
      <c r="D220">
        <v>240.48159479611519</v>
      </c>
      <c r="E220">
        <v>8</v>
      </c>
      <c r="F220">
        <v>582.7580444636003</v>
      </c>
      <c r="G220" t="s">
        <v>110</v>
      </c>
      <c r="H220" t="s">
        <v>9</v>
      </c>
    </row>
    <row r="221" spans="1:8" x14ac:dyDescent="0.3">
      <c r="A221" s="1">
        <v>45422</v>
      </c>
      <c r="B221">
        <v>73</v>
      </c>
      <c r="C221">
        <v>76</v>
      </c>
      <c r="D221">
        <v>575.20574203827937</v>
      </c>
      <c r="E221">
        <v>33</v>
      </c>
      <c r="F221">
        <v>4614.3446295222457</v>
      </c>
      <c r="G221" t="s">
        <v>108</v>
      </c>
      <c r="H221" t="s">
        <v>11</v>
      </c>
    </row>
    <row r="222" spans="1:8" x14ac:dyDescent="0.3">
      <c r="A222" s="1">
        <v>45425</v>
      </c>
      <c r="B222">
        <v>75</v>
      </c>
      <c r="C222">
        <v>27</v>
      </c>
      <c r="D222">
        <v>545.13189194545816</v>
      </c>
      <c r="E222">
        <v>11</v>
      </c>
      <c r="F222">
        <v>1029.8798730056351</v>
      </c>
      <c r="G222" t="s">
        <v>26</v>
      </c>
      <c r="H222" t="s">
        <v>9</v>
      </c>
    </row>
    <row r="223" spans="1:8" x14ac:dyDescent="0.3">
      <c r="A223" s="1">
        <v>45426</v>
      </c>
      <c r="B223">
        <v>74</v>
      </c>
      <c r="C223">
        <v>34</v>
      </c>
      <c r="D223">
        <v>327.82837639285651</v>
      </c>
      <c r="E223">
        <v>34</v>
      </c>
      <c r="F223">
        <v>3094.3241398141408</v>
      </c>
      <c r="G223" t="s">
        <v>150</v>
      </c>
      <c r="H223" t="s">
        <v>9</v>
      </c>
    </row>
    <row r="224" spans="1:8" x14ac:dyDescent="0.3">
      <c r="A224" s="1">
        <v>45427</v>
      </c>
      <c r="B224">
        <v>94</v>
      </c>
      <c r="C224">
        <v>63</v>
      </c>
      <c r="D224">
        <v>410.06629890076829</v>
      </c>
      <c r="E224">
        <v>34</v>
      </c>
      <c r="F224">
        <v>1733.248493092427</v>
      </c>
      <c r="G224" t="s">
        <v>152</v>
      </c>
      <c r="H224" t="s">
        <v>11</v>
      </c>
    </row>
    <row r="225" spans="1:8" x14ac:dyDescent="0.3">
      <c r="A225" s="1">
        <v>45428</v>
      </c>
      <c r="B225">
        <v>90</v>
      </c>
      <c r="C225">
        <v>67</v>
      </c>
      <c r="D225">
        <v>238.69059149056631</v>
      </c>
      <c r="E225">
        <v>0</v>
      </c>
      <c r="F225">
        <v>2993.8010113210698</v>
      </c>
      <c r="G225" t="s">
        <v>153</v>
      </c>
      <c r="H225" t="s">
        <v>11</v>
      </c>
    </row>
    <row r="226" spans="1:8" x14ac:dyDescent="0.3">
      <c r="A226" s="1">
        <v>45429</v>
      </c>
      <c r="B226">
        <v>78</v>
      </c>
      <c r="C226">
        <v>76</v>
      </c>
      <c r="D226">
        <v>194.06057986188071</v>
      </c>
      <c r="E226">
        <v>39</v>
      </c>
      <c r="F226">
        <v>3431.3917475833891</v>
      </c>
      <c r="G226" t="s">
        <v>38</v>
      </c>
      <c r="H226" t="s">
        <v>11</v>
      </c>
    </row>
    <row r="227" spans="1:8" x14ac:dyDescent="0.3">
      <c r="A227" s="1">
        <v>45432</v>
      </c>
      <c r="B227">
        <v>64</v>
      </c>
      <c r="C227">
        <v>55</v>
      </c>
      <c r="D227">
        <v>331.84920246999098</v>
      </c>
      <c r="E227">
        <v>21</v>
      </c>
      <c r="F227">
        <v>4233.8381166824074</v>
      </c>
      <c r="G227" t="s">
        <v>47</v>
      </c>
      <c r="H227" t="s">
        <v>11</v>
      </c>
    </row>
    <row r="228" spans="1:8" x14ac:dyDescent="0.3">
      <c r="A228" s="1">
        <v>45433</v>
      </c>
      <c r="B228">
        <v>94</v>
      </c>
      <c r="C228">
        <v>33</v>
      </c>
      <c r="D228">
        <v>276.67611401302639</v>
      </c>
      <c r="E228">
        <v>28</v>
      </c>
      <c r="F228">
        <v>1428.895722922714</v>
      </c>
      <c r="G228" t="s">
        <v>26</v>
      </c>
      <c r="H228" t="s">
        <v>9</v>
      </c>
    </row>
    <row r="229" spans="1:8" x14ac:dyDescent="0.3">
      <c r="A229" s="1">
        <v>45434</v>
      </c>
      <c r="B229">
        <v>50</v>
      </c>
      <c r="C229">
        <v>41</v>
      </c>
      <c r="D229">
        <v>391.82805592543599</v>
      </c>
      <c r="E229">
        <v>7</v>
      </c>
      <c r="F229">
        <v>549.48122896316215</v>
      </c>
      <c r="G229" t="s">
        <v>34</v>
      </c>
      <c r="H229" t="s">
        <v>9</v>
      </c>
    </row>
    <row r="230" spans="1:8" x14ac:dyDescent="0.3">
      <c r="A230" s="1">
        <v>45435</v>
      </c>
      <c r="B230">
        <v>74</v>
      </c>
      <c r="C230">
        <v>56</v>
      </c>
      <c r="D230">
        <v>138.86731848249241</v>
      </c>
      <c r="E230">
        <v>10</v>
      </c>
      <c r="F230">
        <v>1115.985335309633</v>
      </c>
      <c r="G230" t="s">
        <v>50</v>
      </c>
      <c r="H230" t="s">
        <v>9</v>
      </c>
    </row>
    <row r="231" spans="1:8" x14ac:dyDescent="0.3">
      <c r="A231" s="1">
        <v>45436</v>
      </c>
      <c r="B231">
        <v>56</v>
      </c>
      <c r="C231">
        <v>32</v>
      </c>
      <c r="D231">
        <v>587.19740383308317</v>
      </c>
      <c r="E231">
        <v>36</v>
      </c>
      <c r="F231">
        <v>4550.0838883164724</v>
      </c>
      <c r="G231" t="s">
        <v>151</v>
      </c>
      <c r="H231" t="s">
        <v>9</v>
      </c>
    </row>
    <row r="232" spans="1:8" x14ac:dyDescent="0.3">
      <c r="A232" s="1">
        <v>45439</v>
      </c>
      <c r="B232">
        <v>58</v>
      </c>
      <c r="C232">
        <v>75</v>
      </c>
      <c r="D232">
        <v>593.10537223980145</v>
      </c>
      <c r="E232">
        <v>13</v>
      </c>
      <c r="F232">
        <v>4432.5053490313176</v>
      </c>
      <c r="G232" t="s">
        <v>81</v>
      </c>
      <c r="H232" t="s">
        <v>9</v>
      </c>
    </row>
    <row r="233" spans="1:8" x14ac:dyDescent="0.3">
      <c r="A233" s="1">
        <v>45440</v>
      </c>
      <c r="B233">
        <v>73</v>
      </c>
      <c r="C233">
        <v>36</v>
      </c>
      <c r="D233">
        <v>449.08085700987249</v>
      </c>
      <c r="E233">
        <v>29</v>
      </c>
      <c r="F233">
        <v>3188.3589597663872</v>
      </c>
      <c r="G233" t="s">
        <v>54</v>
      </c>
      <c r="H233" t="s">
        <v>11</v>
      </c>
    </row>
    <row r="234" spans="1:8" x14ac:dyDescent="0.3">
      <c r="A234" s="1">
        <v>45441</v>
      </c>
      <c r="B234">
        <v>50</v>
      </c>
      <c r="C234">
        <v>11</v>
      </c>
      <c r="D234">
        <v>368.04818317206019</v>
      </c>
      <c r="E234">
        <v>34</v>
      </c>
      <c r="F234">
        <v>3202.3258719514401</v>
      </c>
      <c r="G234" t="s">
        <v>43</v>
      </c>
      <c r="H234" t="s">
        <v>9</v>
      </c>
    </row>
    <row r="235" spans="1:8" x14ac:dyDescent="0.3">
      <c r="A235" s="1">
        <v>45442</v>
      </c>
      <c r="B235">
        <v>93</v>
      </c>
      <c r="C235">
        <v>26</v>
      </c>
      <c r="D235">
        <v>254.76380814316391</v>
      </c>
      <c r="E235">
        <v>20</v>
      </c>
      <c r="F235">
        <v>3492.6650354581502</v>
      </c>
      <c r="G235" t="s">
        <v>54</v>
      </c>
      <c r="H235" t="s">
        <v>9</v>
      </c>
    </row>
    <row r="236" spans="1:8" x14ac:dyDescent="0.3">
      <c r="A236" s="1">
        <v>45443</v>
      </c>
      <c r="B236">
        <v>57</v>
      </c>
      <c r="C236">
        <v>42</v>
      </c>
      <c r="D236">
        <v>506.89750985347428</v>
      </c>
      <c r="E236">
        <v>36</v>
      </c>
      <c r="F236">
        <v>1289.170753805523</v>
      </c>
      <c r="G236" t="s">
        <v>42</v>
      </c>
      <c r="H236" t="s">
        <v>9</v>
      </c>
    </row>
    <row r="237" spans="1:8" x14ac:dyDescent="0.3">
      <c r="A237" s="1">
        <v>45444</v>
      </c>
      <c r="B237">
        <v>85</v>
      </c>
      <c r="C237">
        <v>17</v>
      </c>
      <c r="D237">
        <v>324.56</v>
      </c>
      <c r="E237">
        <v>3</v>
      </c>
      <c r="F237">
        <v>2420.5300000000002</v>
      </c>
      <c r="G237" t="s">
        <v>64</v>
      </c>
      <c r="H237" t="s">
        <v>9</v>
      </c>
    </row>
    <row r="238" spans="1:8" x14ac:dyDescent="0.3">
      <c r="A238" s="1">
        <v>45444</v>
      </c>
      <c r="B238">
        <v>49</v>
      </c>
      <c r="C238">
        <v>7</v>
      </c>
      <c r="D238">
        <v>512.88</v>
      </c>
      <c r="E238">
        <v>2</v>
      </c>
      <c r="F238">
        <v>3545.66</v>
      </c>
      <c r="G238" t="s">
        <v>154</v>
      </c>
      <c r="H238" t="s">
        <v>9</v>
      </c>
    </row>
    <row r="239" spans="1:8" x14ac:dyDescent="0.3">
      <c r="A239" s="1">
        <v>45444</v>
      </c>
      <c r="B239">
        <v>59</v>
      </c>
      <c r="C239">
        <v>16</v>
      </c>
      <c r="D239">
        <v>359.47</v>
      </c>
      <c r="E239">
        <v>7</v>
      </c>
      <c r="F239">
        <v>3958.94</v>
      </c>
      <c r="G239" t="s">
        <v>54</v>
      </c>
      <c r="H239" t="s">
        <v>9</v>
      </c>
    </row>
    <row r="240" spans="1:8" x14ac:dyDescent="0.3">
      <c r="A240" s="1">
        <v>45444</v>
      </c>
      <c r="B240">
        <v>18</v>
      </c>
      <c r="C240">
        <v>7</v>
      </c>
      <c r="D240">
        <v>85.32</v>
      </c>
      <c r="E240">
        <v>3</v>
      </c>
      <c r="F240">
        <v>1431.69</v>
      </c>
      <c r="G240" t="s">
        <v>106</v>
      </c>
      <c r="H240" t="s">
        <v>11</v>
      </c>
    </row>
    <row r="241" spans="1:8" x14ac:dyDescent="0.3">
      <c r="A241" s="1">
        <v>45444</v>
      </c>
      <c r="B241">
        <v>61</v>
      </c>
      <c r="C241">
        <v>7</v>
      </c>
      <c r="D241">
        <v>219.53</v>
      </c>
      <c r="E241">
        <v>7</v>
      </c>
      <c r="F241">
        <v>3860.12</v>
      </c>
      <c r="G241" t="s">
        <v>155</v>
      </c>
      <c r="H241" t="s">
        <v>9</v>
      </c>
    </row>
    <row r="242" spans="1:8" x14ac:dyDescent="0.3">
      <c r="A242" s="1">
        <v>45444</v>
      </c>
      <c r="B242">
        <v>93</v>
      </c>
      <c r="C242">
        <v>14</v>
      </c>
      <c r="D242">
        <v>466.81</v>
      </c>
      <c r="E242">
        <v>5</v>
      </c>
      <c r="F242">
        <v>988.98</v>
      </c>
      <c r="G242" t="s">
        <v>156</v>
      </c>
      <c r="H242" t="s">
        <v>9</v>
      </c>
    </row>
    <row r="243" spans="1:8" x14ac:dyDescent="0.3">
      <c r="A243" s="1">
        <v>45444</v>
      </c>
      <c r="B243">
        <v>30</v>
      </c>
      <c r="C243">
        <v>16</v>
      </c>
      <c r="D243">
        <v>353.65</v>
      </c>
      <c r="E243">
        <v>9</v>
      </c>
      <c r="F243">
        <v>1213.5899999999999</v>
      </c>
      <c r="G243" t="s">
        <v>66</v>
      </c>
      <c r="H243" t="s">
        <v>11</v>
      </c>
    </row>
    <row r="244" spans="1:8" x14ac:dyDescent="0.3">
      <c r="A244" s="1">
        <v>45444</v>
      </c>
      <c r="B244">
        <v>71</v>
      </c>
      <c r="C244">
        <v>11</v>
      </c>
      <c r="D244">
        <v>379.33</v>
      </c>
      <c r="E244">
        <v>4</v>
      </c>
      <c r="F244">
        <v>4003.52</v>
      </c>
      <c r="G244" t="s">
        <v>131</v>
      </c>
      <c r="H244" t="s">
        <v>11</v>
      </c>
    </row>
    <row r="245" spans="1:8" x14ac:dyDescent="0.3">
      <c r="A245" s="1">
        <v>45444</v>
      </c>
      <c r="B245">
        <v>19</v>
      </c>
      <c r="C245">
        <v>7</v>
      </c>
      <c r="D245">
        <v>199.46</v>
      </c>
      <c r="E245">
        <v>7</v>
      </c>
      <c r="F245">
        <v>809.56</v>
      </c>
      <c r="G245" t="s">
        <v>88</v>
      </c>
      <c r="H245" t="s">
        <v>9</v>
      </c>
    </row>
    <row r="246" spans="1:8" x14ac:dyDescent="0.3">
      <c r="A246" s="1">
        <v>45444</v>
      </c>
      <c r="B246">
        <v>35</v>
      </c>
      <c r="C246">
        <v>16</v>
      </c>
      <c r="D246">
        <v>351.71</v>
      </c>
      <c r="E246">
        <v>9</v>
      </c>
      <c r="F246">
        <v>3984.69</v>
      </c>
      <c r="G246" t="s">
        <v>157</v>
      </c>
      <c r="H246" t="s">
        <v>9</v>
      </c>
    </row>
    <row r="247" spans="1:8" x14ac:dyDescent="0.3">
      <c r="A247" s="1">
        <v>45444</v>
      </c>
      <c r="B247">
        <v>35</v>
      </c>
      <c r="C247">
        <v>12</v>
      </c>
      <c r="D247">
        <v>515.24</v>
      </c>
      <c r="E247">
        <v>5</v>
      </c>
      <c r="F247">
        <v>224.24</v>
      </c>
      <c r="G247" t="s">
        <v>158</v>
      </c>
      <c r="H247" t="s">
        <v>11</v>
      </c>
    </row>
    <row r="248" spans="1:8" x14ac:dyDescent="0.3">
      <c r="A248" s="1">
        <v>45444</v>
      </c>
      <c r="B248">
        <v>114</v>
      </c>
      <c r="C248">
        <v>13</v>
      </c>
      <c r="D248">
        <v>364.35</v>
      </c>
      <c r="E248">
        <v>0</v>
      </c>
      <c r="F248">
        <v>2988.28</v>
      </c>
      <c r="G248" t="s">
        <v>159</v>
      </c>
      <c r="H248" t="s">
        <v>9</v>
      </c>
    </row>
    <row r="249" spans="1:8" x14ac:dyDescent="0.3">
      <c r="A249" s="1">
        <v>45444</v>
      </c>
      <c r="B249">
        <v>58</v>
      </c>
      <c r="C249">
        <v>7</v>
      </c>
      <c r="D249">
        <v>173.24</v>
      </c>
      <c r="E249">
        <v>7</v>
      </c>
      <c r="F249">
        <v>525.73</v>
      </c>
      <c r="G249" t="s">
        <v>13</v>
      </c>
      <c r="H249" t="s">
        <v>11</v>
      </c>
    </row>
    <row r="250" spans="1:8" x14ac:dyDescent="0.3">
      <c r="A250" s="1">
        <v>45444</v>
      </c>
      <c r="B250">
        <v>92</v>
      </c>
      <c r="C250">
        <v>5</v>
      </c>
      <c r="D250">
        <v>569.75</v>
      </c>
      <c r="E250">
        <v>2</v>
      </c>
      <c r="F250">
        <v>3734.43</v>
      </c>
      <c r="G250" t="s">
        <v>160</v>
      </c>
      <c r="H250" t="s">
        <v>9</v>
      </c>
    </row>
    <row r="251" spans="1:8" x14ac:dyDescent="0.3">
      <c r="A251" s="1">
        <v>45444</v>
      </c>
      <c r="B251">
        <v>21</v>
      </c>
      <c r="C251">
        <v>16</v>
      </c>
      <c r="D251">
        <v>315.91000000000003</v>
      </c>
      <c r="E251">
        <v>1</v>
      </c>
      <c r="F251">
        <v>1455.83</v>
      </c>
      <c r="G251" t="s">
        <v>161</v>
      </c>
      <c r="H251" t="s">
        <v>9</v>
      </c>
    </row>
    <row r="252" spans="1:8" x14ac:dyDescent="0.3">
      <c r="A252" s="1">
        <v>45444</v>
      </c>
      <c r="B252">
        <v>69</v>
      </c>
      <c r="C252">
        <v>16</v>
      </c>
      <c r="D252">
        <v>495.32</v>
      </c>
      <c r="E252">
        <v>0</v>
      </c>
      <c r="F252">
        <v>1262.99</v>
      </c>
      <c r="G252" t="s">
        <v>162</v>
      </c>
      <c r="H252" t="s">
        <v>11</v>
      </c>
    </row>
    <row r="253" spans="1:8" x14ac:dyDescent="0.3">
      <c r="A253" s="1">
        <v>45444</v>
      </c>
      <c r="B253">
        <v>88</v>
      </c>
      <c r="C253">
        <v>18</v>
      </c>
      <c r="D253">
        <v>181.21</v>
      </c>
      <c r="E253">
        <v>4</v>
      </c>
      <c r="F253">
        <v>377.13</v>
      </c>
      <c r="G253" t="s">
        <v>163</v>
      </c>
      <c r="H253" t="s">
        <v>11</v>
      </c>
    </row>
    <row r="254" spans="1:8" x14ac:dyDescent="0.3">
      <c r="A254" s="1">
        <v>45444</v>
      </c>
      <c r="B254">
        <v>28</v>
      </c>
      <c r="C254">
        <v>16</v>
      </c>
      <c r="D254">
        <v>506.95</v>
      </c>
      <c r="E254">
        <v>6</v>
      </c>
      <c r="F254">
        <v>3993.03</v>
      </c>
      <c r="G254" t="s">
        <v>164</v>
      </c>
      <c r="H254" t="s">
        <v>9</v>
      </c>
    </row>
    <row r="255" spans="1:8" x14ac:dyDescent="0.3">
      <c r="A255" s="1">
        <v>45444</v>
      </c>
      <c r="B255">
        <v>93</v>
      </c>
      <c r="C255">
        <v>5</v>
      </c>
      <c r="D255">
        <v>85.65</v>
      </c>
      <c r="E255">
        <v>5</v>
      </c>
      <c r="F255">
        <v>3913.17</v>
      </c>
      <c r="G255" t="s">
        <v>71</v>
      </c>
      <c r="H255" t="s">
        <v>11</v>
      </c>
    </row>
    <row r="256" spans="1:8" x14ac:dyDescent="0.3">
      <c r="A256" s="1">
        <v>45444</v>
      </c>
      <c r="B256">
        <v>54</v>
      </c>
      <c r="C256">
        <v>16</v>
      </c>
      <c r="D256">
        <v>334.41</v>
      </c>
      <c r="E256">
        <v>9</v>
      </c>
      <c r="F256">
        <v>1056.98</v>
      </c>
      <c r="G256" t="s">
        <v>96</v>
      </c>
      <c r="H256" t="s">
        <v>11</v>
      </c>
    </row>
    <row r="257" spans="1:8" x14ac:dyDescent="0.3">
      <c r="A257" s="1">
        <v>45444</v>
      </c>
      <c r="B257">
        <v>48</v>
      </c>
      <c r="C257">
        <v>14</v>
      </c>
      <c r="D257">
        <v>383.94</v>
      </c>
      <c r="E257">
        <v>3</v>
      </c>
      <c r="F257">
        <v>3173.36</v>
      </c>
      <c r="G257" t="s">
        <v>165</v>
      </c>
      <c r="H257" t="s">
        <v>9</v>
      </c>
    </row>
    <row r="258" spans="1:8" x14ac:dyDescent="0.3">
      <c r="A258" s="1">
        <v>45444</v>
      </c>
      <c r="B258">
        <v>40</v>
      </c>
      <c r="C258">
        <v>6</v>
      </c>
      <c r="D258">
        <v>509.67</v>
      </c>
      <c r="E258">
        <v>4</v>
      </c>
      <c r="F258">
        <v>3330.44</v>
      </c>
      <c r="G258" t="s">
        <v>166</v>
      </c>
      <c r="H258" t="s">
        <v>11</v>
      </c>
    </row>
    <row r="259" spans="1:8" x14ac:dyDescent="0.3">
      <c r="A259" s="1">
        <v>45444</v>
      </c>
      <c r="B259">
        <v>73</v>
      </c>
      <c r="C259">
        <v>21</v>
      </c>
      <c r="D259">
        <v>601.02</v>
      </c>
      <c r="E259">
        <v>2</v>
      </c>
      <c r="F259">
        <v>364.56</v>
      </c>
      <c r="G259" t="s">
        <v>167</v>
      </c>
      <c r="H259" t="s">
        <v>11</v>
      </c>
    </row>
    <row r="260" spans="1:8" x14ac:dyDescent="0.3">
      <c r="A260" s="1">
        <v>45444</v>
      </c>
      <c r="B260">
        <v>36</v>
      </c>
      <c r="C260">
        <v>9</v>
      </c>
      <c r="D260">
        <v>196.74</v>
      </c>
      <c r="E260">
        <v>1</v>
      </c>
      <c r="F260">
        <v>3760.57</v>
      </c>
      <c r="G260" t="s">
        <v>124</v>
      </c>
      <c r="H260" t="s">
        <v>11</v>
      </c>
    </row>
    <row r="261" spans="1:8" x14ac:dyDescent="0.3">
      <c r="A261" s="1">
        <v>45444</v>
      </c>
      <c r="B261">
        <v>58</v>
      </c>
      <c r="C261">
        <v>8</v>
      </c>
      <c r="D261">
        <v>196.58</v>
      </c>
      <c r="E261">
        <v>3</v>
      </c>
      <c r="F261">
        <v>692.47</v>
      </c>
      <c r="G261" t="s">
        <v>130</v>
      </c>
      <c r="H261" t="s">
        <v>11</v>
      </c>
    </row>
    <row r="262" spans="1:8" x14ac:dyDescent="0.3">
      <c r="A262" s="1">
        <v>45444</v>
      </c>
      <c r="B262">
        <v>100</v>
      </c>
      <c r="C262">
        <v>5</v>
      </c>
      <c r="D262">
        <v>153.87</v>
      </c>
      <c r="E262">
        <v>2</v>
      </c>
      <c r="F262">
        <v>1190.24</v>
      </c>
      <c r="G262" t="s">
        <v>168</v>
      </c>
      <c r="H262" t="s">
        <v>9</v>
      </c>
    </row>
    <row r="263" spans="1:8" x14ac:dyDescent="0.3">
      <c r="A263" s="1">
        <v>45446</v>
      </c>
      <c r="B263">
        <v>73</v>
      </c>
      <c r="C263">
        <v>18</v>
      </c>
      <c r="D263">
        <v>442.36558627693961</v>
      </c>
      <c r="E263">
        <v>4</v>
      </c>
      <c r="F263">
        <v>4614.853756662319</v>
      </c>
      <c r="G263" t="s">
        <v>153</v>
      </c>
      <c r="H263" t="s">
        <v>11</v>
      </c>
    </row>
    <row r="264" spans="1:8" x14ac:dyDescent="0.3">
      <c r="A264" s="1">
        <v>45447</v>
      </c>
      <c r="B264">
        <v>60</v>
      </c>
      <c r="C264">
        <v>52</v>
      </c>
      <c r="D264">
        <v>181.30846967244571</v>
      </c>
      <c r="E264">
        <v>18</v>
      </c>
      <c r="F264">
        <v>2384.467362014329</v>
      </c>
      <c r="G264" t="s">
        <v>109</v>
      </c>
      <c r="H264" t="s">
        <v>11</v>
      </c>
    </row>
    <row r="265" spans="1:8" x14ac:dyDescent="0.3">
      <c r="A265" s="1">
        <v>45448</v>
      </c>
      <c r="B265">
        <v>66</v>
      </c>
      <c r="C265">
        <v>57</v>
      </c>
      <c r="D265">
        <v>555.46359224692128</v>
      </c>
      <c r="E265">
        <v>13</v>
      </c>
      <c r="F265">
        <v>2224.123377122738</v>
      </c>
      <c r="G265" t="s">
        <v>96</v>
      </c>
      <c r="H265" t="s">
        <v>11</v>
      </c>
    </row>
    <row r="266" spans="1:8" x14ac:dyDescent="0.3">
      <c r="A266" s="1">
        <v>45449</v>
      </c>
      <c r="B266">
        <v>57</v>
      </c>
      <c r="C266">
        <v>48</v>
      </c>
      <c r="D266">
        <v>511.26862146158447</v>
      </c>
      <c r="E266">
        <v>25</v>
      </c>
      <c r="F266">
        <v>2835.1296737727689</v>
      </c>
      <c r="G266" t="s">
        <v>99</v>
      </c>
      <c r="H266" t="s">
        <v>11</v>
      </c>
    </row>
    <row r="267" spans="1:8" x14ac:dyDescent="0.3">
      <c r="A267" s="1">
        <v>45450</v>
      </c>
      <c r="B267">
        <v>84</v>
      </c>
      <c r="C267">
        <v>51</v>
      </c>
      <c r="D267">
        <v>574.89995664596199</v>
      </c>
      <c r="E267">
        <v>3</v>
      </c>
      <c r="F267">
        <v>711.3468504877477</v>
      </c>
      <c r="G267" t="s">
        <v>105</v>
      </c>
      <c r="H267" t="s">
        <v>9</v>
      </c>
    </row>
    <row r="268" spans="1:8" x14ac:dyDescent="0.3">
      <c r="A268" s="1">
        <v>45453</v>
      </c>
      <c r="B268">
        <v>84</v>
      </c>
      <c r="C268">
        <v>35</v>
      </c>
      <c r="D268">
        <v>462.85975419418003</v>
      </c>
      <c r="E268">
        <v>24</v>
      </c>
      <c r="F268">
        <v>1248.2751594023571</v>
      </c>
      <c r="G268" t="s">
        <v>169</v>
      </c>
      <c r="H268" t="s">
        <v>9</v>
      </c>
    </row>
    <row r="269" spans="1:8" x14ac:dyDescent="0.3">
      <c r="A269" s="1">
        <v>45454</v>
      </c>
      <c r="B269">
        <v>82</v>
      </c>
      <c r="C269">
        <v>59</v>
      </c>
      <c r="D269">
        <v>406.70759796789491</v>
      </c>
      <c r="E269">
        <v>24</v>
      </c>
      <c r="F269">
        <v>3821.1512739186669</v>
      </c>
      <c r="G269" t="s">
        <v>54</v>
      </c>
      <c r="H269" t="s">
        <v>11</v>
      </c>
    </row>
    <row r="270" spans="1:8" x14ac:dyDescent="0.3">
      <c r="A270" s="1">
        <v>45455</v>
      </c>
      <c r="B270">
        <v>54</v>
      </c>
      <c r="C270">
        <v>34</v>
      </c>
      <c r="D270">
        <v>309.12151814530938</v>
      </c>
      <c r="E270">
        <v>17</v>
      </c>
      <c r="F270">
        <v>872.59400566306908</v>
      </c>
      <c r="G270" t="s">
        <v>40</v>
      </c>
      <c r="H270" t="s">
        <v>11</v>
      </c>
    </row>
    <row r="271" spans="1:8" x14ac:dyDescent="0.3">
      <c r="A271" s="1">
        <v>45456</v>
      </c>
      <c r="B271">
        <v>91</v>
      </c>
      <c r="C271">
        <v>33</v>
      </c>
      <c r="D271">
        <v>566.3642416770067</v>
      </c>
      <c r="E271">
        <v>39</v>
      </c>
      <c r="F271">
        <v>3214.1844925987471</v>
      </c>
      <c r="G271" t="s">
        <v>170</v>
      </c>
      <c r="H271" t="s">
        <v>9</v>
      </c>
    </row>
    <row r="272" spans="1:8" x14ac:dyDescent="0.3">
      <c r="A272" s="1">
        <v>45457</v>
      </c>
      <c r="B272">
        <v>88</v>
      </c>
      <c r="C272">
        <v>22</v>
      </c>
      <c r="D272">
        <v>533.03194475020416</v>
      </c>
      <c r="E272">
        <v>7</v>
      </c>
      <c r="F272">
        <v>1604.070993565944</v>
      </c>
      <c r="G272" t="s">
        <v>48</v>
      </c>
      <c r="H272" t="s">
        <v>9</v>
      </c>
    </row>
    <row r="273" spans="1:8" x14ac:dyDescent="0.3">
      <c r="A273" s="1">
        <v>45460</v>
      </c>
      <c r="B273">
        <v>90</v>
      </c>
      <c r="C273">
        <v>69</v>
      </c>
      <c r="D273">
        <v>122.6093350530947</v>
      </c>
      <c r="E273">
        <v>38</v>
      </c>
      <c r="F273">
        <v>2251.8302631888951</v>
      </c>
      <c r="G273" t="s">
        <v>82</v>
      </c>
      <c r="H273" t="s">
        <v>11</v>
      </c>
    </row>
    <row r="274" spans="1:8" x14ac:dyDescent="0.3">
      <c r="A274" s="1">
        <v>45461</v>
      </c>
      <c r="B274">
        <v>77</v>
      </c>
      <c r="C274">
        <v>16</v>
      </c>
      <c r="D274">
        <v>113.18348724862599</v>
      </c>
      <c r="E274">
        <v>39</v>
      </c>
      <c r="F274">
        <v>1799.121815468149</v>
      </c>
      <c r="G274" t="s">
        <v>26</v>
      </c>
      <c r="H274" t="s">
        <v>11</v>
      </c>
    </row>
    <row r="275" spans="1:8" x14ac:dyDescent="0.3">
      <c r="A275" s="1">
        <v>45462</v>
      </c>
      <c r="B275">
        <v>56</v>
      </c>
      <c r="C275">
        <v>66</v>
      </c>
      <c r="D275">
        <v>288.23168343902478</v>
      </c>
      <c r="E275">
        <v>13</v>
      </c>
      <c r="F275">
        <v>2100.5272240922709</v>
      </c>
      <c r="G275" t="s">
        <v>77</v>
      </c>
      <c r="H275" t="s">
        <v>11</v>
      </c>
    </row>
    <row r="276" spans="1:8" x14ac:dyDescent="0.3">
      <c r="A276" s="1">
        <v>45463</v>
      </c>
      <c r="B276">
        <v>58</v>
      </c>
      <c r="C276">
        <v>45</v>
      </c>
      <c r="D276">
        <v>505.27666539091638</v>
      </c>
      <c r="E276">
        <v>31</v>
      </c>
      <c r="F276">
        <v>3735.7065733291051</v>
      </c>
      <c r="G276" t="s">
        <v>77</v>
      </c>
      <c r="H276" t="s">
        <v>11</v>
      </c>
    </row>
    <row r="277" spans="1:8" x14ac:dyDescent="0.3">
      <c r="A277" s="1">
        <v>45464</v>
      </c>
      <c r="B277">
        <v>57</v>
      </c>
      <c r="C277">
        <v>54</v>
      </c>
      <c r="D277">
        <v>593.63806465747223</v>
      </c>
      <c r="E277">
        <v>37</v>
      </c>
      <c r="F277">
        <v>1837.0477203042881</v>
      </c>
      <c r="G277" t="s">
        <v>134</v>
      </c>
      <c r="H277" t="s">
        <v>9</v>
      </c>
    </row>
    <row r="278" spans="1:8" x14ac:dyDescent="0.3">
      <c r="A278" s="1">
        <v>45467</v>
      </c>
      <c r="B278">
        <v>61</v>
      </c>
      <c r="C278">
        <v>29</v>
      </c>
      <c r="D278">
        <v>175.2084455517641</v>
      </c>
      <c r="E278">
        <v>32</v>
      </c>
      <c r="F278">
        <v>3048.820881336037</v>
      </c>
      <c r="G278" t="s">
        <v>42</v>
      </c>
      <c r="H278" t="s">
        <v>9</v>
      </c>
    </row>
    <row r="279" spans="1:8" x14ac:dyDescent="0.3">
      <c r="A279" s="1">
        <v>45468</v>
      </c>
      <c r="B279">
        <v>83</v>
      </c>
      <c r="C279">
        <v>74</v>
      </c>
      <c r="D279">
        <v>397.06535767606749</v>
      </c>
      <c r="E279">
        <v>22</v>
      </c>
      <c r="F279">
        <v>2642.226809895948</v>
      </c>
      <c r="G279" t="s">
        <v>34</v>
      </c>
      <c r="H279" t="s">
        <v>9</v>
      </c>
    </row>
    <row r="280" spans="1:8" x14ac:dyDescent="0.3">
      <c r="A280" s="1">
        <v>45469</v>
      </c>
      <c r="B280">
        <v>82</v>
      </c>
      <c r="C280">
        <v>17</v>
      </c>
      <c r="D280">
        <v>290.44542831551081</v>
      </c>
      <c r="E280">
        <v>14</v>
      </c>
      <c r="F280">
        <v>3486.520244131917</v>
      </c>
      <c r="G280" t="s">
        <v>45</v>
      </c>
      <c r="H280" t="s">
        <v>11</v>
      </c>
    </row>
    <row r="281" spans="1:8" x14ac:dyDescent="0.3">
      <c r="A281" s="1">
        <v>45470</v>
      </c>
      <c r="B281">
        <v>97</v>
      </c>
      <c r="C281">
        <v>25</v>
      </c>
      <c r="D281">
        <v>584.95719890730152</v>
      </c>
      <c r="E281">
        <v>32</v>
      </c>
      <c r="F281">
        <v>4715.7338269614111</v>
      </c>
      <c r="G281" t="s">
        <v>170</v>
      </c>
      <c r="H281" t="s">
        <v>11</v>
      </c>
    </row>
    <row r="282" spans="1:8" x14ac:dyDescent="0.3">
      <c r="A282" s="1">
        <v>45471</v>
      </c>
      <c r="B282">
        <v>72</v>
      </c>
      <c r="C282">
        <v>23</v>
      </c>
      <c r="D282">
        <v>521.05946156785433</v>
      </c>
      <c r="E282">
        <v>24</v>
      </c>
      <c r="F282">
        <v>3796.574437446126</v>
      </c>
      <c r="G282" t="s">
        <v>135</v>
      </c>
      <c r="H282" t="s">
        <v>9</v>
      </c>
    </row>
    <row r="283" spans="1:8" x14ac:dyDescent="0.3">
      <c r="A283" s="1">
        <v>45474</v>
      </c>
      <c r="B283">
        <v>34</v>
      </c>
      <c r="C283">
        <v>7</v>
      </c>
      <c r="D283">
        <v>199.39</v>
      </c>
      <c r="E283">
        <v>1</v>
      </c>
      <c r="F283">
        <v>3767.74</v>
      </c>
      <c r="G283" t="s">
        <v>171</v>
      </c>
      <c r="H283" t="s">
        <v>9</v>
      </c>
    </row>
    <row r="284" spans="1:8" x14ac:dyDescent="0.3">
      <c r="A284" s="1">
        <v>45474</v>
      </c>
      <c r="B284">
        <v>72</v>
      </c>
      <c r="C284">
        <v>21</v>
      </c>
      <c r="D284">
        <v>604.57000000000005</v>
      </c>
      <c r="E284">
        <v>2</v>
      </c>
      <c r="F284">
        <v>327.82</v>
      </c>
      <c r="G284" t="s">
        <v>172</v>
      </c>
      <c r="H284" t="s">
        <v>11</v>
      </c>
    </row>
    <row r="285" spans="1:8" x14ac:dyDescent="0.3">
      <c r="A285" s="1">
        <v>45474</v>
      </c>
      <c r="B285">
        <v>32</v>
      </c>
      <c r="C285">
        <v>6</v>
      </c>
      <c r="D285">
        <v>553.58000000000004</v>
      </c>
      <c r="E285">
        <v>3</v>
      </c>
      <c r="F285">
        <v>3939.56</v>
      </c>
      <c r="G285" t="s">
        <v>173</v>
      </c>
      <c r="H285" t="s">
        <v>11</v>
      </c>
    </row>
    <row r="286" spans="1:8" x14ac:dyDescent="0.3">
      <c r="A286" s="1">
        <v>45474</v>
      </c>
      <c r="B286">
        <v>17</v>
      </c>
      <c r="C286">
        <v>8</v>
      </c>
      <c r="D286">
        <v>208.21</v>
      </c>
      <c r="E286">
        <v>4</v>
      </c>
      <c r="F286">
        <v>828.73</v>
      </c>
      <c r="G286" t="s">
        <v>25</v>
      </c>
      <c r="H286" t="s">
        <v>9</v>
      </c>
    </row>
    <row r="287" spans="1:8" x14ac:dyDescent="0.3">
      <c r="A287" s="1">
        <v>45474</v>
      </c>
      <c r="B287">
        <v>50</v>
      </c>
      <c r="C287">
        <v>9</v>
      </c>
      <c r="D287">
        <v>246.06</v>
      </c>
      <c r="E287">
        <v>5</v>
      </c>
      <c r="F287">
        <v>4227.22</v>
      </c>
      <c r="G287" t="s">
        <v>147</v>
      </c>
      <c r="H287" t="s">
        <v>9</v>
      </c>
    </row>
    <row r="288" spans="1:8" x14ac:dyDescent="0.3">
      <c r="A288" s="1">
        <v>45474</v>
      </c>
      <c r="B288">
        <v>31</v>
      </c>
      <c r="C288">
        <v>15</v>
      </c>
      <c r="D288">
        <v>347.38</v>
      </c>
      <c r="E288">
        <v>10</v>
      </c>
      <c r="F288">
        <v>1101.06</v>
      </c>
      <c r="G288" t="s">
        <v>66</v>
      </c>
      <c r="H288" t="s">
        <v>9</v>
      </c>
    </row>
    <row r="289" spans="1:8" x14ac:dyDescent="0.3">
      <c r="A289" s="1">
        <v>45474</v>
      </c>
      <c r="B289">
        <v>77</v>
      </c>
      <c r="C289">
        <v>15</v>
      </c>
      <c r="D289">
        <v>282.58999999999997</v>
      </c>
      <c r="E289">
        <v>2</v>
      </c>
      <c r="F289">
        <v>2296.14</v>
      </c>
      <c r="G289" t="s">
        <v>174</v>
      </c>
      <c r="H289" t="s">
        <v>9</v>
      </c>
    </row>
    <row r="290" spans="1:8" x14ac:dyDescent="0.3">
      <c r="A290" s="1">
        <v>45474</v>
      </c>
      <c r="B290">
        <v>70</v>
      </c>
      <c r="C290">
        <v>5</v>
      </c>
      <c r="D290">
        <v>491.31</v>
      </c>
      <c r="E290">
        <v>3</v>
      </c>
      <c r="F290">
        <v>3289.06</v>
      </c>
      <c r="G290" t="s">
        <v>175</v>
      </c>
      <c r="H290" t="s">
        <v>9</v>
      </c>
    </row>
    <row r="291" spans="1:8" x14ac:dyDescent="0.3">
      <c r="A291" s="1">
        <v>45474</v>
      </c>
      <c r="B291">
        <v>77</v>
      </c>
      <c r="C291">
        <v>16</v>
      </c>
      <c r="D291">
        <v>335.59</v>
      </c>
      <c r="E291">
        <v>7</v>
      </c>
      <c r="F291">
        <v>1087.4100000000001</v>
      </c>
      <c r="G291" t="s">
        <v>47</v>
      </c>
      <c r="H291" t="s">
        <v>9</v>
      </c>
    </row>
    <row r="292" spans="1:8" x14ac:dyDescent="0.3">
      <c r="A292" s="1">
        <v>45474</v>
      </c>
      <c r="B292">
        <v>71</v>
      </c>
      <c r="C292">
        <v>9</v>
      </c>
      <c r="D292">
        <v>220.4</v>
      </c>
      <c r="E292">
        <v>2</v>
      </c>
      <c r="F292">
        <v>692.29</v>
      </c>
      <c r="G292" t="s">
        <v>176</v>
      </c>
      <c r="H292" t="s">
        <v>9</v>
      </c>
    </row>
    <row r="293" spans="1:8" x14ac:dyDescent="0.3">
      <c r="A293" s="1">
        <v>45474</v>
      </c>
      <c r="B293">
        <v>24</v>
      </c>
      <c r="C293">
        <v>13</v>
      </c>
      <c r="D293">
        <v>471.72</v>
      </c>
      <c r="E293">
        <v>7</v>
      </c>
      <c r="F293">
        <v>3588.89</v>
      </c>
      <c r="G293" t="s">
        <v>87</v>
      </c>
      <c r="H293" t="s">
        <v>9</v>
      </c>
    </row>
    <row r="294" spans="1:8" x14ac:dyDescent="0.3">
      <c r="A294" s="1">
        <v>45474</v>
      </c>
      <c r="B294">
        <v>71</v>
      </c>
      <c r="C294">
        <v>7</v>
      </c>
      <c r="D294">
        <v>78.53</v>
      </c>
      <c r="E294">
        <v>4</v>
      </c>
      <c r="F294">
        <v>3652.64</v>
      </c>
      <c r="G294" t="s">
        <v>177</v>
      </c>
      <c r="H294" t="s">
        <v>11</v>
      </c>
    </row>
    <row r="295" spans="1:8" x14ac:dyDescent="0.3">
      <c r="A295" s="1">
        <v>45474</v>
      </c>
      <c r="B295">
        <v>71</v>
      </c>
      <c r="C295">
        <v>12</v>
      </c>
      <c r="D295">
        <v>487.04</v>
      </c>
      <c r="E295">
        <v>5</v>
      </c>
      <c r="F295">
        <v>1004.9</v>
      </c>
      <c r="G295" t="s">
        <v>156</v>
      </c>
      <c r="H295" t="s">
        <v>9</v>
      </c>
    </row>
    <row r="296" spans="1:8" x14ac:dyDescent="0.3">
      <c r="A296" s="1">
        <v>45474</v>
      </c>
      <c r="B296">
        <v>75</v>
      </c>
      <c r="C296">
        <v>17</v>
      </c>
      <c r="D296">
        <v>176.07</v>
      </c>
      <c r="E296">
        <v>5</v>
      </c>
      <c r="F296">
        <v>458.18</v>
      </c>
      <c r="G296" t="s">
        <v>178</v>
      </c>
      <c r="H296" t="s">
        <v>9</v>
      </c>
    </row>
    <row r="297" spans="1:8" x14ac:dyDescent="0.3">
      <c r="A297" s="1">
        <v>45474</v>
      </c>
      <c r="B297">
        <v>76</v>
      </c>
      <c r="C297">
        <v>11</v>
      </c>
      <c r="D297">
        <v>486.93</v>
      </c>
      <c r="E297">
        <v>0</v>
      </c>
      <c r="F297">
        <v>1219.29</v>
      </c>
      <c r="G297" t="s">
        <v>73</v>
      </c>
      <c r="H297" t="s">
        <v>11</v>
      </c>
    </row>
    <row r="298" spans="1:8" x14ac:dyDescent="0.3">
      <c r="A298" s="1">
        <v>45474</v>
      </c>
      <c r="B298">
        <v>20</v>
      </c>
      <c r="C298">
        <v>14</v>
      </c>
      <c r="D298">
        <v>283.66000000000003</v>
      </c>
      <c r="E298">
        <v>2</v>
      </c>
      <c r="F298">
        <v>1494.14</v>
      </c>
      <c r="G298" t="s">
        <v>125</v>
      </c>
      <c r="H298" t="s">
        <v>9</v>
      </c>
    </row>
    <row r="299" spans="1:8" x14ac:dyDescent="0.3">
      <c r="A299" s="1">
        <v>45474</v>
      </c>
      <c r="B299">
        <v>79</v>
      </c>
      <c r="C299">
        <v>6</v>
      </c>
      <c r="D299">
        <v>536.04999999999995</v>
      </c>
      <c r="E299">
        <v>1</v>
      </c>
      <c r="F299">
        <v>3682.29</v>
      </c>
      <c r="G299" t="s">
        <v>140</v>
      </c>
      <c r="H299" t="s">
        <v>11</v>
      </c>
    </row>
    <row r="300" spans="1:8" x14ac:dyDescent="0.3">
      <c r="A300" s="1">
        <v>45474</v>
      </c>
      <c r="B300">
        <v>82</v>
      </c>
      <c r="C300">
        <v>9</v>
      </c>
      <c r="D300">
        <v>171.86</v>
      </c>
      <c r="E300">
        <v>7</v>
      </c>
      <c r="F300">
        <v>506.88</v>
      </c>
      <c r="G300" t="s">
        <v>97</v>
      </c>
      <c r="H300" t="s">
        <v>9</v>
      </c>
    </row>
    <row r="301" spans="1:8" x14ac:dyDescent="0.3">
      <c r="A301" s="1">
        <v>45474</v>
      </c>
      <c r="B301">
        <v>103</v>
      </c>
      <c r="C301">
        <v>15</v>
      </c>
      <c r="D301">
        <v>359.16</v>
      </c>
      <c r="E301">
        <v>1</v>
      </c>
      <c r="F301">
        <v>2949.94</v>
      </c>
      <c r="G301" t="s">
        <v>179</v>
      </c>
      <c r="H301" t="s">
        <v>9</v>
      </c>
    </row>
    <row r="302" spans="1:8" x14ac:dyDescent="0.3">
      <c r="A302" s="1">
        <v>45474</v>
      </c>
      <c r="B302">
        <v>41</v>
      </c>
      <c r="C302">
        <v>9</v>
      </c>
      <c r="D302">
        <v>569.97</v>
      </c>
      <c r="E302">
        <v>5</v>
      </c>
      <c r="F302">
        <v>259.86</v>
      </c>
      <c r="G302" t="s">
        <v>56</v>
      </c>
      <c r="H302" t="s">
        <v>9</v>
      </c>
    </row>
    <row r="303" spans="1:8" x14ac:dyDescent="0.3">
      <c r="A303" s="1">
        <v>45474</v>
      </c>
      <c r="B303">
        <v>38</v>
      </c>
      <c r="C303">
        <v>14</v>
      </c>
      <c r="D303">
        <v>359.22</v>
      </c>
      <c r="E303">
        <v>8</v>
      </c>
      <c r="F303">
        <v>3846.34</v>
      </c>
      <c r="G303" t="s">
        <v>180</v>
      </c>
      <c r="H303" t="s">
        <v>11</v>
      </c>
    </row>
    <row r="304" spans="1:8" x14ac:dyDescent="0.3">
      <c r="A304" s="1">
        <v>45474</v>
      </c>
      <c r="B304">
        <v>83</v>
      </c>
      <c r="C304">
        <v>5</v>
      </c>
      <c r="D304">
        <v>166.85</v>
      </c>
      <c r="E304">
        <v>4</v>
      </c>
      <c r="F304">
        <v>1364.24</v>
      </c>
      <c r="G304" t="s">
        <v>70</v>
      </c>
      <c r="H304" t="s">
        <v>11</v>
      </c>
    </row>
    <row r="305" spans="1:8" x14ac:dyDescent="0.3">
      <c r="A305" s="1">
        <v>45474</v>
      </c>
      <c r="B305">
        <v>18</v>
      </c>
      <c r="C305">
        <v>6</v>
      </c>
      <c r="D305">
        <v>76.27</v>
      </c>
      <c r="E305">
        <v>4</v>
      </c>
      <c r="F305">
        <v>1597.98</v>
      </c>
      <c r="G305" t="s">
        <v>181</v>
      </c>
      <c r="H305" t="s">
        <v>9</v>
      </c>
    </row>
    <row r="306" spans="1:8" x14ac:dyDescent="0.3">
      <c r="A306" s="1">
        <v>45474</v>
      </c>
      <c r="B306">
        <v>62</v>
      </c>
      <c r="C306">
        <v>13</v>
      </c>
      <c r="D306">
        <v>364.64</v>
      </c>
      <c r="E306">
        <v>4</v>
      </c>
      <c r="F306">
        <v>3704.33</v>
      </c>
      <c r="G306" t="s">
        <v>150</v>
      </c>
      <c r="H306" t="s">
        <v>11</v>
      </c>
    </row>
    <row r="307" spans="1:8" x14ac:dyDescent="0.3">
      <c r="A307" s="1">
        <v>45474</v>
      </c>
      <c r="B307">
        <v>71</v>
      </c>
      <c r="C307">
        <v>17</v>
      </c>
      <c r="D307">
        <v>360.1</v>
      </c>
      <c r="E307">
        <v>6</v>
      </c>
      <c r="F307">
        <v>4444.83</v>
      </c>
      <c r="G307" t="s">
        <v>44</v>
      </c>
      <c r="H307" t="s">
        <v>11</v>
      </c>
    </row>
    <row r="308" spans="1:8" x14ac:dyDescent="0.3">
      <c r="A308" s="1">
        <v>45474</v>
      </c>
      <c r="B308">
        <v>53</v>
      </c>
      <c r="C308">
        <v>14</v>
      </c>
      <c r="D308">
        <v>367.56</v>
      </c>
      <c r="E308">
        <v>2</v>
      </c>
      <c r="F308">
        <v>3514.07</v>
      </c>
      <c r="G308" t="s">
        <v>182</v>
      </c>
      <c r="H308" t="s">
        <v>9</v>
      </c>
    </row>
    <row r="309" spans="1:8" x14ac:dyDescent="0.3">
      <c r="A309" s="1">
        <v>45475</v>
      </c>
      <c r="B309">
        <v>73</v>
      </c>
      <c r="C309">
        <v>24</v>
      </c>
      <c r="D309">
        <v>519.16435235556901</v>
      </c>
      <c r="E309">
        <v>16</v>
      </c>
      <c r="F309">
        <v>1467.231703658405</v>
      </c>
      <c r="G309" t="s">
        <v>106</v>
      </c>
      <c r="H309" t="s">
        <v>9</v>
      </c>
    </row>
    <row r="310" spans="1:8" x14ac:dyDescent="0.3">
      <c r="A310" s="1">
        <v>45476</v>
      </c>
      <c r="B310">
        <v>86</v>
      </c>
      <c r="C310">
        <v>75</v>
      </c>
      <c r="D310">
        <v>334.34657989748513</v>
      </c>
      <c r="E310">
        <v>32</v>
      </c>
      <c r="F310">
        <v>640.32410777578104</v>
      </c>
      <c r="G310" t="s">
        <v>32</v>
      </c>
      <c r="H310" t="s">
        <v>9</v>
      </c>
    </row>
    <row r="311" spans="1:8" x14ac:dyDescent="0.3">
      <c r="A311" s="1">
        <v>45477</v>
      </c>
      <c r="B311">
        <v>84</v>
      </c>
      <c r="C311">
        <v>41</v>
      </c>
      <c r="D311">
        <v>307.4097511688326</v>
      </c>
      <c r="E311">
        <v>1</v>
      </c>
      <c r="F311">
        <v>1680.1881993492129</v>
      </c>
      <c r="G311" t="s">
        <v>136</v>
      </c>
      <c r="H311" t="s">
        <v>9</v>
      </c>
    </row>
    <row r="312" spans="1:8" x14ac:dyDescent="0.3">
      <c r="A312" s="1">
        <v>45478</v>
      </c>
      <c r="B312">
        <v>93</v>
      </c>
      <c r="C312">
        <v>72</v>
      </c>
      <c r="D312">
        <v>236.7035359653531</v>
      </c>
      <c r="E312">
        <v>13</v>
      </c>
      <c r="F312">
        <v>3177.8506881511471</v>
      </c>
      <c r="G312" t="s">
        <v>153</v>
      </c>
      <c r="H312" t="s">
        <v>11</v>
      </c>
    </row>
    <row r="313" spans="1:8" x14ac:dyDescent="0.3">
      <c r="A313" s="1">
        <v>45481</v>
      </c>
      <c r="B313">
        <v>89</v>
      </c>
      <c r="C313">
        <v>60</v>
      </c>
      <c r="D313">
        <v>128.18774832546359</v>
      </c>
      <c r="E313">
        <v>39</v>
      </c>
      <c r="F313">
        <v>731.41616067912651</v>
      </c>
      <c r="G313" t="s">
        <v>111</v>
      </c>
      <c r="H313" t="s">
        <v>9</v>
      </c>
    </row>
    <row r="314" spans="1:8" x14ac:dyDescent="0.3">
      <c r="A314" s="1">
        <v>45482</v>
      </c>
      <c r="B314">
        <v>71</v>
      </c>
      <c r="C314">
        <v>34</v>
      </c>
      <c r="D314">
        <v>532.36118812752659</v>
      </c>
      <c r="E314">
        <v>39</v>
      </c>
      <c r="F314">
        <v>2733.648112405564</v>
      </c>
      <c r="G314" t="s">
        <v>135</v>
      </c>
      <c r="H314" t="s">
        <v>9</v>
      </c>
    </row>
    <row r="315" spans="1:8" x14ac:dyDescent="0.3">
      <c r="A315" s="1">
        <v>45483</v>
      </c>
      <c r="B315">
        <v>76</v>
      </c>
      <c r="C315">
        <v>67</v>
      </c>
      <c r="D315">
        <v>506.45050456503878</v>
      </c>
      <c r="E315">
        <v>38</v>
      </c>
      <c r="F315">
        <v>3185.792820126002</v>
      </c>
      <c r="G315" t="s">
        <v>76</v>
      </c>
      <c r="H315" t="s">
        <v>9</v>
      </c>
    </row>
    <row r="316" spans="1:8" x14ac:dyDescent="0.3">
      <c r="A316" s="1">
        <v>45484</v>
      </c>
      <c r="B316">
        <v>84</v>
      </c>
      <c r="C316">
        <v>72</v>
      </c>
      <c r="D316">
        <v>599.85883664306527</v>
      </c>
      <c r="E316">
        <v>5</v>
      </c>
      <c r="F316">
        <v>2004.097508676324</v>
      </c>
      <c r="G316" t="s">
        <v>44</v>
      </c>
      <c r="H316" t="s">
        <v>9</v>
      </c>
    </row>
    <row r="317" spans="1:8" x14ac:dyDescent="0.3">
      <c r="A317" s="1">
        <v>45485</v>
      </c>
      <c r="B317">
        <v>50</v>
      </c>
      <c r="C317">
        <v>71</v>
      </c>
      <c r="D317">
        <v>598.31841853695266</v>
      </c>
      <c r="E317">
        <v>5</v>
      </c>
      <c r="F317">
        <v>3969.104916856199</v>
      </c>
      <c r="G317" t="s">
        <v>105</v>
      </c>
      <c r="H317" t="s">
        <v>9</v>
      </c>
    </row>
    <row r="318" spans="1:8" x14ac:dyDescent="0.3">
      <c r="A318" s="1">
        <v>45488</v>
      </c>
      <c r="B318">
        <v>84</v>
      </c>
      <c r="C318">
        <v>31</v>
      </c>
      <c r="D318">
        <v>377.7158528013137</v>
      </c>
      <c r="E318">
        <v>2</v>
      </c>
      <c r="F318">
        <v>979.69213910197311</v>
      </c>
      <c r="G318" t="s">
        <v>32</v>
      </c>
      <c r="H318" t="s">
        <v>9</v>
      </c>
    </row>
    <row r="319" spans="1:8" x14ac:dyDescent="0.3">
      <c r="A319" s="1">
        <v>45489</v>
      </c>
      <c r="B319">
        <v>86</v>
      </c>
      <c r="C319">
        <v>67</v>
      </c>
      <c r="D319">
        <v>484.49370759025533</v>
      </c>
      <c r="E319">
        <v>6</v>
      </c>
      <c r="F319">
        <v>838.12001781113941</v>
      </c>
      <c r="G319" t="s">
        <v>136</v>
      </c>
      <c r="H319" t="s">
        <v>9</v>
      </c>
    </row>
    <row r="320" spans="1:8" x14ac:dyDescent="0.3">
      <c r="A320" s="1">
        <v>45490</v>
      </c>
      <c r="B320">
        <v>96</v>
      </c>
      <c r="C320">
        <v>67</v>
      </c>
      <c r="D320">
        <v>572.38286494121394</v>
      </c>
      <c r="E320">
        <v>7</v>
      </c>
      <c r="F320">
        <v>3776.8494029162148</v>
      </c>
      <c r="G320" t="s">
        <v>51</v>
      </c>
      <c r="H320" t="s">
        <v>11</v>
      </c>
    </row>
    <row r="321" spans="1:8" x14ac:dyDescent="0.3">
      <c r="A321" s="1">
        <v>45491</v>
      </c>
      <c r="B321">
        <v>63</v>
      </c>
      <c r="C321">
        <v>58</v>
      </c>
      <c r="D321">
        <v>524.82369533870565</v>
      </c>
      <c r="E321">
        <v>14</v>
      </c>
      <c r="F321">
        <v>2729.7109229278931</v>
      </c>
      <c r="G321" t="s">
        <v>80</v>
      </c>
      <c r="H321" t="s">
        <v>11</v>
      </c>
    </row>
    <row r="322" spans="1:8" x14ac:dyDescent="0.3">
      <c r="A322" s="1">
        <v>45492</v>
      </c>
      <c r="B322">
        <v>52</v>
      </c>
      <c r="C322">
        <v>61</v>
      </c>
      <c r="D322">
        <v>223.67405087159881</v>
      </c>
      <c r="E322">
        <v>28</v>
      </c>
      <c r="F322">
        <v>3597.8107839248119</v>
      </c>
      <c r="G322" t="s">
        <v>110</v>
      </c>
      <c r="H322" t="s">
        <v>11</v>
      </c>
    </row>
    <row r="323" spans="1:8" x14ac:dyDescent="0.3">
      <c r="A323" s="1">
        <v>45495</v>
      </c>
      <c r="B323">
        <v>50</v>
      </c>
      <c r="C323">
        <v>51</v>
      </c>
      <c r="D323">
        <v>325.27206765504673</v>
      </c>
      <c r="E323">
        <v>32</v>
      </c>
      <c r="F323">
        <v>2456.7230237168578</v>
      </c>
      <c r="G323" t="s">
        <v>26</v>
      </c>
      <c r="H323" t="s">
        <v>11</v>
      </c>
    </row>
    <row r="324" spans="1:8" x14ac:dyDescent="0.3">
      <c r="A324" s="1">
        <v>45496</v>
      </c>
      <c r="B324">
        <v>54</v>
      </c>
      <c r="C324">
        <v>79</v>
      </c>
      <c r="D324">
        <v>164.57970757574751</v>
      </c>
      <c r="E324">
        <v>29</v>
      </c>
      <c r="F324">
        <v>1608.8091495759811</v>
      </c>
      <c r="G324" t="s">
        <v>84</v>
      </c>
      <c r="H324" t="s">
        <v>9</v>
      </c>
    </row>
    <row r="325" spans="1:8" x14ac:dyDescent="0.3">
      <c r="A325" s="1">
        <v>45497</v>
      </c>
      <c r="B325">
        <v>75</v>
      </c>
      <c r="C325">
        <v>24</v>
      </c>
      <c r="D325">
        <v>577.02551362936117</v>
      </c>
      <c r="E325">
        <v>38</v>
      </c>
      <c r="F325">
        <v>4185.9604295338986</v>
      </c>
      <c r="G325" t="s">
        <v>38</v>
      </c>
      <c r="H325" t="s">
        <v>11</v>
      </c>
    </row>
    <row r="326" spans="1:8" x14ac:dyDescent="0.3">
      <c r="A326" s="1">
        <v>45498</v>
      </c>
      <c r="B326">
        <v>63</v>
      </c>
      <c r="C326">
        <v>63</v>
      </c>
      <c r="D326">
        <v>403.08731722544002</v>
      </c>
      <c r="E326">
        <v>26</v>
      </c>
      <c r="F326">
        <v>4097.3714553604068</v>
      </c>
      <c r="G326" t="s">
        <v>78</v>
      </c>
      <c r="H326" t="s">
        <v>11</v>
      </c>
    </row>
    <row r="327" spans="1:8" x14ac:dyDescent="0.3">
      <c r="A327" s="1">
        <v>45499</v>
      </c>
      <c r="B327">
        <v>88</v>
      </c>
      <c r="C327">
        <v>69</v>
      </c>
      <c r="D327">
        <v>214.32140275173131</v>
      </c>
      <c r="E327">
        <v>35</v>
      </c>
      <c r="F327">
        <v>3626.134118844921</v>
      </c>
      <c r="G327" t="s">
        <v>152</v>
      </c>
      <c r="H327" t="s">
        <v>9</v>
      </c>
    </row>
    <row r="328" spans="1:8" x14ac:dyDescent="0.3">
      <c r="A328" s="1">
        <v>45502</v>
      </c>
      <c r="B328">
        <v>76</v>
      </c>
      <c r="C328">
        <v>17</v>
      </c>
      <c r="D328">
        <v>435.85034220292829</v>
      </c>
      <c r="E328">
        <v>28</v>
      </c>
      <c r="F328">
        <v>1724.6531175348321</v>
      </c>
      <c r="G328" t="s">
        <v>37</v>
      </c>
      <c r="H328" t="s">
        <v>9</v>
      </c>
    </row>
    <row r="329" spans="1:8" x14ac:dyDescent="0.3">
      <c r="A329" s="1">
        <v>45503</v>
      </c>
      <c r="B329">
        <v>58</v>
      </c>
      <c r="C329">
        <v>62</v>
      </c>
      <c r="D329">
        <v>409.0641202289479</v>
      </c>
      <c r="E329">
        <v>37</v>
      </c>
      <c r="F329">
        <v>3156.0380009108922</v>
      </c>
      <c r="G329" t="s">
        <v>42</v>
      </c>
      <c r="H329" t="s">
        <v>11</v>
      </c>
    </row>
    <row r="330" spans="1:8" x14ac:dyDescent="0.3">
      <c r="A330" s="1">
        <v>45504</v>
      </c>
      <c r="B330">
        <v>64</v>
      </c>
      <c r="C330">
        <v>69</v>
      </c>
      <c r="D330">
        <v>279.08135901642032</v>
      </c>
      <c r="E330">
        <v>32</v>
      </c>
      <c r="F330">
        <v>2124.38253623012</v>
      </c>
      <c r="G330" t="s">
        <v>183</v>
      </c>
      <c r="H330" t="s">
        <v>11</v>
      </c>
    </row>
    <row r="331" spans="1:8" x14ac:dyDescent="0.3">
      <c r="A331" s="1">
        <v>45505</v>
      </c>
      <c r="B331">
        <v>53</v>
      </c>
      <c r="C331">
        <v>15</v>
      </c>
      <c r="D331">
        <v>379.29</v>
      </c>
      <c r="E331">
        <v>2</v>
      </c>
      <c r="F331">
        <v>3409.69</v>
      </c>
      <c r="G331" t="s">
        <v>61</v>
      </c>
      <c r="H331" t="s">
        <v>11</v>
      </c>
    </row>
    <row r="332" spans="1:8" x14ac:dyDescent="0.3">
      <c r="A332" s="1">
        <v>45505</v>
      </c>
      <c r="B332">
        <v>18</v>
      </c>
      <c r="C332">
        <v>8</v>
      </c>
      <c r="D332">
        <v>82.91</v>
      </c>
      <c r="E332">
        <v>3</v>
      </c>
      <c r="F332">
        <v>1387.86</v>
      </c>
      <c r="G332" t="s">
        <v>37</v>
      </c>
      <c r="H332" t="s">
        <v>9</v>
      </c>
    </row>
    <row r="333" spans="1:8" x14ac:dyDescent="0.3">
      <c r="A333" s="1">
        <v>45505</v>
      </c>
      <c r="B333">
        <v>66</v>
      </c>
      <c r="C333">
        <v>13</v>
      </c>
      <c r="D333">
        <v>376.76</v>
      </c>
      <c r="E333">
        <v>5</v>
      </c>
      <c r="F333">
        <v>3819.73</v>
      </c>
      <c r="G333" t="s">
        <v>108</v>
      </c>
      <c r="H333" t="s">
        <v>11</v>
      </c>
    </row>
    <row r="334" spans="1:8" x14ac:dyDescent="0.3">
      <c r="A334" s="1">
        <v>45505</v>
      </c>
      <c r="B334">
        <v>72</v>
      </c>
      <c r="C334">
        <v>14</v>
      </c>
      <c r="D334">
        <v>437.47</v>
      </c>
      <c r="E334">
        <v>4</v>
      </c>
      <c r="F334">
        <v>958.02</v>
      </c>
      <c r="G334" t="s">
        <v>62</v>
      </c>
      <c r="H334" t="s">
        <v>11</v>
      </c>
    </row>
    <row r="335" spans="1:8" x14ac:dyDescent="0.3">
      <c r="A335" s="1">
        <v>45505</v>
      </c>
      <c r="B335">
        <v>80</v>
      </c>
      <c r="C335">
        <v>13</v>
      </c>
      <c r="D335">
        <v>504.59</v>
      </c>
      <c r="E335">
        <v>0</v>
      </c>
      <c r="F335">
        <v>1265.47</v>
      </c>
      <c r="G335" t="s">
        <v>184</v>
      </c>
      <c r="H335" t="s">
        <v>9</v>
      </c>
    </row>
    <row r="336" spans="1:8" x14ac:dyDescent="0.3">
      <c r="A336" s="1">
        <v>45505</v>
      </c>
      <c r="B336">
        <v>76</v>
      </c>
      <c r="C336">
        <v>21</v>
      </c>
      <c r="D336">
        <v>293.93</v>
      </c>
      <c r="E336">
        <v>2</v>
      </c>
      <c r="F336">
        <v>2531.4</v>
      </c>
      <c r="G336" t="s">
        <v>185</v>
      </c>
      <c r="H336" t="s">
        <v>11</v>
      </c>
    </row>
    <row r="337" spans="1:8" x14ac:dyDescent="0.3">
      <c r="A337" s="1">
        <v>45505</v>
      </c>
      <c r="B337">
        <v>40</v>
      </c>
      <c r="C337">
        <v>17</v>
      </c>
      <c r="D337">
        <v>355.83</v>
      </c>
      <c r="E337">
        <v>6</v>
      </c>
      <c r="F337">
        <v>4155.8599999999997</v>
      </c>
      <c r="G337" t="s">
        <v>10</v>
      </c>
      <c r="H337" t="s">
        <v>9</v>
      </c>
    </row>
    <row r="338" spans="1:8" x14ac:dyDescent="0.3">
      <c r="A338" s="1">
        <v>45505</v>
      </c>
      <c r="B338">
        <v>34</v>
      </c>
      <c r="C338">
        <v>10</v>
      </c>
      <c r="D338">
        <v>565.11</v>
      </c>
      <c r="E338">
        <v>5</v>
      </c>
      <c r="F338">
        <v>222.62</v>
      </c>
      <c r="G338" t="s">
        <v>158</v>
      </c>
      <c r="H338" t="s">
        <v>9</v>
      </c>
    </row>
    <row r="339" spans="1:8" x14ac:dyDescent="0.3">
      <c r="A339" s="1">
        <v>45505</v>
      </c>
      <c r="B339">
        <v>115</v>
      </c>
      <c r="C339">
        <v>17</v>
      </c>
      <c r="D339">
        <v>422.48</v>
      </c>
      <c r="E339">
        <v>0</v>
      </c>
      <c r="F339">
        <v>2681.51</v>
      </c>
      <c r="G339" t="s">
        <v>179</v>
      </c>
      <c r="H339" t="s">
        <v>11</v>
      </c>
    </row>
    <row r="340" spans="1:8" x14ac:dyDescent="0.3">
      <c r="A340" s="1">
        <v>45505</v>
      </c>
      <c r="B340">
        <v>64</v>
      </c>
      <c r="C340">
        <v>7</v>
      </c>
      <c r="D340">
        <v>554.20000000000005</v>
      </c>
      <c r="E340">
        <v>2</v>
      </c>
      <c r="F340">
        <v>3620.9</v>
      </c>
      <c r="G340" t="s">
        <v>186</v>
      </c>
      <c r="H340" t="s">
        <v>11</v>
      </c>
    </row>
    <row r="341" spans="1:8" x14ac:dyDescent="0.3">
      <c r="A341" s="1">
        <v>45505</v>
      </c>
      <c r="B341">
        <v>106</v>
      </c>
      <c r="C341">
        <v>6</v>
      </c>
      <c r="D341">
        <v>572.16</v>
      </c>
      <c r="E341">
        <v>2</v>
      </c>
      <c r="F341">
        <v>3398.37</v>
      </c>
      <c r="G341" t="s">
        <v>75</v>
      </c>
      <c r="H341" t="s">
        <v>11</v>
      </c>
    </row>
    <row r="342" spans="1:8" x14ac:dyDescent="0.3">
      <c r="A342" s="1">
        <v>45505</v>
      </c>
      <c r="B342">
        <v>18</v>
      </c>
      <c r="C342">
        <v>12</v>
      </c>
      <c r="D342">
        <v>262.26</v>
      </c>
      <c r="E342">
        <v>1</v>
      </c>
      <c r="F342">
        <v>1573.7</v>
      </c>
      <c r="G342" t="s">
        <v>187</v>
      </c>
      <c r="H342" t="s">
        <v>11</v>
      </c>
    </row>
    <row r="343" spans="1:8" x14ac:dyDescent="0.3">
      <c r="A343" s="1">
        <v>45505</v>
      </c>
      <c r="B343">
        <v>85</v>
      </c>
      <c r="C343">
        <v>17</v>
      </c>
      <c r="D343">
        <v>187.72</v>
      </c>
      <c r="E343">
        <v>5</v>
      </c>
      <c r="F343">
        <v>443.22</v>
      </c>
      <c r="G343" t="s">
        <v>188</v>
      </c>
      <c r="H343" t="s">
        <v>11</v>
      </c>
    </row>
    <row r="344" spans="1:8" x14ac:dyDescent="0.3">
      <c r="A344" s="1">
        <v>45505</v>
      </c>
      <c r="B344">
        <v>22</v>
      </c>
      <c r="C344">
        <v>14</v>
      </c>
      <c r="D344">
        <v>477.3</v>
      </c>
      <c r="E344">
        <v>6</v>
      </c>
      <c r="F344">
        <v>3790.05</v>
      </c>
      <c r="G344" t="s">
        <v>189</v>
      </c>
      <c r="H344" t="s">
        <v>11</v>
      </c>
    </row>
    <row r="345" spans="1:8" x14ac:dyDescent="0.3">
      <c r="A345" s="1">
        <v>45505</v>
      </c>
      <c r="B345">
        <v>71</v>
      </c>
      <c r="C345">
        <v>6</v>
      </c>
      <c r="D345">
        <v>87.5</v>
      </c>
      <c r="E345">
        <v>3</v>
      </c>
      <c r="F345">
        <v>3666.64</v>
      </c>
      <c r="G345" t="s">
        <v>129</v>
      </c>
      <c r="H345" t="s">
        <v>9</v>
      </c>
    </row>
    <row r="346" spans="1:8" x14ac:dyDescent="0.3">
      <c r="A346" s="1">
        <v>45505</v>
      </c>
      <c r="B346">
        <v>71</v>
      </c>
      <c r="C346">
        <v>9</v>
      </c>
      <c r="D346">
        <v>172.96</v>
      </c>
      <c r="E346">
        <v>6</v>
      </c>
      <c r="F346">
        <v>464.49</v>
      </c>
      <c r="G346" t="s">
        <v>190</v>
      </c>
      <c r="H346" t="s">
        <v>11</v>
      </c>
    </row>
    <row r="347" spans="1:8" x14ac:dyDescent="0.3">
      <c r="A347" s="1">
        <v>45505</v>
      </c>
      <c r="B347">
        <v>73</v>
      </c>
      <c r="C347">
        <v>8</v>
      </c>
      <c r="D347">
        <v>191.76</v>
      </c>
      <c r="E347">
        <v>3</v>
      </c>
      <c r="F347">
        <v>675.97</v>
      </c>
      <c r="G347" t="s">
        <v>191</v>
      </c>
      <c r="H347" t="s">
        <v>9</v>
      </c>
    </row>
    <row r="348" spans="1:8" x14ac:dyDescent="0.3">
      <c r="A348" s="1">
        <v>45505</v>
      </c>
      <c r="B348">
        <v>104</v>
      </c>
      <c r="C348">
        <v>4</v>
      </c>
      <c r="D348">
        <v>169.75</v>
      </c>
      <c r="E348">
        <v>3</v>
      </c>
      <c r="F348">
        <v>1255.83</v>
      </c>
      <c r="G348" t="s">
        <v>192</v>
      </c>
      <c r="H348" t="s">
        <v>9</v>
      </c>
    </row>
    <row r="349" spans="1:8" x14ac:dyDescent="0.3">
      <c r="A349" s="1">
        <v>45505</v>
      </c>
      <c r="B349">
        <v>64</v>
      </c>
      <c r="C349">
        <v>9</v>
      </c>
      <c r="D349">
        <v>255.17</v>
      </c>
      <c r="E349">
        <v>6</v>
      </c>
      <c r="F349">
        <v>4136.6899999999996</v>
      </c>
      <c r="G349" t="s">
        <v>193</v>
      </c>
      <c r="H349" t="s">
        <v>11</v>
      </c>
    </row>
    <row r="350" spans="1:8" x14ac:dyDescent="0.3">
      <c r="A350" s="1">
        <v>45505</v>
      </c>
      <c r="B350">
        <v>26</v>
      </c>
      <c r="C350">
        <v>17</v>
      </c>
      <c r="D350">
        <v>391.73</v>
      </c>
      <c r="E350">
        <v>7</v>
      </c>
      <c r="F350">
        <v>1166.55</v>
      </c>
      <c r="G350" t="s">
        <v>194</v>
      </c>
      <c r="H350" t="s">
        <v>9</v>
      </c>
    </row>
    <row r="351" spans="1:8" x14ac:dyDescent="0.3">
      <c r="A351" s="1">
        <v>45505</v>
      </c>
      <c r="B351">
        <v>65</v>
      </c>
      <c r="C351">
        <v>13</v>
      </c>
      <c r="D351">
        <v>324.26</v>
      </c>
      <c r="E351">
        <v>7</v>
      </c>
      <c r="F351">
        <v>1044.8599999999999</v>
      </c>
      <c r="G351" t="s">
        <v>118</v>
      </c>
      <c r="H351" t="s">
        <v>9</v>
      </c>
    </row>
    <row r="352" spans="1:8" x14ac:dyDescent="0.3">
      <c r="A352" s="1">
        <v>45505</v>
      </c>
      <c r="B352">
        <v>71</v>
      </c>
      <c r="C352">
        <v>15</v>
      </c>
      <c r="D352">
        <v>297.05</v>
      </c>
      <c r="E352">
        <v>6</v>
      </c>
      <c r="F352">
        <v>4043.62</v>
      </c>
      <c r="G352" t="s">
        <v>80</v>
      </c>
      <c r="H352" t="s">
        <v>11</v>
      </c>
    </row>
    <row r="353" spans="1:8" x14ac:dyDescent="0.3">
      <c r="A353" s="1">
        <v>45505</v>
      </c>
      <c r="B353">
        <v>30</v>
      </c>
      <c r="C353">
        <v>6</v>
      </c>
      <c r="D353">
        <v>549.26</v>
      </c>
      <c r="E353">
        <v>2</v>
      </c>
      <c r="F353">
        <v>3868.36</v>
      </c>
      <c r="G353" t="s">
        <v>195</v>
      </c>
      <c r="H353" t="s">
        <v>11</v>
      </c>
    </row>
    <row r="354" spans="1:8" x14ac:dyDescent="0.3">
      <c r="A354" s="1">
        <v>45505</v>
      </c>
      <c r="B354">
        <v>83</v>
      </c>
      <c r="C354">
        <v>15</v>
      </c>
      <c r="D354">
        <v>601.05999999999995</v>
      </c>
      <c r="E354">
        <v>3</v>
      </c>
      <c r="F354">
        <v>350.62</v>
      </c>
      <c r="G354" t="s">
        <v>120</v>
      </c>
      <c r="H354" t="s">
        <v>9</v>
      </c>
    </row>
    <row r="355" spans="1:8" x14ac:dyDescent="0.3">
      <c r="A355" s="1">
        <v>45505</v>
      </c>
      <c r="B355">
        <v>35</v>
      </c>
      <c r="C355">
        <v>6</v>
      </c>
      <c r="D355">
        <v>192.19</v>
      </c>
      <c r="E355">
        <v>1</v>
      </c>
      <c r="F355">
        <v>3963.32</v>
      </c>
      <c r="G355" t="s">
        <v>124</v>
      </c>
      <c r="H355" t="s">
        <v>9</v>
      </c>
    </row>
    <row r="356" spans="1:8" x14ac:dyDescent="0.3">
      <c r="A356" s="1">
        <v>45505</v>
      </c>
      <c r="B356">
        <v>22</v>
      </c>
      <c r="C356">
        <v>9</v>
      </c>
      <c r="D356">
        <v>211.28</v>
      </c>
      <c r="E356">
        <v>8</v>
      </c>
      <c r="F356">
        <v>772.77</v>
      </c>
      <c r="G356" t="s">
        <v>196</v>
      </c>
      <c r="H356" t="s">
        <v>9</v>
      </c>
    </row>
    <row r="357" spans="1:8" x14ac:dyDescent="0.3">
      <c r="A357" s="1">
        <v>45506</v>
      </c>
      <c r="B357">
        <v>64</v>
      </c>
      <c r="C357">
        <v>14</v>
      </c>
      <c r="D357">
        <v>156.77879609981451</v>
      </c>
      <c r="E357">
        <v>36</v>
      </c>
      <c r="F357">
        <v>912.11932996985365</v>
      </c>
      <c r="G357" t="s">
        <v>108</v>
      </c>
      <c r="H357" t="s">
        <v>9</v>
      </c>
    </row>
    <row r="358" spans="1:8" x14ac:dyDescent="0.3">
      <c r="A358" s="1">
        <v>45509</v>
      </c>
      <c r="B358">
        <v>75</v>
      </c>
      <c r="C358">
        <v>77</v>
      </c>
      <c r="D358">
        <v>435.7865977963998</v>
      </c>
      <c r="E358">
        <v>26</v>
      </c>
      <c r="F358">
        <v>4627.9110895800923</v>
      </c>
      <c r="G358" t="s">
        <v>34</v>
      </c>
      <c r="H358" t="s">
        <v>11</v>
      </c>
    </row>
    <row r="359" spans="1:8" x14ac:dyDescent="0.3">
      <c r="A359" s="1">
        <v>45510</v>
      </c>
      <c r="B359">
        <v>91</v>
      </c>
      <c r="C359">
        <v>15</v>
      </c>
      <c r="D359">
        <v>360.15385045189657</v>
      </c>
      <c r="E359">
        <v>32</v>
      </c>
      <c r="F359">
        <v>1115.683839135326</v>
      </c>
      <c r="G359" t="s">
        <v>80</v>
      </c>
      <c r="H359" t="s">
        <v>9</v>
      </c>
    </row>
    <row r="360" spans="1:8" x14ac:dyDescent="0.3">
      <c r="A360" s="1">
        <v>45511</v>
      </c>
      <c r="B360">
        <v>62</v>
      </c>
      <c r="C360">
        <v>56</v>
      </c>
      <c r="D360">
        <v>486.15919586781968</v>
      </c>
      <c r="E360">
        <v>3</v>
      </c>
      <c r="F360">
        <v>4776.0680921936109</v>
      </c>
      <c r="G360" t="s">
        <v>52</v>
      </c>
      <c r="H360" t="s">
        <v>9</v>
      </c>
    </row>
    <row r="361" spans="1:8" x14ac:dyDescent="0.3">
      <c r="A361" s="1">
        <v>45512</v>
      </c>
      <c r="B361">
        <v>81</v>
      </c>
      <c r="C361">
        <v>64</v>
      </c>
      <c r="D361">
        <v>360.08175055599668</v>
      </c>
      <c r="E361">
        <v>21</v>
      </c>
      <c r="F361">
        <v>2507.0259783108008</v>
      </c>
      <c r="G361" t="s">
        <v>150</v>
      </c>
      <c r="H361" t="s">
        <v>9</v>
      </c>
    </row>
    <row r="362" spans="1:8" x14ac:dyDescent="0.3">
      <c r="A362" s="1">
        <v>45513</v>
      </c>
      <c r="B362">
        <v>88</v>
      </c>
      <c r="C362">
        <v>49</v>
      </c>
      <c r="D362">
        <v>526.0907501592701</v>
      </c>
      <c r="E362">
        <v>1</v>
      </c>
      <c r="F362">
        <v>1333.0981797737879</v>
      </c>
      <c r="G362" t="s">
        <v>99</v>
      </c>
      <c r="H362" t="s">
        <v>9</v>
      </c>
    </row>
    <row r="363" spans="1:8" x14ac:dyDescent="0.3">
      <c r="A363" s="1">
        <v>45516</v>
      </c>
      <c r="B363">
        <v>98</v>
      </c>
      <c r="C363">
        <v>61</v>
      </c>
      <c r="D363">
        <v>375.95341938724277</v>
      </c>
      <c r="E363">
        <v>9</v>
      </c>
      <c r="F363">
        <v>2938.5542632026122</v>
      </c>
      <c r="G363" t="s">
        <v>40</v>
      </c>
      <c r="H363" t="s">
        <v>11</v>
      </c>
    </row>
    <row r="364" spans="1:8" x14ac:dyDescent="0.3">
      <c r="A364" s="1">
        <v>45517</v>
      </c>
      <c r="B364">
        <v>81</v>
      </c>
      <c r="C364">
        <v>25</v>
      </c>
      <c r="D364">
        <v>380.46898576769308</v>
      </c>
      <c r="E364">
        <v>4</v>
      </c>
      <c r="F364">
        <v>4428.2562614438384</v>
      </c>
      <c r="G364" t="s">
        <v>110</v>
      </c>
      <c r="H364" t="s">
        <v>9</v>
      </c>
    </row>
    <row r="365" spans="1:8" x14ac:dyDescent="0.3">
      <c r="A365" s="1">
        <v>45518</v>
      </c>
      <c r="B365">
        <v>53</v>
      </c>
      <c r="C365">
        <v>22</v>
      </c>
      <c r="D365">
        <v>538.32680132917244</v>
      </c>
      <c r="E365">
        <v>9</v>
      </c>
      <c r="F365">
        <v>3795.0119888430249</v>
      </c>
      <c r="G365" t="s">
        <v>169</v>
      </c>
      <c r="H365" t="s">
        <v>9</v>
      </c>
    </row>
    <row r="366" spans="1:8" x14ac:dyDescent="0.3">
      <c r="A366" s="1">
        <v>45519</v>
      </c>
      <c r="B366">
        <v>79</v>
      </c>
      <c r="C366">
        <v>39</v>
      </c>
      <c r="D366">
        <v>301.74143310619849</v>
      </c>
      <c r="E366">
        <v>32</v>
      </c>
      <c r="F366">
        <v>4129.5251653765235</v>
      </c>
      <c r="G366" t="s">
        <v>197</v>
      </c>
      <c r="H366" t="s">
        <v>11</v>
      </c>
    </row>
    <row r="367" spans="1:8" x14ac:dyDescent="0.3">
      <c r="A367" s="1">
        <v>45520</v>
      </c>
      <c r="B367">
        <v>86</v>
      </c>
      <c r="C367">
        <v>28</v>
      </c>
      <c r="D367">
        <v>167.0076142253204</v>
      </c>
      <c r="E367">
        <v>37</v>
      </c>
      <c r="F367">
        <v>3464.5251501982279</v>
      </c>
      <c r="G367" t="s">
        <v>82</v>
      </c>
      <c r="H367" t="s">
        <v>9</v>
      </c>
    </row>
    <row r="368" spans="1:8" x14ac:dyDescent="0.3">
      <c r="A368" s="1">
        <v>45523</v>
      </c>
      <c r="B368">
        <v>72</v>
      </c>
      <c r="C368">
        <v>26</v>
      </c>
      <c r="D368">
        <v>114.39133815666951</v>
      </c>
      <c r="E368">
        <v>12</v>
      </c>
      <c r="F368">
        <v>3615.2445403303359</v>
      </c>
      <c r="G368" t="s">
        <v>53</v>
      </c>
      <c r="H368" t="s">
        <v>11</v>
      </c>
    </row>
    <row r="369" spans="1:8" x14ac:dyDescent="0.3">
      <c r="A369" s="1">
        <v>45524</v>
      </c>
      <c r="B369">
        <v>88</v>
      </c>
      <c r="C369">
        <v>72</v>
      </c>
      <c r="D369">
        <v>477.56862783680953</v>
      </c>
      <c r="E369">
        <v>30</v>
      </c>
      <c r="F369">
        <v>4321.3804320439367</v>
      </c>
      <c r="G369" t="s">
        <v>42</v>
      </c>
      <c r="H369" t="s">
        <v>11</v>
      </c>
    </row>
    <row r="370" spans="1:8" x14ac:dyDescent="0.3">
      <c r="A370" s="1">
        <v>45525</v>
      </c>
      <c r="B370">
        <v>94</v>
      </c>
      <c r="C370">
        <v>28</v>
      </c>
      <c r="D370">
        <v>410.15477567673241</v>
      </c>
      <c r="E370">
        <v>35</v>
      </c>
      <c r="F370">
        <v>1623.506039866337</v>
      </c>
      <c r="G370" t="s">
        <v>109</v>
      </c>
      <c r="H370" t="s">
        <v>11</v>
      </c>
    </row>
    <row r="371" spans="1:8" x14ac:dyDescent="0.3">
      <c r="A371" s="1">
        <v>45526</v>
      </c>
      <c r="B371">
        <v>64</v>
      </c>
      <c r="C371">
        <v>67</v>
      </c>
      <c r="D371">
        <v>452.03988404961183</v>
      </c>
      <c r="E371">
        <v>23</v>
      </c>
      <c r="F371">
        <v>2702.4123363941321</v>
      </c>
      <c r="G371" t="s">
        <v>153</v>
      </c>
      <c r="H371" t="s">
        <v>9</v>
      </c>
    </row>
    <row r="372" spans="1:8" x14ac:dyDescent="0.3">
      <c r="A372" s="1">
        <v>45527</v>
      </c>
      <c r="B372">
        <v>92</v>
      </c>
      <c r="C372">
        <v>64</v>
      </c>
      <c r="D372">
        <v>206.48208075445541</v>
      </c>
      <c r="E372">
        <v>14</v>
      </c>
      <c r="F372">
        <v>1495.4424881882101</v>
      </c>
      <c r="G372" t="s">
        <v>198</v>
      </c>
      <c r="H372" t="s">
        <v>11</v>
      </c>
    </row>
    <row r="373" spans="1:8" x14ac:dyDescent="0.3">
      <c r="A373" s="1">
        <v>45530</v>
      </c>
      <c r="B373">
        <v>78</v>
      </c>
      <c r="C373">
        <v>71</v>
      </c>
      <c r="D373">
        <v>168.1857377933849</v>
      </c>
      <c r="E373">
        <v>28</v>
      </c>
      <c r="F373">
        <v>4944.5060359849113</v>
      </c>
      <c r="G373" t="s">
        <v>37</v>
      </c>
      <c r="H373" t="s">
        <v>11</v>
      </c>
    </row>
    <row r="374" spans="1:8" x14ac:dyDescent="0.3">
      <c r="A374" s="1">
        <v>45531</v>
      </c>
      <c r="B374">
        <v>85</v>
      </c>
      <c r="C374">
        <v>32</v>
      </c>
      <c r="D374">
        <v>107.27233283394099</v>
      </c>
      <c r="E374">
        <v>7</v>
      </c>
      <c r="F374">
        <v>4748.2670285897593</v>
      </c>
      <c r="G374" t="s">
        <v>55</v>
      </c>
      <c r="H374" t="s">
        <v>9</v>
      </c>
    </row>
    <row r="375" spans="1:8" x14ac:dyDescent="0.3">
      <c r="A375" s="1">
        <v>45532</v>
      </c>
      <c r="B375">
        <v>62</v>
      </c>
      <c r="C375">
        <v>18</v>
      </c>
      <c r="D375">
        <v>275.29377940329852</v>
      </c>
      <c r="E375">
        <v>4</v>
      </c>
      <c r="F375">
        <v>677.42065115827654</v>
      </c>
      <c r="G375" t="s">
        <v>80</v>
      </c>
      <c r="H375" t="s">
        <v>11</v>
      </c>
    </row>
    <row r="376" spans="1:8" x14ac:dyDescent="0.3">
      <c r="A376" s="1">
        <v>45533</v>
      </c>
      <c r="B376">
        <v>81</v>
      </c>
      <c r="C376">
        <v>21</v>
      </c>
      <c r="D376">
        <v>394.95884342731648</v>
      </c>
      <c r="E376">
        <v>28</v>
      </c>
      <c r="F376">
        <v>3675.0882763205982</v>
      </c>
      <c r="G376" t="s">
        <v>133</v>
      </c>
      <c r="H376" t="s">
        <v>11</v>
      </c>
    </row>
    <row r="377" spans="1:8" x14ac:dyDescent="0.3">
      <c r="A377" s="1">
        <v>45534</v>
      </c>
      <c r="B377">
        <v>56</v>
      </c>
      <c r="C377">
        <v>10</v>
      </c>
      <c r="D377">
        <v>296.12202254986619</v>
      </c>
      <c r="E377">
        <v>3</v>
      </c>
      <c r="F377">
        <v>4663.6174283704959</v>
      </c>
      <c r="G377" t="s">
        <v>110</v>
      </c>
      <c r="H377" t="s">
        <v>11</v>
      </c>
    </row>
    <row r="378" spans="1:8" x14ac:dyDescent="0.3">
      <c r="A378" s="1">
        <v>45536</v>
      </c>
      <c r="B378">
        <v>37</v>
      </c>
      <c r="C378">
        <v>8</v>
      </c>
      <c r="D378">
        <v>215.09</v>
      </c>
      <c r="E378">
        <v>2</v>
      </c>
      <c r="F378">
        <v>3424.83</v>
      </c>
      <c r="G378" t="s">
        <v>22</v>
      </c>
      <c r="H378" t="s">
        <v>9</v>
      </c>
    </row>
    <row r="379" spans="1:8" x14ac:dyDescent="0.3">
      <c r="A379" s="1">
        <v>45536</v>
      </c>
      <c r="B379">
        <v>87</v>
      </c>
      <c r="C379">
        <v>21</v>
      </c>
      <c r="D379">
        <v>633.13</v>
      </c>
      <c r="E379">
        <v>2</v>
      </c>
      <c r="F379">
        <v>336.22</v>
      </c>
      <c r="G379" t="s">
        <v>35</v>
      </c>
      <c r="H379" t="s">
        <v>11</v>
      </c>
    </row>
    <row r="380" spans="1:8" x14ac:dyDescent="0.3">
      <c r="A380" s="1">
        <v>45536</v>
      </c>
      <c r="B380">
        <v>38</v>
      </c>
      <c r="C380">
        <v>6</v>
      </c>
      <c r="D380">
        <v>553.89</v>
      </c>
      <c r="E380">
        <v>6</v>
      </c>
      <c r="F380">
        <v>4013.79</v>
      </c>
      <c r="G380" t="s">
        <v>173</v>
      </c>
      <c r="H380" t="s">
        <v>11</v>
      </c>
    </row>
    <row r="381" spans="1:8" x14ac:dyDescent="0.3">
      <c r="A381" s="1">
        <v>45536</v>
      </c>
      <c r="B381">
        <v>22</v>
      </c>
      <c r="C381">
        <v>7</v>
      </c>
      <c r="D381">
        <v>182.47</v>
      </c>
      <c r="E381">
        <v>7</v>
      </c>
      <c r="F381">
        <v>779.86</v>
      </c>
      <c r="G381" t="s">
        <v>149</v>
      </c>
      <c r="H381" t="s">
        <v>11</v>
      </c>
    </row>
    <row r="382" spans="1:8" x14ac:dyDescent="0.3">
      <c r="A382" s="1">
        <v>45536</v>
      </c>
      <c r="B382">
        <v>57</v>
      </c>
      <c r="C382">
        <v>7</v>
      </c>
      <c r="D382">
        <v>262.27999999999997</v>
      </c>
      <c r="E382">
        <v>7</v>
      </c>
      <c r="F382">
        <v>3929.11</v>
      </c>
      <c r="G382" t="s">
        <v>199</v>
      </c>
      <c r="H382" t="s">
        <v>11</v>
      </c>
    </row>
    <row r="383" spans="1:8" x14ac:dyDescent="0.3">
      <c r="A383" s="1">
        <v>45536</v>
      </c>
      <c r="B383">
        <v>26</v>
      </c>
      <c r="C383">
        <v>21</v>
      </c>
      <c r="D383">
        <v>359.51</v>
      </c>
      <c r="E383">
        <v>9</v>
      </c>
      <c r="F383">
        <v>1187.3699999999999</v>
      </c>
      <c r="G383" t="s">
        <v>148</v>
      </c>
      <c r="H383" t="s">
        <v>9</v>
      </c>
    </row>
    <row r="384" spans="1:8" x14ac:dyDescent="0.3">
      <c r="A384" s="1">
        <v>45536</v>
      </c>
      <c r="B384">
        <v>71</v>
      </c>
      <c r="C384">
        <v>8</v>
      </c>
      <c r="D384">
        <v>199.19</v>
      </c>
      <c r="E384">
        <v>2</v>
      </c>
      <c r="F384">
        <v>635.24</v>
      </c>
      <c r="G384" t="s">
        <v>176</v>
      </c>
      <c r="H384" t="s">
        <v>11</v>
      </c>
    </row>
    <row r="385" spans="1:8" x14ac:dyDescent="0.3">
      <c r="A385" s="1">
        <v>45536</v>
      </c>
      <c r="B385">
        <v>74</v>
      </c>
      <c r="C385">
        <v>18</v>
      </c>
      <c r="D385">
        <v>306.89999999999998</v>
      </c>
      <c r="E385">
        <v>3</v>
      </c>
      <c r="F385">
        <v>2254.16</v>
      </c>
      <c r="G385" t="s">
        <v>185</v>
      </c>
      <c r="H385" t="s">
        <v>11</v>
      </c>
    </row>
    <row r="386" spans="1:8" x14ac:dyDescent="0.3">
      <c r="A386" s="1">
        <v>45536</v>
      </c>
      <c r="B386">
        <v>76</v>
      </c>
      <c r="C386">
        <v>18</v>
      </c>
      <c r="D386">
        <v>339.1</v>
      </c>
      <c r="E386">
        <v>8</v>
      </c>
      <c r="F386">
        <v>924.79</v>
      </c>
      <c r="G386" t="s">
        <v>67</v>
      </c>
      <c r="H386" t="s">
        <v>9</v>
      </c>
    </row>
    <row r="387" spans="1:8" x14ac:dyDescent="0.3">
      <c r="A387" s="1">
        <v>45536</v>
      </c>
      <c r="B387">
        <v>81</v>
      </c>
      <c r="C387">
        <v>5</v>
      </c>
      <c r="D387">
        <v>153.5</v>
      </c>
      <c r="E387">
        <v>2</v>
      </c>
      <c r="F387">
        <v>1307.47</v>
      </c>
      <c r="G387" t="s">
        <v>91</v>
      </c>
      <c r="H387" t="s">
        <v>11</v>
      </c>
    </row>
    <row r="388" spans="1:8" x14ac:dyDescent="0.3">
      <c r="A388" s="1">
        <v>45536</v>
      </c>
      <c r="B388">
        <v>72</v>
      </c>
      <c r="C388">
        <v>11</v>
      </c>
      <c r="D388">
        <v>459.86</v>
      </c>
      <c r="E388">
        <v>0</v>
      </c>
      <c r="F388">
        <v>1269.5999999999999</v>
      </c>
      <c r="G388" t="s">
        <v>73</v>
      </c>
      <c r="H388" t="s">
        <v>9</v>
      </c>
    </row>
    <row r="389" spans="1:8" x14ac:dyDescent="0.3">
      <c r="A389" s="1">
        <v>45536</v>
      </c>
      <c r="B389">
        <v>21</v>
      </c>
      <c r="C389">
        <v>17</v>
      </c>
      <c r="D389">
        <v>533.41999999999996</v>
      </c>
      <c r="E389">
        <v>7</v>
      </c>
      <c r="F389">
        <v>3895.32</v>
      </c>
      <c r="G389" t="s">
        <v>72</v>
      </c>
      <c r="H389" t="s">
        <v>9</v>
      </c>
    </row>
    <row r="390" spans="1:8" x14ac:dyDescent="0.3">
      <c r="A390" s="1">
        <v>45536</v>
      </c>
      <c r="B390">
        <v>86</v>
      </c>
      <c r="C390">
        <v>17</v>
      </c>
      <c r="D390">
        <v>160.88999999999999</v>
      </c>
      <c r="E390">
        <v>4</v>
      </c>
      <c r="F390">
        <v>418.33</v>
      </c>
      <c r="G390" t="s">
        <v>123</v>
      </c>
      <c r="H390" t="s">
        <v>11</v>
      </c>
    </row>
    <row r="391" spans="1:8" x14ac:dyDescent="0.3">
      <c r="A391" s="1">
        <v>45536</v>
      </c>
      <c r="B391">
        <v>69</v>
      </c>
      <c r="C391">
        <v>7</v>
      </c>
      <c r="D391">
        <v>549.77</v>
      </c>
      <c r="E391">
        <v>2</v>
      </c>
      <c r="F391">
        <v>3916.58</v>
      </c>
      <c r="G391" t="s">
        <v>186</v>
      </c>
      <c r="H391" t="s">
        <v>9</v>
      </c>
    </row>
    <row r="392" spans="1:8" x14ac:dyDescent="0.3">
      <c r="A392" s="1">
        <v>45536</v>
      </c>
      <c r="B392">
        <v>18</v>
      </c>
      <c r="C392">
        <v>13</v>
      </c>
      <c r="D392">
        <v>290.14</v>
      </c>
      <c r="E392">
        <v>2</v>
      </c>
      <c r="F392">
        <v>1444.65</v>
      </c>
      <c r="G392" t="s">
        <v>161</v>
      </c>
      <c r="H392" t="s">
        <v>11</v>
      </c>
    </row>
    <row r="393" spans="1:8" x14ac:dyDescent="0.3">
      <c r="A393" s="1">
        <v>45536</v>
      </c>
      <c r="B393">
        <v>105</v>
      </c>
      <c r="C393">
        <v>7</v>
      </c>
      <c r="D393">
        <v>587.83000000000004</v>
      </c>
      <c r="E393">
        <v>1</v>
      </c>
      <c r="F393">
        <v>3601.93</v>
      </c>
      <c r="G393" t="s">
        <v>140</v>
      </c>
      <c r="H393" t="s">
        <v>9</v>
      </c>
    </row>
    <row r="394" spans="1:8" x14ac:dyDescent="0.3">
      <c r="A394" s="1">
        <v>45536</v>
      </c>
      <c r="B394">
        <v>75</v>
      </c>
      <c r="C394">
        <v>8</v>
      </c>
      <c r="D394">
        <v>177.88</v>
      </c>
      <c r="E394">
        <v>7</v>
      </c>
      <c r="F394">
        <v>507.1</v>
      </c>
      <c r="G394" t="s">
        <v>139</v>
      </c>
      <c r="H394" t="s">
        <v>9</v>
      </c>
    </row>
    <row r="395" spans="1:8" x14ac:dyDescent="0.3">
      <c r="A395" s="1">
        <v>45536</v>
      </c>
      <c r="B395">
        <v>98</v>
      </c>
      <c r="C395">
        <v>12</v>
      </c>
      <c r="D395">
        <v>406.95</v>
      </c>
      <c r="E395">
        <v>0</v>
      </c>
      <c r="F395">
        <v>2978.09</v>
      </c>
      <c r="G395" t="s">
        <v>126</v>
      </c>
      <c r="H395" t="s">
        <v>9</v>
      </c>
    </row>
    <row r="396" spans="1:8" x14ac:dyDescent="0.3">
      <c r="A396" s="1">
        <v>45536</v>
      </c>
      <c r="B396">
        <v>33</v>
      </c>
      <c r="C396">
        <v>13</v>
      </c>
      <c r="D396">
        <v>517.1</v>
      </c>
      <c r="E396">
        <v>4</v>
      </c>
      <c r="F396">
        <v>250.08</v>
      </c>
      <c r="G396" t="s">
        <v>98</v>
      </c>
      <c r="H396" t="s">
        <v>9</v>
      </c>
    </row>
    <row r="397" spans="1:8" x14ac:dyDescent="0.3">
      <c r="A397" s="1">
        <v>45536</v>
      </c>
      <c r="B397">
        <v>35</v>
      </c>
      <c r="C397">
        <v>18</v>
      </c>
      <c r="D397">
        <v>348.92</v>
      </c>
      <c r="E397">
        <v>7</v>
      </c>
      <c r="F397">
        <v>4381.3900000000003</v>
      </c>
      <c r="G397" t="s">
        <v>99</v>
      </c>
      <c r="H397" t="s">
        <v>9</v>
      </c>
    </row>
    <row r="398" spans="1:8" x14ac:dyDescent="0.3">
      <c r="A398" s="1">
        <v>45536</v>
      </c>
      <c r="B398">
        <v>93</v>
      </c>
      <c r="C398">
        <v>5</v>
      </c>
      <c r="D398">
        <v>77.12</v>
      </c>
      <c r="E398">
        <v>2</v>
      </c>
      <c r="F398">
        <v>3483.91</v>
      </c>
      <c r="G398" t="s">
        <v>71</v>
      </c>
      <c r="H398" t="s">
        <v>9</v>
      </c>
    </row>
    <row r="399" spans="1:8" x14ac:dyDescent="0.3">
      <c r="A399" s="1">
        <v>45536</v>
      </c>
      <c r="B399">
        <v>77</v>
      </c>
      <c r="C399">
        <v>11</v>
      </c>
      <c r="D399">
        <v>487.47</v>
      </c>
      <c r="E399">
        <v>4</v>
      </c>
      <c r="F399">
        <v>990.89</v>
      </c>
      <c r="G399" t="s">
        <v>200</v>
      </c>
      <c r="H399" t="s">
        <v>11</v>
      </c>
    </row>
    <row r="400" spans="1:8" x14ac:dyDescent="0.3">
      <c r="A400" s="1">
        <v>45536</v>
      </c>
      <c r="B400">
        <v>24</v>
      </c>
      <c r="C400">
        <v>7</v>
      </c>
      <c r="D400">
        <v>79.62</v>
      </c>
      <c r="E400">
        <v>4</v>
      </c>
      <c r="F400">
        <v>1650.69</v>
      </c>
      <c r="G400" t="s">
        <v>201</v>
      </c>
      <c r="H400" t="s">
        <v>11</v>
      </c>
    </row>
    <row r="401" spans="1:8" x14ac:dyDescent="0.3">
      <c r="A401" s="1">
        <v>45536</v>
      </c>
      <c r="B401">
        <v>79</v>
      </c>
      <c r="C401">
        <v>9</v>
      </c>
      <c r="D401">
        <v>358.67</v>
      </c>
      <c r="E401">
        <v>5</v>
      </c>
      <c r="F401">
        <v>3658.64</v>
      </c>
      <c r="G401" t="s">
        <v>150</v>
      </c>
      <c r="H401" t="s">
        <v>9</v>
      </c>
    </row>
    <row r="402" spans="1:8" x14ac:dyDescent="0.3">
      <c r="A402" s="1">
        <v>45536</v>
      </c>
      <c r="B402">
        <v>51</v>
      </c>
      <c r="C402">
        <v>15</v>
      </c>
      <c r="D402">
        <v>349.71</v>
      </c>
      <c r="E402">
        <v>8</v>
      </c>
      <c r="F402">
        <v>4017.54</v>
      </c>
      <c r="G402" t="s">
        <v>44</v>
      </c>
      <c r="H402" t="s">
        <v>11</v>
      </c>
    </row>
    <row r="403" spans="1:8" x14ac:dyDescent="0.3">
      <c r="A403" s="1">
        <v>45536</v>
      </c>
      <c r="B403">
        <v>57</v>
      </c>
      <c r="C403">
        <v>18</v>
      </c>
      <c r="D403">
        <v>403.41</v>
      </c>
      <c r="E403">
        <v>3</v>
      </c>
      <c r="F403">
        <v>3767.63</v>
      </c>
      <c r="G403" t="s">
        <v>61</v>
      </c>
      <c r="H403" t="s">
        <v>11</v>
      </c>
    </row>
    <row r="404" spans="1:8" x14ac:dyDescent="0.3">
      <c r="A404" s="1">
        <v>45537</v>
      </c>
      <c r="B404">
        <v>71</v>
      </c>
      <c r="C404">
        <v>67</v>
      </c>
      <c r="D404">
        <v>318.73746101186453</v>
      </c>
      <c r="E404">
        <v>11</v>
      </c>
      <c r="F404">
        <v>1312.589053073001</v>
      </c>
      <c r="G404" t="s">
        <v>132</v>
      </c>
      <c r="H404" t="s">
        <v>11</v>
      </c>
    </row>
    <row r="405" spans="1:8" x14ac:dyDescent="0.3">
      <c r="A405" s="1">
        <v>45538</v>
      </c>
      <c r="B405">
        <v>77</v>
      </c>
      <c r="C405">
        <v>10</v>
      </c>
      <c r="D405">
        <v>552.07934724687425</v>
      </c>
      <c r="E405">
        <v>1</v>
      </c>
      <c r="F405">
        <v>3055.753537486833</v>
      </c>
      <c r="G405" t="s">
        <v>41</v>
      </c>
      <c r="H405" t="s">
        <v>11</v>
      </c>
    </row>
    <row r="406" spans="1:8" x14ac:dyDescent="0.3">
      <c r="A406" s="1">
        <v>45539</v>
      </c>
      <c r="B406">
        <v>51</v>
      </c>
      <c r="C406">
        <v>43</v>
      </c>
      <c r="D406">
        <v>274.12773351165009</v>
      </c>
      <c r="E406">
        <v>26</v>
      </c>
      <c r="F406">
        <v>4619.6973391461879</v>
      </c>
      <c r="G406" t="s">
        <v>108</v>
      </c>
      <c r="H406" t="s">
        <v>9</v>
      </c>
    </row>
    <row r="407" spans="1:8" x14ac:dyDescent="0.3">
      <c r="A407" s="1">
        <v>45540</v>
      </c>
      <c r="B407">
        <v>91</v>
      </c>
      <c r="C407">
        <v>57</v>
      </c>
      <c r="D407">
        <v>356.99474457990539</v>
      </c>
      <c r="E407">
        <v>30</v>
      </c>
      <c r="F407">
        <v>652.75690363609476</v>
      </c>
      <c r="G407" t="s">
        <v>105</v>
      </c>
      <c r="H407" t="s">
        <v>11</v>
      </c>
    </row>
    <row r="408" spans="1:8" x14ac:dyDescent="0.3">
      <c r="A408" s="1">
        <v>45541</v>
      </c>
      <c r="B408">
        <v>94</v>
      </c>
      <c r="C408">
        <v>10</v>
      </c>
      <c r="D408">
        <v>491.82650637057162</v>
      </c>
      <c r="E408">
        <v>35</v>
      </c>
      <c r="F408">
        <v>3638.3912026107801</v>
      </c>
      <c r="G408" t="s">
        <v>42</v>
      </c>
      <c r="H408" t="s">
        <v>11</v>
      </c>
    </row>
    <row r="409" spans="1:8" x14ac:dyDescent="0.3">
      <c r="A409" s="1">
        <v>45544</v>
      </c>
      <c r="B409">
        <v>55</v>
      </c>
      <c r="C409">
        <v>25</v>
      </c>
      <c r="D409">
        <v>298.27139116063512</v>
      </c>
      <c r="E409">
        <v>35</v>
      </c>
      <c r="F409">
        <v>1838.070533176478</v>
      </c>
      <c r="G409" t="s">
        <v>105</v>
      </c>
      <c r="H409" t="s">
        <v>9</v>
      </c>
    </row>
    <row r="410" spans="1:8" x14ac:dyDescent="0.3">
      <c r="A410" s="1">
        <v>45545</v>
      </c>
      <c r="B410">
        <v>77</v>
      </c>
      <c r="C410">
        <v>70</v>
      </c>
      <c r="D410">
        <v>411.04335011393681</v>
      </c>
      <c r="E410">
        <v>25</v>
      </c>
      <c r="F410">
        <v>4659.7828791943866</v>
      </c>
      <c r="G410" t="s">
        <v>52</v>
      </c>
      <c r="H410" t="s">
        <v>9</v>
      </c>
    </row>
    <row r="411" spans="1:8" x14ac:dyDescent="0.3">
      <c r="A411" s="1">
        <v>45546</v>
      </c>
      <c r="B411">
        <v>77</v>
      </c>
      <c r="C411">
        <v>73</v>
      </c>
      <c r="D411">
        <v>531.18185437337252</v>
      </c>
      <c r="E411">
        <v>26</v>
      </c>
      <c r="F411">
        <v>4869.7621032441548</v>
      </c>
      <c r="G411" t="s">
        <v>152</v>
      </c>
      <c r="H411" t="s">
        <v>9</v>
      </c>
    </row>
    <row r="412" spans="1:8" x14ac:dyDescent="0.3">
      <c r="A412" s="1">
        <v>45547</v>
      </c>
      <c r="B412">
        <v>93</v>
      </c>
      <c r="C412">
        <v>72</v>
      </c>
      <c r="D412">
        <v>574.76031182882105</v>
      </c>
      <c r="E412">
        <v>4</v>
      </c>
      <c r="F412">
        <v>4749.1992010104523</v>
      </c>
      <c r="G412" t="s">
        <v>43</v>
      </c>
      <c r="H412" t="s">
        <v>11</v>
      </c>
    </row>
    <row r="413" spans="1:8" x14ac:dyDescent="0.3">
      <c r="A413" s="1">
        <v>45548</v>
      </c>
      <c r="B413">
        <v>93</v>
      </c>
      <c r="C413">
        <v>78</v>
      </c>
      <c r="D413">
        <v>173.536740464519</v>
      </c>
      <c r="E413">
        <v>19</v>
      </c>
      <c r="F413">
        <v>2633.9639749585872</v>
      </c>
      <c r="G413" t="s">
        <v>183</v>
      </c>
      <c r="H413" t="s">
        <v>9</v>
      </c>
    </row>
    <row r="414" spans="1:8" x14ac:dyDescent="0.3">
      <c r="A414" s="1">
        <v>45551</v>
      </c>
      <c r="B414">
        <v>69</v>
      </c>
      <c r="C414">
        <v>31</v>
      </c>
      <c r="D414">
        <v>563.29381258074727</v>
      </c>
      <c r="E414">
        <v>10</v>
      </c>
      <c r="F414">
        <v>4379.1919294519103</v>
      </c>
      <c r="G414" t="s">
        <v>110</v>
      </c>
      <c r="H414" t="s">
        <v>11</v>
      </c>
    </row>
    <row r="415" spans="1:8" x14ac:dyDescent="0.3">
      <c r="A415" s="1">
        <v>45552</v>
      </c>
      <c r="B415">
        <v>79</v>
      </c>
      <c r="C415">
        <v>76</v>
      </c>
      <c r="D415">
        <v>346.0581465397691</v>
      </c>
      <c r="E415">
        <v>9</v>
      </c>
      <c r="F415">
        <v>4300.4722934078163</v>
      </c>
      <c r="G415" t="s">
        <v>82</v>
      </c>
      <c r="H415" t="s">
        <v>11</v>
      </c>
    </row>
    <row r="416" spans="1:8" x14ac:dyDescent="0.3">
      <c r="A416" s="1">
        <v>45553</v>
      </c>
      <c r="B416">
        <v>60</v>
      </c>
      <c r="C416">
        <v>35</v>
      </c>
      <c r="D416">
        <v>229.12219414947921</v>
      </c>
      <c r="E416">
        <v>39</v>
      </c>
      <c r="F416">
        <v>1935.9521295946499</v>
      </c>
      <c r="G416" t="s">
        <v>42</v>
      </c>
      <c r="H416" t="s">
        <v>9</v>
      </c>
    </row>
    <row r="417" spans="1:8" x14ac:dyDescent="0.3">
      <c r="A417" s="1">
        <v>45554</v>
      </c>
      <c r="B417">
        <v>77</v>
      </c>
      <c r="C417">
        <v>25</v>
      </c>
      <c r="D417">
        <v>329.56787811913068</v>
      </c>
      <c r="E417">
        <v>37</v>
      </c>
      <c r="F417">
        <v>4230.1196336780486</v>
      </c>
      <c r="G417" t="s">
        <v>10</v>
      </c>
      <c r="H417" t="s">
        <v>9</v>
      </c>
    </row>
    <row r="418" spans="1:8" x14ac:dyDescent="0.3">
      <c r="A418" s="1">
        <v>45555</v>
      </c>
      <c r="B418">
        <v>74</v>
      </c>
      <c r="C418">
        <v>60</v>
      </c>
      <c r="D418">
        <v>590.01628764273846</v>
      </c>
      <c r="E418">
        <v>5</v>
      </c>
      <c r="F418">
        <v>666.53435621971676</v>
      </c>
      <c r="G418" t="s">
        <v>82</v>
      </c>
      <c r="H418" t="s">
        <v>11</v>
      </c>
    </row>
    <row r="419" spans="1:8" x14ac:dyDescent="0.3">
      <c r="A419" s="1">
        <v>45558</v>
      </c>
      <c r="B419">
        <v>88</v>
      </c>
      <c r="C419">
        <v>66</v>
      </c>
      <c r="D419">
        <v>346.3090469964348</v>
      </c>
      <c r="E419">
        <v>7</v>
      </c>
      <c r="F419">
        <v>3183.2144531692388</v>
      </c>
      <c r="G419" t="s">
        <v>128</v>
      </c>
      <c r="H419" t="s">
        <v>9</v>
      </c>
    </row>
    <row r="420" spans="1:8" x14ac:dyDescent="0.3">
      <c r="A420" s="1">
        <v>45559</v>
      </c>
      <c r="B420">
        <v>82</v>
      </c>
      <c r="C420">
        <v>38</v>
      </c>
      <c r="D420">
        <v>264.37580514375412</v>
      </c>
      <c r="E420">
        <v>22</v>
      </c>
      <c r="F420">
        <v>1535.0397677946639</v>
      </c>
      <c r="G420" t="s">
        <v>85</v>
      </c>
      <c r="H420" t="s">
        <v>11</v>
      </c>
    </row>
    <row r="421" spans="1:8" x14ac:dyDescent="0.3">
      <c r="A421" s="1">
        <v>45560</v>
      </c>
      <c r="B421">
        <v>50</v>
      </c>
      <c r="C421">
        <v>78</v>
      </c>
      <c r="D421">
        <v>416.70042715836291</v>
      </c>
      <c r="E421">
        <v>25</v>
      </c>
      <c r="F421">
        <v>1042.5509859977551</v>
      </c>
      <c r="G421" t="s">
        <v>107</v>
      </c>
      <c r="H421" t="s">
        <v>9</v>
      </c>
    </row>
    <row r="422" spans="1:8" x14ac:dyDescent="0.3">
      <c r="A422" s="1">
        <v>45561</v>
      </c>
      <c r="B422">
        <v>76</v>
      </c>
      <c r="C422">
        <v>56</v>
      </c>
      <c r="D422">
        <v>220.07280938909651</v>
      </c>
      <c r="E422">
        <v>11</v>
      </c>
      <c r="F422">
        <v>846.28940733144123</v>
      </c>
      <c r="G422" t="s">
        <v>96</v>
      </c>
      <c r="H422" t="s">
        <v>9</v>
      </c>
    </row>
    <row r="423" spans="1:8" x14ac:dyDescent="0.3">
      <c r="A423" s="1">
        <v>45562</v>
      </c>
      <c r="B423">
        <v>62</v>
      </c>
      <c r="C423">
        <v>71</v>
      </c>
      <c r="D423">
        <v>137.931664054332</v>
      </c>
      <c r="E423">
        <v>25</v>
      </c>
      <c r="F423">
        <v>3633.2994914516289</v>
      </c>
      <c r="G423" t="s">
        <v>134</v>
      </c>
      <c r="H423" t="s">
        <v>9</v>
      </c>
    </row>
    <row r="424" spans="1:8" x14ac:dyDescent="0.3">
      <c r="A424" s="1">
        <v>45565</v>
      </c>
      <c r="B424">
        <v>90</v>
      </c>
      <c r="C424">
        <v>78</v>
      </c>
      <c r="D424">
        <v>164.4398609553246</v>
      </c>
      <c r="E424">
        <v>12</v>
      </c>
      <c r="F424">
        <v>2029.4373369562979</v>
      </c>
      <c r="G424" t="s">
        <v>48</v>
      </c>
      <c r="H424" t="s">
        <v>11</v>
      </c>
    </row>
    <row r="425" spans="1:8" x14ac:dyDescent="0.3">
      <c r="A425" s="1">
        <v>45566</v>
      </c>
      <c r="B425">
        <v>32</v>
      </c>
      <c r="C425">
        <v>16</v>
      </c>
      <c r="D425">
        <v>393.04</v>
      </c>
      <c r="E425">
        <v>7</v>
      </c>
      <c r="F425">
        <v>1286.18</v>
      </c>
      <c r="G425" t="s">
        <v>194</v>
      </c>
      <c r="H425" t="s">
        <v>11</v>
      </c>
    </row>
    <row r="426" spans="1:8" x14ac:dyDescent="0.3">
      <c r="A426" s="1">
        <v>45566</v>
      </c>
      <c r="B426">
        <v>51</v>
      </c>
      <c r="C426">
        <v>7</v>
      </c>
      <c r="D426">
        <v>248.37</v>
      </c>
      <c r="E426">
        <v>7</v>
      </c>
      <c r="F426">
        <v>3946.23</v>
      </c>
      <c r="G426" t="s">
        <v>202</v>
      </c>
      <c r="H426" t="s">
        <v>9</v>
      </c>
    </row>
    <row r="427" spans="1:8" x14ac:dyDescent="0.3">
      <c r="A427" s="1">
        <v>45566</v>
      </c>
      <c r="B427">
        <v>70</v>
      </c>
      <c r="C427">
        <v>21</v>
      </c>
      <c r="D427">
        <v>319.62</v>
      </c>
      <c r="E427">
        <v>3</v>
      </c>
      <c r="F427">
        <v>2486.2199999999998</v>
      </c>
      <c r="G427" t="s">
        <v>203</v>
      </c>
      <c r="H427" t="s">
        <v>11</v>
      </c>
    </row>
    <row r="428" spans="1:8" x14ac:dyDescent="0.3">
      <c r="A428" s="1">
        <v>45566</v>
      </c>
      <c r="B428">
        <v>62</v>
      </c>
      <c r="C428">
        <v>8</v>
      </c>
      <c r="D428">
        <v>540.79999999999995</v>
      </c>
      <c r="E428">
        <v>3</v>
      </c>
      <c r="F428">
        <v>3928.71</v>
      </c>
      <c r="G428" t="s">
        <v>113</v>
      </c>
      <c r="H428" t="s">
        <v>9</v>
      </c>
    </row>
    <row r="429" spans="1:8" x14ac:dyDescent="0.3">
      <c r="A429" s="1">
        <v>45566</v>
      </c>
      <c r="B429">
        <v>71</v>
      </c>
      <c r="C429">
        <v>16</v>
      </c>
      <c r="D429">
        <v>323.56</v>
      </c>
      <c r="E429">
        <v>9</v>
      </c>
      <c r="F429">
        <v>957.05</v>
      </c>
      <c r="G429" t="s">
        <v>83</v>
      </c>
      <c r="H429" t="s">
        <v>9</v>
      </c>
    </row>
    <row r="430" spans="1:8" x14ac:dyDescent="0.3">
      <c r="A430" s="1">
        <v>45566</v>
      </c>
      <c r="B430">
        <v>22</v>
      </c>
      <c r="C430">
        <v>7</v>
      </c>
      <c r="D430">
        <v>74.680000000000007</v>
      </c>
      <c r="E430">
        <v>4</v>
      </c>
      <c r="F430">
        <v>1543.72</v>
      </c>
      <c r="G430" t="s">
        <v>77</v>
      </c>
      <c r="H430" t="s">
        <v>11</v>
      </c>
    </row>
    <row r="431" spans="1:8" x14ac:dyDescent="0.3">
      <c r="A431" s="1">
        <v>45566</v>
      </c>
      <c r="B431">
        <v>58</v>
      </c>
      <c r="C431">
        <v>13</v>
      </c>
      <c r="D431">
        <v>368.06</v>
      </c>
      <c r="E431">
        <v>2</v>
      </c>
      <c r="F431">
        <v>3626.22</v>
      </c>
      <c r="G431" t="s">
        <v>104</v>
      </c>
      <c r="H431" t="s">
        <v>9</v>
      </c>
    </row>
    <row r="432" spans="1:8" x14ac:dyDescent="0.3">
      <c r="A432" s="1">
        <v>45566</v>
      </c>
      <c r="B432">
        <v>74</v>
      </c>
      <c r="C432">
        <v>16</v>
      </c>
      <c r="D432">
        <v>308.51</v>
      </c>
      <c r="E432">
        <v>7</v>
      </c>
      <c r="F432">
        <v>4267.5</v>
      </c>
      <c r="G432" t="s">
        <v>117</v>
      </c>
      <c r="H432" t="s">
        <v>9</v>
      </c>
    </row>
    <row r="433" spans="1:8" x14ac:dyDescent="0.3">
      <c r="A433" s="1">
        <v>45566</v>
      </c>
      <c r="B433">
        <v>74</v>
      </c>
      <c r="C433">
        <v>15</v>
      </c>
      <c r="D433">
        <v>460.2</v>
      </c>
      <c r="E433">
        <v>4</v>
      </c>
      <c r="F433">
        <v>980.1</v>
      </c>
      <c r="G433" t="s">
        <v>200</v>
      </c>
      <c r="H433" t="s">
        <v>9</v>
      </c>
    </row>
    <row r="434" spans="1:8" x14ac:dyDescent="0.3">
      <c r="A434" s="1">
        <v>45566</v>
      </c>
      <c r="B434">
        <v>17</v>
      </c>
      <c r="C434">
        <v>7</v>
      </c>
      <c r="D434">
        <v>205.3</v>
      </c>
      <c r="E434">
        <v>4</v>
      </c>
      <c r="F434">
        <v>762.2</v>
      </c>
      <c r="G434" t="s">
        <v>204</v>
      </c>
      <c r="H434" t="s">
        <v>11</v>
      </c>
    </row>
    <row r="435" spans="1:8" x14ac:dyDescent="0.3">
      <c r="A435" s="1">
        <v>45566</v>
      </c>
      <c r="B435">
        <v>34</v>
      </c>
      <c r="C435">
        <v>12</v>
      </c>
      <c r="D435">
        <v>356.4</v>
      </c>
      <c r="E435">
        <v>8</v>
      </c>
      <c r="F435">
        <v>4111.76</v>
      </c>
      <c r="G435" t="s">
        <v>55</v>
      </c>
      <c r="H435" t="s">
        <v>11</v>
      </c>
    </row>
    <row r="436" spans="1:8" x14ac:dyDescent="0.3">
      <c r="A436" s="1">
        <v>45566</v>
      </c>
      <c r="B436">
        <v>73</v>
      </c>
      <c r="C436">
        <v>17</v>
      </c>
      <c r="D436">
        <v>557.29999999999995</v>
      </c>
      <c r="E436">
        <v>3</v>
      </c>
      <c r="F436">
        <v>376.66</v>
      </c>
      <c r="G436" t="s">
        <v>205</v>
      </c>
      <c r="H436" t="s">
        <v>11</v>
      </c>
    </row>
    <row r="437" spans="1:8" x14ac:dyDescent="0.3">
      <c r="A437" s="1">
        <v>45566</v>
      </c>
      <c r="B437">
        <v>35</v>
      </c>
      <c r="C437">
        <v>6</v>
      </c>
      <c r="D437">
        <v>544.78</v>
      </c>
      <c r="E437">
        <v>5</v>
      </c>
      <c r="F437">
        <v>3420.99</v>
      </c>
      <c r="G437" t="s">
        <v>89</v>
      </c>
      <c r="H437" t="s">
        <v>11</v>
      </c>
    </row>
    <row r="438" spans="1:8" x14ac:dyDescent="0.3">
      <c r="A438" s="1">
        <v>45566</v>
      </c>
      <c r="B438">
        <v>36</v>
      </c>
      <c r="C438">
        <v>10</v>
      </c>
      <c r="D438">
        <v>535.44000000000005</v>
      </c>
      <c r="E438">
        <v>4</v>
      </c>
      <c r="F438">
        <v>241.26</v>
      </c>
      <c r="G438" t="s">
        <v>206</v>
      </c>
      <c r="H438" t="s">
        <v>9</v>
      </c>
    </row>
    <row r="439" spans="1:8" x14ac:dyDescent="0.3">
      <c r="A439" s="1">
        <v>45566</v>
      </c>
      <c r="B439">
        <v>85</v>
      </c>
      <c r="C439">
        <v>15</v>
      </c>
      <c r="D439">
        <v>400.65</v>
      </c>
      <c r="E439">
        <v>0</v>
      </c>
      <c r="F439">
        <v>2890.62</v>
      </c>
      <c r="G439" t="s">
        <v>12</v>
      </c>
      <c r="H439" t="s">
        <v>9</v>
      </c>
    </row>
    <row r="440" spans="1:8" x14ac:dyDescent="0.3">
      <c r="A440" s="1">
        <v>45566</v>
      </c>
      <c r="B440">
        <v>63</v>
      </c>
      <c r="C440">
        <v>10</v>
      </c>
      <c r="D440">
        <v>194.21</v>
      </c>
      <c r="E440">
        <v>7</v>
      </c>
      <c r="F440">
        <v>508.84</v>
      </c>
      <c r="G440" t="s">
        <v>207</v>
      </c>
      <c r="H440" t="s">
        <v>9</v>
      </c>
    </row>
    <row r="441" spans="1:8" x14ac:dyDescent="0.3">
      <c r="A441" s="1">
        <v>45566</v>
      </c>
      <c r="B441">
        <v>108</v>
      </c>
      <c r="C441">
        <v>6</v>
      </c>
      <c r="D441">
        <v>515.27</v>
      </c>
      <c r="E441">
        <v>2</v>
      </c>
      <c r="F441">
        <v>3183.87</v>
      </c>
      <c r="G441" t="s">
        <v>75</v>
      </c>
      <c r="H441" t="s">
        <v>11</v>
      </c>
    </row>
    <row r="442" spans="1:8" x14ac:dyDescent="0.3">
      <c r="A442" s="1">
        <v>45566</v>
      </c>
      <c r="B442">
        <v>21</v>
      </c>
      <c r="C442">
        <v>15</v>
      </c>
      <c r="D442">
        <v>309.75</v>
      </c>
      <c r="E442">
        <v>2</v>
      </c>
      <c r="F442">
        <v>1649.09</v>
      </c>
      <c r="G442" t="s">
        <v>208</v>
      </c>
      <c r="H442" t="s">
        <v>9</v>
      </c>
    </row>
    <row r="443" spans="1:8" x14ac:dyDescent="0.3">
      <c r="A443" s="1">
        <v>45566</v>
      </c>
      <c r="B443">
        <v>72</v>
      </c>
      <c r="C443">
        <v>10</v>
      </c>
      <c r="D443">
        <v>362.58</v>
      </c>
      <c r="E443">
        <v>5</v>
      </c>
      <c r="F443">
        <v>3679.65</v>
      </c>
      <c r="G443" t="s">
        <v>209</v>
      </c>
      <c r="H443" t="s">
        <v>9</v>
      </c>
    </row>
    <row r="444" spans="1:8" x14ac:dyDescent="0.3">
      <c r="A444" s="1">
        <v>45566</v>
      </c>
      <c r="B444">
        <v>104</v>
      </c>
      <c r="C444">
        <v>20</v>
      </c>
      <c r="D444">
        <v>181.9</v>
      </c>
      <c r="E444">
        <v>4</v>
      </c>
      <c r="F444">
        <v>400.92</v>
      </c>
      <c r="G444" t="s">
        <v>178</v>
      </c>
      <c r="H444" t="s">
        <v>11</v>
      </c>
    </row>
    <row r="445" spans="1:8" x14ac:dyDescent="0.3">
      <c r="A445" s="1">
        <v>45566</v>
      </c>
      <c r="B445">
        <v>21</v>
      </c>
      <c r="C445">
        <v>14</v>
      </c>
      <c r="D445">
        <v>537.36</v>
      </c>
      <c r="E445">
        <v>7</v>
      </c>
      <c r="F445">
        <v>3767.78</v>
      </c>
      <c r="G445" t="s">
        <v>189</v>
      </c>
      <c r="H445" t="s">
        <v>11</v>
      </c>
    </row>
    <row r="446" spans="1:8" x14ac:dyDescent="0.3">
      <c r="A446" s="1">
        <v>45566</v>
      </c>
      <c r="B446">
        <v>102</v>
      </c>
      <c r="C446">
        <v>5</v>
      </c>
      <c r="D446">
        <v>86.37</v>
      </c>
      <c r="E446">
        <v>5</v>
      </c>
      <c r="F446">
        <v>3851.19</v>
      </c>
      <c r="G446" t="s">
        <v>210</v>
      </c>
      <c r="H446" t="s">
        <v>11</v>
      </c>
    </row>
    <row r="447" spans="1:8" x14ac:dyDescent="0.3">
      <c r="A447" s="1">
        <v>45566</v>
      </c>
      <c r="B447">
        <v>106</v>
      </c>
      <c r="C447">
        <v>5</v>
      </c>
      <c r="D447">
        <v>163.38</v>
      </c>
      <c r="E447">
        <v>1</v>
      </c>
      <c r="F447">
        <v>1148.1400000000001</v>
      </c>
      <c r="G447" t="s">
        <v>211</v>
      </c>
      <c r="H447" t="s">
        <v>11</v>
      </c>
    </row>
    <row r="448" spans="1:8" x14ac:dyDescent="0.3">
      <c r="A448" s="1">
        <v>45566</v>
      </c>
      <c r="B448">
        <v>49</v>
      </c>
      <c r="C448">
        <v>7</v>
      </c>
      <c r="D448">
        <v>204.14</v>
      </c>
      <c r="E448">
        <v>3</v>
      </c>
      <c r="F448">
        <v>636.65</v>
      </c>
      <c r="G448" t="s">
        <v>212</v>
      </c>
      <c r="H448" t="s">
        <v>9</v>
      </c>
    </row>
    <row r="449" spans="1:8" x14ac:dyDescent="0.3">
      <c r="A449" s="1">
        <v>45566</v>
      </c>
      <c r="B449">
        <v>64</v>
      </c>
      <c r="C449">
        <v>15</v>
      </c>
      <c r="D449">
        <v>514.38</v>
      </c>
      <c r="E449">
        <v>0</v>
      </c>
      <c r="F449">
        <v>1220.5899999999999</v>
      </c>
      <c r="G449" t="s">
        <v>16</v>
      </c>
      <c r="H449" t="s">
        <v>9</v>
      </c>
    </row>
    <row r="450" spans="1:8" x14ac:dyDescent="0.3">
      <c r="A450" s="1">
        <v>45566</v>
      </c>
      <c r="B450">
        <v>27</v>
      </c>
      <c r="C450">
        <v>6</v>
      </c>
      <c r="D450">
        <v>202.37</v>
      </c>
      <c r="E450">
        <v>1</v>
      </c>
      <c r="F450">
        <v>3781.81</v>
      </c>
      <c r="G450" t="s">
        <v>171</v>
      </c>
      <c r="H450" t="s">
        <v>9</v>
      </c>
    </row>
    <row r="451" spans="1:8" x14ac:dyDescent="0.3">
      <c r="A451" s="1">
        <v>45567</v>
      </c>
      <c r="B451">
        <v>52</v>
      </c>
      <c r="C451">
        <v>25</v>
      </c>
      <c r="D451">
        <v>164.02291947888619</v>
      </c>
      <c r="E451">
        <v>39</v>
      </c>
      <c r="F451">
        <v>3761.450471879426</v>
      </c>
      <c r="G451" t="s">
        <v>180</v>
      </c>
      <c r="H451" t="s">
        <v>9</v>
      </c>
    </row>
    <row r="452" spans="1:8" x14ac:dyDescent="0.3">
      <c r="A452" s="1">
        <v>45568</v>
      </c>
      <c r="B452">
        <v>88</v>
      </c>
      <c r="C452">
        <v>57</v>
      </c>
      <c r="D452">
        <v>175.95134675614719</v>
      </c>
      <c r="E452">
        <v>17</v>
      </c>
      <c r="F452">
        <v>794.10353359524061</v>
      </c>
      <c r="G452" t="s">
        <v>152</v>
      </c>
      <c r="H452" t="s">
        <v>11</v>
      </c>
    </row>
    <row r="453" spans="1:8" x14ac:dyDescent="0.3">
      <c r="A453" s="1">
        <v>45569</v>
      </c>
      <c r="B453">
        <v>55</v>
      </c>
      <c r="C453">
        <v>48</v>
      </c>
      <c r="D453">
        <v>169.41358632470511</v>
      </c>
      <c r="E453">
        <v>24</v>
      </c>
      <c r="F453">
        <v>1918.806520237747</v>
      </c>
      <c r="G453" t="s">
        <v>201</v>
      </c>
      <c r="H453" t="s">
        <v>11</v>
      </c>
    </row>
    <row r="454" spans="1:8" x14ac:dyDescent="0.3">
      <c r="A454" s="1">
        <v>45572</v>
      </c>
      <c r="B454">
        <v>57</v>
      </c>
      <c r="C454">
        <v>42</v>
      </c>
      <c r="D454">
        <v>420.43737240160732</v>
      </c>
      <c r="E454">
        <v>32</v>
      </c>
      <c r="F454">
        <v>2927.7108156890181</v>
      </c>
      <c r="G454" t="s">
        <v>133</v>
      </c>
      <c r="H454" t="s">
        <v>11</v>
      </c>
    </row>
    <row r="455" spans="1:8" x14ac:dyDescent="0.3">
      <c r="A455" s="1">
        <v>45573</v>
      </c>
      <c r="B455">
        <v>76</v>
      </c>
      <c r="C455">
        <v>32</v>
      </c>
      <c r="D455">
        <v>190.94004219957239</v>
      </c>
      <c r="E455">
        <v>39</v>
      </c>
      <c r="F455">
        <v>4058.2542417753361</v>
      </c>
      <c r="G455" t="s">
        <v>198</v>
      </c>
      <c r="H455" t="s">
        <v>11</v>
      </c>
    </row>
    <row r="456" spans="1:8" x14ac:dyDescent="0.3">
      <c r="A456" s="1">
        <v>45574</v>
      </c>
      <c r="B456">
        <v>58</v>
      </c>
      <c r="C456">
        <v>19</v>
      </c>
      <c r="D456">
        <v>272.83364166193161</v>
      </c>
      <c r="E456">
        <v>11</v>
      </c>
      <c r="F456">
        <v>1934.386263194315</v>
      </c>
      <c r="G456" t="s">
        <v>153</v>
      </c>
      <c r="H456" t="s">
        <v>9</v>
      </c>
    </row>
    <row r="457" spans="1:8" x14ac:dyDescent="0.3">
      <c r="A457" s="1">
        <v>45575</v>
      </c>
      <c r="B457">
        <v>86</v>
      </c>
      <c r="C457">
        <v>78</v>
      </c>
      <c r="D457">
        <v>548.3942049530059</v>
      </c>
      <c r="E457">
        <v>35</v>
      </c>
      <c r="F457">
        <v>3316.5111939665412</v>
      </c>
      <c r="G457" t="s">
        <v>96</v>
      </c>
      <c r="H457" t="s">
        <v>11</v>
      </c>
    </row>
    <row r="458" spans="1:8" x14ac:dyDescent="0.3">
      <c r="A458" s="1">
        <v>45576</v>
      </c>
      <c r="B458">
        <v>82</v>
      </c>
      <c r="C458">
        <v>43</v>
      </c>
      <c r="D458">
        <v>336.98082013143619</v>
      </c>
      <c r="E458">
        <v>3</v>
      </c>
      <c r="F458">
        <v>4486.8998670628434</v>
      </c>
      <c r="G458" t="s">
        <v>45</v>
      </c>
      <c r="H458" t="s">
        <v>11</v>
      </c>
    </row>
    <row r="459" spans="1:8" x14ac:dyDescent="0.3">
      <c r="A459" s="1">
        <v>45579</v>
      </c>
      <c r="B459">
        <v>91</v>
      </c>
      <c r="C459">
        <v>61</v>
      </c>
      <c r="D459">
        <v>433.7788692605136</v>
      </c>
      <c r="E459">
        <v>4</v>
      </c>
      <c r="F459">
        <v>3271.38434682037</v>
      </c>
      <c r="G459" t="s">
        <v>132</v>
      </c>
      <c r="H459" t="s">
        <v>9</v>
      </c>
    </row>
    <row r="460" spans="1:8" x14ac:dyDescent="0.3">
      <c r="A460" s="1">
        <v>45580</v>
      </c>
      <c r="B460">
        <v>93</v>
      </c>
      <c r="C460">
        <v>19</v>
      </c>
      <c r="D460">
        <v>186.15993560081489</v>
      </c>
      <c r="E460">
        <v>36</v>
      </c>
      <c r="F460">
        <v>1548.3176363913519</v>
      </c>
      <c r="G460" t="s">
        <v>8</v>
      </c>
      <c r="H460" t="s">
        <v>11</v>
      </c>
    </row>
    <row r="461" spans="1:8" x14ac:dyDescent="0.3">
      <c r="A461" s="1">
        <v>45581</v>
      </c>
      <c r="B461">
        <v>73</v>
      </c>
      <c r="C461">
        <v>28</v>
      </c>
      <c r="D461">
        <v>196.14450940433539</v>
      </c>
      <c r="E461">
        <v>7</v>
      </c>
      <c r="F461">
        <v>609.80351700442111</v>
      </c>
      <c r="G461" t="s">
        <v>198</v>
      </c>
      <c r="H461" t="s">
        <v>9</v>
      </c>
    </row>
    <row r="462" spans="1:8" x14ac:dyDescent="0.3">
      <c r="A462" s="1">
        <v>45582</v>
      </c>
      <c r="B462">
        <v>64</v>
      </c>
      <c r="C462">
        <v>67</v>
      </c>
      <c r="D462">
        <v>120.4343081332394</v>
      </c>
      <c r="E462">
        <v>27</v>
      </c>
      <c r="F462">
        <v>4415.4449325541846</v>
      </c>
      <c r="G462" t="s">
        <v>36</v>
      </c>
      <c r="H462" t="s">
        <v>11</v>
      </c>
    </row>
    <row r="463" spans="1:8" x14ac:dyDescent="0.3">
      <c r="A463" s="1">
        <v>45583</v>
      </c>
      <c r="B463">
        <v>81</v>
      </c>
      <c r="C463">
        <v>10</v>
      </c>
      <c r="D463">
        <v>184.4675315360823</v>
      </c>
      <c r="E463">
        <v>30</v>
      </c>
      <c r="F463">
        <v>595.71234882674207</v>
      </c>
      <c r="G463" t="s">
        <v>80</v>
      </c>
      <c r="H463" t="s">
        <v>9</v>
      </c>
    </row>
    <row r="464" spans="1:8" x14ac:dyDescent="0.3">
      <c r="A464" s="1">
        <v>45586</v>
      </c>
      <c r="B464">
        <v>81</v>
      </c>
      <c r="C464">
        <v>78</v>
      </c>
      <c r="D464">
        <v>239.2951695159793</v>
      </c>
      <c r="E464">
        <v>8</v>
      </c>
      <c r="F464">
        <v>4436.1575270788971</v>
      </c>
      <c r="G464" t="s">
        <v>47</v>
      </c>
      <c r="H464" t="s">
        <v>11</v>
      </c>
    </row>
    <row r="465" spans="1:8" x14ac:dyDescent="0.3">
      <c r="A465" s="1">
        <v>45587</v>
      </c>
      <c r="B465">
        <v>73</v>
      </c>
      <c r="C465">
        <v>13</v>
      </c>
      <c r="D465">
        <v>188.5052421383734</v>
      </c>
      <c r="E465">
        <v>28</v>
      </c>
      <c r="F465">
        <v>2880.2171031224539</v>
      </c>
      <c r="G465" t="s">
        <v>38</v>
      </c>
      <c r="H465" t="s">
        <v>9</v>
      </c>
    </row>
    <row r="466" spans="1:8" x14ac:dyDescent="0.3">
      <c r="A466" s="1">
        <v>45588</v>
      </c>
      <c r="B466">
        <v>90</v>
      </c>
      <c r="C466">
        <v>25</v>
      </c>
      <c r="D466">
        <v>144.35126687852781</v>
      </c>
      <c r="E466">
        <v>13</v>
      </c>
      <c r="F466">
        <v>4725.8046433080326</v>
      </c>
      <c r="G466" t="s">
        <v>110</v>
      </c>
      <c r="H466" t="s">
        <v>11</v>
      </c>
    </row>
    <row r="467" spans="1:8" x14ac:dyDescent="0.3">
      <c r="A467" s="1">
        <v>45589</v>
      </c>
      <c r="B467">
        <v>98</v>
      </c>
      <c r="C467">
        <v>33</v>
      </c>
      <c r="D467">
        <v>160.3179355503004</v>
      </c>
      <c r="E467">
        <v>39</v>
      </c>
      <c r="F467">
        <v>4094.5245609814938</v>
      </c>
      <c r="G467" t="s">
        <v>201</v>
      </c>
      <c r="H467" t="s">
        <v>11</v>
      </c>
    </row>
    <row r="468" spans="1:8" x14ac:dyDescent="0.3">
      <c r="A468" s="1">
        <v>45590</v>
      </c>
      <c r="B468">
        <v>98</v>
      </c>
      <c r="C468">
        <v>11</v>
      </c>
      <c r="D468">
        <v>330.3893840163629</v>
      </c>
      <c r="E468">
        <v>21</v>
      </c>
      <c r="F468">
        <v>4990.7034974000189</v>
      </c>
      <c r="G468" t="s">
        <v>106</v>
      </c>
      <c r="H468" t="s">
        <v>9</v>
      </c>
    </row>
    <row r="469" spans="1:8" x14ac:dyDescent="0.3">
      <c r="A469" s="1">
        <v>45593</v>
      </c>
      <c r="B469">
        <v>61</v>
      </c>
      <c r="C469">
        <v>41</v>
      </c>
      <c r="D469">
        <v>203.16685920289629</v>
      </c>
      <c r="E469">
        <v>10</v>
      </c>
      <c r="F469">
        <v>2078.2031695326959</v>
      </c>
      <c r="G469" t="s">
        <v>51</v>
      </c>
      <c r="H469" t="s">
        <v>9</v>
      </c>
    </row>
    <row r="470" spans="1:8" x14ac:dyDescent="0.3">
      <c r="A470" s="1">
        <v>45594</v>
      </c>
      <c r="B470">
        <v>88</v>
      </c>
      <c r="C470">
        <v>33</v>
      </c>
      <c r="D470">
        <v>282.13493052403771</v>
      </c>
      <c r="E470">
        <v>22</v>
      </c>
      <c r="F470">
        <v>3952.3473001900711</v>
      </c>
      <c r="G470" t="s">
        <v>83</v>
      </c>
      <c r="H470" t="s">
        <v>9</v>
      </c>
    </row>
    <row r="471" spans="1:8" x14ac:dyDescent="0.3">
      <c r="A471" s="1">
        <v>45595</v>
      </c>
      <c r="B471">
        <v>51</v>
      </c>
      <c r="C471">
        <v>21</v>
      </c>
      <c r="D471">
        <v>351.70863542742848</v>
      </c>
      <c r="E471">
        <v>0</v>
      </c>
      <c r="F471">
        <v>2308.6891112415901</v>
      </c>
      <c r="G471" t="s">
        <v>81</v>
      </c>
      <c r="H471" t="s">
        <v>9</v>
      </c>
    </row>
    <row r="472" spans="1:8" x14ac:dyDescent="0.3">
      <c r="A472" s="1">
        <v>45596</v>
      </c>
      <c r="B472">
        <v>52</v>
      </c>
      <c r="C472">
        <v>59</v>
      </c>
      <c r="D472">
        <v>445.19741431468259</v>
      </c>
      <c r="E472">
        <v>36</v>
      </c>
      <c r="F472">
        <v>2659.4402913675899</v>
      </c>
      <c r="G472" t="s">
        <v>134</v>
      </c>
      <c r="H472" t="s">
        <v>11</v>
      </c>
    </row>
    <row r="473" spans="1:8" x14ac:dyDescent="0.3">
      <c r="A473" s="1">
        <v>45597</v>
      </c>
      <c r="B473">
        <v>73</v>
      </c>
      <c r="C473">
        <v>8</v>
      </c>
      <c r="D473">
        <v>182.48</v>
      </c>
      <c r="E473">
        <v>8</v>
      </c>
      <c r="F473">
        <v>548.46</v>
      </c>
      <c r="G473" t="s">
        <v>58</v>
      </c>
      <c r="H473" t="s">
        <v>11</v>
      </c>
    </row>
    <row r="474" spans="1:8" x14ac:dyDescent="0.3">
      <c r="A474" s="1">
        <v>45597</v>
      </c>
      <c r="B474">
        <v>77</v>
      </c>
      <c r="C474">
        <v>16</v>
      </c>
      <c r="D474">
        <v>502.41</v>
      </c>
      <c r="E474">
        <v>5</v>
      </c>
      <c r="F474">
        <v>1093.75</v>
      </c>
      <c r="G474" t="s">
        <v>146</v>
      </c>
      <c r="H474" t="s">
        <v>11</v>
      </c>
    </row>
    <row r="475" spans="1:8" x14ac:dyDescent="0.3">
      <c r="A475" s="1">
        <v>45597</v>
      </c>
      <c r="B475">
        <v>22</v>
      </c>
      <c r="C475">
        <v>6</v>
      </c>
      <c r="D475">
        <v>80.02</v>
      </c>
      <c r="E475">
        <v>3</v>
      </c>
      <c r="F475">
        <v>1476.69</v>
      </c>
      <c r="G475" t="s">
        <v>37</v>
      </c>
      <c r="H475" t="s">
        <v>9</v>
      </c>
    </row>
    <row r="476" spans="1:8" x14ac:dyDescent="0.3">
      <c r="A476" s="1">
        <v>45597</v>
      </c>
      <c r="B476">
        <v>41</v>
      </c>
      <c r="C476">
        <v>13</v>
      </c>
      <c r="D476">
        <v>370.44</v>
      </c>
      <c r="E476">
        <v>9</v>
      </c>
      <c r="F476">
        <v>4484.96</v>
      </c>
      <c r="G476" t="s">
        <v>128</v>
      </c>
      <c r="H476" t="s">
        <v>9</v>
      </c>
    </row>
    <row r="477" spans="1:8" x14ac:dyDescent="0.3">
      <c r="A477" s="1">
        <v>45597</v>
      </c>
      <c r="B477">
        <v>28</v>
      </c>
      <c r="C477">
        <v>12</v>
      </c>
      <c r="D477">
        <v>565.51</v>
      </c>
      <c r="E477">
        <v>4</v>
      </c>
      <c r="F477">
        <v>231.16</v>
      </c>
      <c r="G477" t="s">
        <v>213</v>
      </c>
      <c r="H477" t="s">
        <v>11</v>
      </c>
    </row>
    <row r="478" spans="1:8" x14ac:dyDescent="0.3">
      <c r="A478" s="1">
        <v>45597</v>
      </c>
      <c r="B478">
        <v>97</v>
      </c>
      <c r="C478">
        <v>14</v>
      </c>
      <c r="D478">
        <v>368.16</v>
      </c>
      <c r="E478">
        <v>0</v>
      </c>
      <c r="F478">
        <v>3020.19</v>
      </c>
      <c r="G478" t="s">
        <v>214</v>
      </c>
      <c r="H478" t="s">
        <v>11</v>
      </c>
    </row>
    <row r="479" spans="1:8" x14ac:dyDescent="0.3">
      <c r="A479" s="1">
        <v>45597</v>
      </c>
      <c r="B479">
        <v>87</v>
      </c>
      <c r="C479">
        <v>5</v>
      </c>
      <c r="D479">
        <v>601.28</v>
      </c>
      <c r="E479">
        <v>2</v>
      </c>
      <c r="F479">
        <v>3491.19</v>
      </c>
      <c r="G479" t="s">
        <v>75</v>
      </c>
      <c r="H479" t="s">
        <v>9</v>
      </c>
    </row>
    <row r="480" spans="1:8" x14ac:dyDescent="0.3">
      <c r="A480" s="1">
        <v>45597</v>
      </c>
      <c r="B480">
        <v>18</v>
      </c>
      <c r="C480">
        <v>15</v>
      </c>
      <c r="D480">
        <v>268.94</v>
      </c>
      <c r="E480">
        <v>1</v>
      </c>
      <c r="F480">
        <v>1469.71</v>
      </c>
      <c r="G480" t="s">
        <v>208</v>
      </c>
      <c r="H480" t="s">
        <v>11</v>
      </c>
    </row>
    <row r="481" spans="1:8" x14ac:dyDescent="0.3">
      <c r="A481" s="1">
        <v>45597</v>
      </c>
      <c r="B481">
        <v>72</v>
      </c>
      <c r="C481">
        <v>12</v>
      </c>
      <c r="D481">
        <v>474.28</v>
      </c>
      <c r="E481">
        <v>1</v>
      </c>
      <c r="F481">
        <v>1097.5999999999999</v>
      </c>
      <c r="G481" t="s">
        <v>16</v>
      </c>
      <c r="H481" t="s">
        <v>9</v>
      </c>
    </row>
    <row r="482" spans="1:8" x14ac:dyDescent="0.3">
      <c r="A482" s="1">
        <v>45597</v>
      </c>
      <c r="B482">
        <v>96</v>
      </c>
      <c r="C482">
        <v>16</v>
      </c>
      <c r="D482">
        <v>161.69</v>
      </c>
      <c r="E482">
        <v>5</v>
      </c>
      <c r="F482">
        <v>392.05</v>
      </c>
      <c r="G482" t="s">
        <v>215</v>
      </c>
      <c r="H482" t="s">
        <v>9</v>
      </c>
    </row>
    <row r="483" spans="1:8" x14ac:dyDescent="0.3">
      <c r="A483" s="1">
        <v>45597</v>
      </c>
      <c r="B483">
        <v>26</v>
      </c>
      <c r="C483">
        <v>17</v>
      </c>
      <c r="D483">
        <v>504.54</v>
      </c>
      <c r="E483">
        <v>8</v>
      </c>
      <c r="F483">
        <v>3359.77</v>
      </c>
      <c r="G483" t="s">
        <v>216</v>
      </c>
      <c r="H483" t="s">
        <v>9</v>
      </c>
    </row>
    <row r="484" spans="1:8" x14ac:dyDescent="0.3">
      <c r="A484" s="1">
        <v>45597</v>
      </c>
      <c r="B484">
        <v>81</v>
      </c>
      <c r="C484">
        <v>7</v>
      </c>
      <c r="D484">
        <v>79.62</v>
      </c>
      <c r="E484">
        <v>7</v>
      </c>
      <c r="F484">
        <v>3892.76</v>
      </c>
      <c r="G484" t="s">
        <v>217</v>
      </c>
      <c r="H484" t="s">
        <v>11</v>
      </c>
    </row>
    <row r="485" spans="1:8" x14ac:dyDescent="0.3">
      <c r="A485" s="1">
        <v>45597</v>
      </c>
      <c r="B485">
        <v>100</v>
      </c>
      <c r="C485">
        <v>6</v>
      </c>
      <c r="D485">
        <v>153.34</v>
      </c>
      <c r="E485">
        <v>3</v>
      </c>
      <c r="F485">
        <v>1248.54</v>
      </c>
      <c r="G485" t="s">
        <v>218</v>
      </c>
      <c r="H485" t="s">
        <v>11</v>
      </c>
    </row>
    <row r="486" spans="1:8" x14ac:dyDescent="0.3">
      <c r="A486" s="1">
        <v>45597</v>
      </c>
      <c r="B486">
        <v>65</v>
      </c>
      <c r="C486">
        <v>9</v>
      </c>
      <c r="D486">
        <v>220.46</v>
      </c>
      <c r="E486">
        <v>3</v>
      </c>
      <c r="F486">
        <v>707.75</v>
      </c>
      <c r="G486" t="s">
        <v>212</v>
      </c>
      <c r="H486" t="s">
        <v>11</v>
      </c>
    </row>
    <row r="487" spans="1:8" x14ac:dyDescent="0.3">
      <c r="A487" s="1">
        <v>45597</v>
      </c>
      <c r="B487">
        <v>30</v>
      </c>
      <c r="C487">
        <v>6</v>
      </c>
      <c r="D487">
        <v>209.84</v>
      </c>
      <c r="E487">
        <v>1</v>
      </c>
      <c r="F487">
        <v>3534.1</v>
      </c>
      <c r="G487" t="s">
        <v>22</v>
      </c>
      <c r="H487" t="s">
        <v>9</v>
      </c>
    </row>
    <row r="488" spans="1:8" x14ac:dyDescent="0.3">
      <c r="A488" s="1">
        <v>45597</v>
      </c>
      <c r="B488">
        <v>59</v>
      </c>
      <c r="C488">
        <v>21</v>
      </c>
      <c r="D488">
        <v>633.37</v>
      </c>
      <c r="E488">
        <v>2</v>
      </c>
      <c r="F488">
        <v>358.29</v>
      </c>
      <c r="G488" t="s">
        <v>219</v>
      </c>
      <c r="H488" t="s">
        <v>9</v>
      </c>
    </row>
    <row r="489" spans="1:8" x14ac:dyDescent="0.3">
      <c r="A489" s="1">
        <v>45597</v>
      </c>
      <c r="B489">
        <v>32</v>
      </c>
      <c r="C489">
        <v>7</v>
      </c>
      <c r="D489">
        <v>563.41999999999996</v>
      </c>
      <c r="E489">
        <v>6</v>
      </c>
      <c r="F489">
        <v>3543.71</v>
      </c>
      <c r="G489" t="s">
        <v>166</v>
      </c>
      <c r="H489" t="s">
        <v>11</v>
      </c>
    </row>
    <row r="490" spans="1:8" x14ac:dyDescent="0.3">
      <c r="A490" s="1">
        <v>45597</v>
      </c>
      <c r="B490">
        <v>23</v>
      </c>
      <c r="C490">
        <v>7</v>
      </c>
      <c r="D490">
        <v>190.12</v>
      </c>
      <c r="E490">
        <v>4</v>
      </c>
      <c r="F490">
        <v>788.65</v>
      </c>
      <c r="G490" t="s">
        <v>196</v>
      </c>
      <c r="H490" t="s">
        <v>9</v>
      </c>
    </row>
    <row r="491" spans="1:8" x14ac:dyDescent="0.3">
      <c r="A491" s="1">
        <v>45597</v>
      </c>
      <c r="B491">
        <v>74</v>
      </c>
      <c r="C491">
        <v>13</v>
      </c>
      <c r="D491">
        <v>324.77999999999997</v>
      </c>
      <c r="E491">
        <v>7</v>
      </c>
      <c r="F491">
        <v>995.6</v>
      </c>
      <c r="G491" t="s">
        <v>47</v>
      </c>
      <c r="H491" t="s">
        <v>9</v>
      </c>
    </row>
    <row r="492" spans="1:8" x14ac:dyDescent="0.3">
      <c r="A492" s="1">
        <v>45597</v>
      </c>
      <c r="B492">
        <v>30</v>
      </c>
      <c r="C492">
        <v>21</v>
      </c>
      <c r="D492">
        <v>372.34</v>
      </c>
      <c r="E492">
        <v>7</v>
      </c>
      <c r="F492">
        <v>1172.04</v>
      </c>
      <c r="G492" t="s">
        <v>148</v>
      </c>
      <c r="H492" t="s">
        <v>11</v>
      </c>
    </row>
    <row r="493" spans="1:8" x14ac:dyDescent="0.3">
      <c r="A493" s="1">
        <v>45597</v>
      </c>
      <c r="B493">
        <v>50</v>
      </c>
      <c r="C493">
        <v>9</v>
      </c>
      <c r="D493">
        <v>237.95</v>
      </c>
      <c r="E493">
        <v>5</v>
      </c>
      <c r="F493">
        <v>3982.36</v>
      </c>
      <c r="G493" t="s">
        <v>220</v>
      </c>
      <c r="H493" t="s">
        <v>11</v>
      </c>
    </row>
    <row r="494" spans="1:8" x14ac:dyDescent="0.3">
      <c r="A494" s="1">
        <v>45597</v>
      </c>
      <c r="B494">
        <v>53</v>
      </c>
      <c r="C494">
        <v>17</v>
      </c>
      <c r="D494">
        <v>404.22</v>
      </c>
      <c r="E494">
        <v>2</v>
      </c>
      <c r="F494">
        <v>3669.4</v>
      </c>
      <c r="G494" t="s">
        <v>221</v>
      </c>
      <c r="H494" t="s">
        <v>11</v>
      </c>
    </row>
    <row r="495" spans="1:8" x14ac:dyDescent="0.3">
      <c r="A495" s="1">
        <v>45597</v>
      </c>
      <c r="B495">
        <v>74</v>
      </c>
      <c r="C495">
        <v>17</v>
      </c>
      <c r="D495">
        <v>284.91000000000003</v>
      </c>
      <c r="E495">
        <v>3</v>
      </c>
      <c r="F495">
        <v>2481.64</v>
      </c>
      <c r="G495" t="s">
        <v>64</v>
      </c>
      <c r="H495" t="s">
        <v>11</v>
      </c>
    </row>
    <row r="496" spans="1:8" x14ac:dyDescent="0.3">
      <c r="A496" s="1">
        <v>45597</v>
      </c>
      <c r="B496">
        <v>76</v>
      </c>
      <c r="C496">
        <v>14</v>
      </c>
      <c r="D496">
        <v>351.42</v>
      </c>
      <c r="E496">
        <v>4</v>
      </c>
      <c r="F496">
        <v>3917.99</v>
      </c>
      <c r="G496" t="s">
        <v>152</v>
      </c>
      <c r="H496" t="s">
        <v>11</v>
      </c>
    </row>
    <row r="497" spans="1:8" x14ac:dyDescent="0.3">
      <c r="A497" s="1">
        <v>45597</v>
      </c>
      <c r="B497">
        <v>52</v>
      </c>
      <c r="C497">
        <v>6</v>
      </c>
      <c r="D497">
        <v>492.23</v>
      </c>
      <c r="E497">
        <v>2</v>
      </c>
      <c r="F497">
        <v>3775.84</v>
      </c>
      <c r="G497" t="s">
        <v>113</v>
      </c>
      <c r="H497" t="s">
        <v>9</v>
      </c>
    </row>
    <row r="498" spans="1:8" x14ac:dyDescent="0.3">
      <c r="A498" s="1">
        <v>45597</v>
      </c>
      <c r="B498">
        <v>67</v>
      </c>
      <c r="C498">
        <v>12</v>
      </c>
      <c r="D498">
        <v>352.6</v>
      </c>
      <c r="E498">
        <v>6</v>
      </c>
      <c r="F498">
        <v>4402.41</v>
      </c>
      <c r="G498" t="s">
        <v>54</v>
      </c>
      <c r="H498" t="s">
        <v>11</v>
      </c>
    </row>
    <row r="499" spans="1:8" x14ac:dyDescent="0.3">
      <c r="A499" s="1">
        <v>45600</v>
      </c>
      <c r="B499">
        <v>98</v>
      </c>
      <c r="C499">
        <v>44</v>
      </c>
      <c r="D499">
        <v>119.6560699205495</v>
      </c>
      <c r="E499">
        <v>20</v>
      </c>
      <c r="F499">
        <v>3323.774584482665</v>
      </c>
      <c r="G499" t="s">
        <v>169</v>
      </c>
      <c r="H499" t="s">
        <v>11</v>
      </c>
    </row>
    <row r="500" spans="1:8" x14ac:dyDescent="0.3">
      <c r="A500" s="1">
        <v>45601</v>
      </c>
      <c r="B500">
        <v>86</v>
      </c>
      <c r="C500">
        <v>42</v>
      </c>
      <c r="D500">
        <v>499.70519945452128</v>
      </c>
      <c r="E500">
        <v>25</v>
      </c>
      <c r="F500">
        <v>4431.5470138385244</v>
      </c>
      <c r="G500" t="s">
        <v>197</v>
      </c>
      <c r="H500" t="s">
        <v>9</v>
      </c>
    </row>
    <row r="501" spans="1:8" x14ac:dyDescent="0.3">
      <c r="A501" s="1">
        <v>45602</v>
      </c>
      <c r="B501">
        <v>98</v>
      </c>
      <c r="C501">
        <v>42</v>
      </c>
      <c r="D501">
        <v>413.95019474545393</v>
      </c>
      <c r="E501">
        <v>35</v>
      </c>
      <c r="F501">
        <v>4928.3756113968284</v>
      </c>
      <c r="G501" t="s">
        <v>48</v>
      </c>
      <c r="H501" t="s">
        <v>11</v>
      </c>
    </row>
    <row r="502" spans="1:8" x14ac:dyDescent="0.3">
      <c r="A502" s="1">
        <v>45603</v>
      </c>
      <c r="B502">
        <v>66</v>
      </c>
      <c r="C502">
        <v>70</v>
      </c>
      <c r="D502">
        <v>140.87951597443589</v>
      </c>
      <c r="E502">
        <v>22</v>
      </c>
      <c r="F502">
        <v>3957.2303623903322</v>
      </c>
      <c r="G502" t="s">
        <v>10</v>
      </c>
      <c r="H502" t="s">
        <v>9</v>
      </c>
    </row>
    <row r="503" spans="1:8" x14ac:dyDescent="0.3">
      <c r="A503" s="1">
        <v>45604</v>
      </c>
      <c r="B503">
        <v>98</v>
      </c>
      <c r="C503">
        <v>60</v>
      </c>
      <c r="D503">
        <v>536.78931205338858</v>
      </c>
      <c r="E503">
        <v>0</v>
      </c>
      <c r="F503">
        <v>2379.950519753002</v>
      </c>
      <c r="G503" t="s">
        <v>46</v>
      </c>
      <c r="H503" t="s">
        <v>9</v>
      </c>
    </row>
    <row r="504" spans="1:8" x14ac:dyDescent="0.3">
      <c r="A504" s="1">
        <v>45607</v>
      </c>
      <c r="B504">
        <v>51</v>
      </c>
      <c r="C504">
        <v>52</v>
      </c>
      <c r="D504">
        <v>560.43620026590656</v>
      </c>
      <c r="E504">
        <v>39</v>
      </c>
      <c r="F504">
        <v>2396.106510246816</v>
      </c>
      <c r="G504" t="s">
        <v>170</v>
      </c>
      <c r="H504" t="s">
        <v>11</v>
      </c>
    </row>
    <row r="505" spans="1:8" x14ac:dyDescent="0.3">
      <c r="A505" s="1">
        <v>45608</v>
      </c>
      <c r="B505">
        <v>51</v>
      </c>
      <c r="C505">
        <v>21</v>
      </c>
      <c r="D505">
        <v>130.53897992743191</v>
      </c>
      <c r="E505">
        <v>14</v>
      </c>
      <c r="F505">
        <v>3819.1203571500118</v>
      </c>
      <c r="G505" t="s">
        <v>105</v>
      </c>
      <c r="H505" t="s">
        <v>11</v>
      </c>
    </row>
    <row r="506" spans="1:8" x14ac:dyDescent="0.3">
      <c r="A506" s="1">
        <v>45609</v>
      </c>
      <c r="B506">
        <v>77</v>
      </c>
      <c r="C506">
        <v>76</v>
      </c>
      <c r="D506">
        <v>238.43882407360189</v>
      </c>
      <c r="E506">
        <v>20</v>
      </c>
      <c r="F506">
        <v>1574.497155957361</v>
      </c>
      <c r="G506" t="s">
        <v>38</v>
      </c>
      <c r="H506" t="s">
        <v>11</v>
      </c>
    </row>
    <row r="507" spans="1:8" x14ac:dyDescent="0.3">
      <c r="A507" s="1">
        <v>45610</v>
      </c>
      <c r="B507">
        <v>72</v>
      </c>
      <c r="C507">
        <v>74</v>
      </c>
      <c r="D507">
        <v>503.10063989653071</v>
      </c>
      <c r="E507">
        <v>8</v>
      </c>
      <c r="F507">
        <v>997.13350909127598</v>
      </c>
      <c r="G507" t="s">
        <v>83</v>
      </c>
      <c r="H507" t="s">
        <v>11</v>
      </c>
    </row>
    <row r="508" spans="1:8" x14ac:dyDescent="0.3">
      <c r="A508" s="1">
        <v>45611</v>
      </c>
      <c r="B508">
        <v>86</v>
      </c>
      <c r="C508">
        <v>42</v>
      </c>
      <c r="D508">
        <v>474.12984519182919</v>
      </c>
      <c r="E508">
        <v>8</v>
      </c>
      <c r="F508">
        <v>2095.7997093834952</v>
      </c>
      <c r="G508" t="s">
        <v>8</v>
      </c>
      <c r="H508" t="s">
        <v>11</v>
      </c>
    </row>
    <row r="509" spans="1:8" x14ac:dyDescent="0.3">
      <c r="A509" s="1">
        <v>45614</v>
      </c>
      <c r="B509">
        <v>81</v>
      </c>
      <c r="C509">
        <v>49</v>
      </c>
      <c r="D509">
        <v>192.2605096781887</v>
      </c>
      <c r="E509">
        <v>9</v>
      </c>
      <c r="F509">
        <v>1792.575462443368</v>
      </c>
      <c r="G509" t="s">
        <v>78</v>
      </c>
      <c r="H509" t="s">
        <v>11</v>
      </c>
    </row>
    <row r="510" spans="1:8" x14ac:dyDescent="0.3">
      <c r="A510" s="1">
        <v>45615</v>
      </c>
      <c r="B510">
        <v>82</v>
      </c>
      <c r="C510">
        <v>52</v>
      </c>
      <c r="D510">
        <v>204.67466166835521</v>
      </c>
      <c r="E510">
        <v>25</v>
      </c>
      <c r="F510">
        <v>1833.3865420519551</v>
      </c>
      <c r="G510" t="s">
        <v>106</v>
      </c>
      <c r="H510" t="s">
        <v>11</v>
      </c>
    </row>
    <row r="511" spans="1:8" x14ac:dyDescent="0.3">
      <c r="A511" s="1">
        <v>45616</v>
      </c>
      <c r="B511">
        <v>50</v>
      </c>
      <c r="C511">
        <v>53</v>
      </c>
      <c r="D511">
        <v>285.23605139569099</v>
      </c>
      <c r="E511">
        <v>34</v>
      </c>
      <c r="F511">
        <v>1551.234879724595</v>
      </c>
      <c r="G511" t="s">
        <v>32</v>
      </c>
      <c r="H511" t="s">
        <v>9</v>
      </c>
    </row>
    <row r="512" spans="1:8" x14ac:dyDescent="0.3">
      <c r="A512" s="1">
        <v>45617</v>
      </c>
      <c r="B512">
        <v>68</v>
      </c>
      <c r="C512">
        <v>38</v>
      </c>
      <c r="D512">
        <v>342.26149259551067</v>
      </c>
      <c r="E512">
        <v>24</v>
      </c>
      <c r="F512">
        <v>689.41935336362849</v>
      </c>
      <c r="G512" t="s">
        <v>32</v>
      </c>
      <c r="H512" t="s">
        <v>9</v>
      </c>
    </row>
    <row r="513" spans="1:8" x14ac:dyDescent="0.3">
      <c r="A513" s="1">
        <v>45618</v>
      </c>
      <c r="B513">
        <v>51</v>
      </c>
      <c r="C513">
        <v>22</v>
      </c>
      <c r="D513">
        <v>409.12738576514801</v>
      </c>
      <c r="E513">
        <v>25</v>
      </c>
      <c r="F513">
        <v>580.43270630036216</v>
      </c>
      <c r="G513" t="s">
        <v>151</v>
      </c>
      <c r="H513" t="s">
        <v>9</v>
      </c>
    </row>
    <row r="514" spans="1:8" x14ac:dyDescent="0.3">
      <c r="A514" s="1">
        <v>45621</v>
      </c>
      <c r="B514">
        <v>93</v>
      </c>
      <c r="C514">
        <v>21</v>
      </c>
      <c r="D514">
        <v>284.45681978488619</v>
      </c>
      <c r="E514">
        <v>10</v>
      </c>
      <c r="F514">
        <v>4944.7507538121417</v>
      </c>
      <c r="G514" t="s">
        <v>80</v>
      </c>
      <c r="H514" t="s">
        <v>9</v>
      </c>
    </row>
    <row r="515" spans="1:8" x14ac:dyDescent="0.3">
      <c r="A515" s="1">
        <v>45622</v>
      </c>
      <c r="B515">
        <v>75</v>
      </c>
      <c r="C515">
        <v>55</v>
      </c>
      <c r="D515">
        <v>331.26735806657388</v>
      </c>
      <c r="E515">
        <v>37</v>
      </c>
      <c r="F515">
        <v>2424.979101811381</v>
      </c>
      <c r="G515" t="s">
        <v>96</v>
      </c>
      <c r="H515" t="s">
        <v>9</v>
      </c>
    </row>
    <row r="516" spans="1:8" x14ac:dyDescent="0.3">
      <c r="A516" s="1">
        <v>45623</v>
      </c>
      <c r="B516">
        <v>81</v>
      </c>
      <c r="C516">
        <v>11</v>
      </c>
      <c r="D516">
        <v>473.7354690668783</v>
      </c>
      <c r="E516">
        <v>1</v>
      </c>
      <c r="F516">
        <v>2229.469912218568</v>
      </c>
      <c r="G516" t="s">
        <v>183</v>
      </c>
      <c r="H516" t="s">
        <v>11</v>
      </c>
    </row>
    <row r="517" spans="1:8" x14ac:dyDescent="0.3">
      <c r="A517" s="1">
        <v>45624</v>
      </c>
      <c r="B517">
        <v>55</v>
      </c>
      <c r="C517">
        <v>44</v>
      </c>
      <c r="D517">
        <v>118.34160144529891</v>
      </c>
      <c r="E517">
        <v>6</v>
      </c>
      <c r="F517">
        <v>3558.4127721188138</v>
      </c>
      <c r="G517" t="s">
        <v>108</v>
      </c>
      <c r="H517" t="s">
        <v>9</v>
      </c>
    </row>
    <row r="518" spans="1:8" x14ac:dyDescent="0.3">
      <c r="A518" s="1">
        <v>45625</v>
      </c>
      <c r="B518">
        <v>81</v>
      </c>
      <c r="C518">
        <v>17</v>
      </c>
      <c r="D518">
        <v>226.21847217201039</v>
      </c>
      <c r="E518">
        <v>17</v>
      </c>
      <c r="F518">
        <v>1482.142495392789</v>
      </c>
      <c r="G518" t="s">
        <v>134</v>
      </c>
      <c r="H518" t="s">
        <v>9</v>
      </c>
    </row>
    <row r="519" spans="1:8" x14ac:dyDescent="0.3">
      <c r="A519" s="1">
        <v>45627</v>
      </c>
      <c r="B519">
        <v>39</v>
      </c>
      <c r="C519">
        <v>15</v>
      </c>
      <c r="D519">
        <v>319.08999999999997</v>
      </c>
      <c r="E519">
        <v>7</v>
      </c>
      <c r="F519">
        <v>4573.5</v>
      </c>
      <c r="G519" t="s">
        <v>10</v>
      </c>
      <c r="H519" t="s">
        <v>11</v>
      </c>
    </row>
    <row r="520" spans="1:8" x14ac:dyDescent="0.3">
      <c r="A520" s="1">
        <v>45627</v>
      </c>
      <c r="B520">
        <v>32</v>
      </c>
      <c r="C520">
        <v>10</v>
      </c>
      <c r="D520">
        <v>500.83</v>
      </c>
      <c r="E520">
        <v>4</v>
      </c>
      <c r="F520">
        <v>239.13</v>
      </c>
      <c r="G520" t="s">
        <v>222</v>
      </c>
      <c r="H520" t="s">
        <v>11</v>
      </c>
    </row>
    <row r="521" spans="1:8" x14ac:dyDescent="0.3">
      <c r="A521" s="1">
        <v>45627</v>
      </c>
      <c r="B521">
        <v>61</v>
      </c>
      <c r="C521">
        <v>13</v>
      </c>
      <c r="D521">
        <v>356.61</v>
      </c>
      <c r="E521">
        <v>7</v>
      </c>
      <c r="F521">
        <v>4099.6400000000003</v>
      </c>
      <c r="G521" t="s">
        <v>117</v>
      </c>
      <c r="H521" t="s">
        <v>11</v>
      </c>
    </row>
    <row r="522" spans="1:8" x14ac:dyDescent="0.3">
      <c r="A522" s="1">
        <v>45627</v>
      </c>
      <c r="B522">
        <v>84</v>
      </c>
      <c r="C522">
        <v>14</v>
      </c>
      <c r="D522">
        <v>370.36</v>
      </c>
      <c r="E522">
        <v>0</v>
      </c>
      <c r="F522">
        <v>2605.02</v>
      </c>
      <c r="G522" t="s">
        <v>214</v>
      </c>
      <c r="H522" t="s">
        <v>9</v>
      </c>
    </row>
    <row r="523" spans="1:8" x14ac:dyDescent="0.3">
      <c r="A523" s="1">
        <v>45627</v>
      </c>
      <c r="B523">
        <v>94</v>
      </c>
      <c r="C523">
        <v>6</v>
      </c>
      <c r="D523">
        <v>537.26</v>
      </c>
      <c r="E523">
        <v>1</v>
      </c>
      <c r="F523">
        <v>3665.55</v>
      </c>
      <c r="G523" t="s">
        <v>95</v>
      </c>
      <c r="H523" t="s">
        <v>9</v>
      </c>
    </row>
    <row r="524" spans="1:8" x14ac:dyDescent="0.3">
      <c r="A524" s="1">
        <v>45627</v>
      </c>
      <c r="B524">
        <v>21</v>
      </c>
      <c r="C524">
        <v>17</v>
      </c>
      <c r="D524">
        <v>297.83999999999997</v>
      </c>
      <c r="E524">
        <v>1</v>
      </c>
      <c r="F524">
        <v>1553.7</v>
      </c>
      <c r="G524" t="s">
        <v>223</v>
      </c>
      <c r="H524" t="s">
        <v>11</v>
      </c>
    </row>
    <row r="525" spans="1:8" x14ac:dyDescent="0.3">
      <c r="A525" s="1">
        <v>45627</v>
      </c>
      <c r="B525">
        <v>74</v>
      </c>
      <c r="C525">
        <v>14</v>
      </c>
      <c r="D525">
        <v>508.85</v>
      </c>
      <c r="E525">
        <v>1</v>
      </c>
      <c r="F525">
        <v>1182.6300000000001</v>
      </c>
      <c r="G525" t="s">
        <v>162</v>
      </c>
      <c r="H525" t="s">
        <v>11</v>
      </c>
    </row>
    <row r="526" spans="1:8" x14ac:dyDescent="0.3">
      <c r="A526" s="1">
        <v>45627</v>
      </c>
      <c r="B526">
        <v>99</v>
      </c>
      <c r="C526">
        <v>15</v>
      </c>
      <c r="D526">
        <v>181.12</v>
      </c>
      <c r="E526">
        <v>5</v>
      </c>
      <c r="F526">
        <v>454.09</v>
      </c>
      <c r="G526" t="s">
        <v>178</v>
      </c>
      <c r="H526" t="s">
        <v>11</v>
      </c>
    </row>
    <row r="527" spans="1:8" x14ac:dyDescent="0.3">
      <c r="A527" s="1">
        <v>45627</v>
      </c>
      <c r="B527">
        <v>26</v>
      </c>
      <c r="C527">
        <v>13</v>
      </c>
      <c r="D527">
        <v>543.15</v>
      </c>
      <c r="E527">
        <v>6</v>
      </c>
      <c r="F527">
        <v>3793.56</v>
      </c>
      <c r="G527" t="s">
        <v>224</v>
      </c>
      <c r="H527" t="s">
        <v>9</v>
      </c>
    </row>
    <row r="528" spans="1:8" x14ac:dyDescent="0.3">
      <c r="A528" s="1">
        <v>45627</v>
      </c>
      <c r="B528">
        <v>74</v>
      </c>
      <c r="C528">
        <v>6</v>
      </c>
      <c r="D528">
        <v>87.83</v>
      </c>
      <c r="E528">
        <v>6</v>
      </c>
      <c r="F528">
        <v>3741.27</v>
      </c>
      <c r="G528" t="s">
        <v>217</v>
      </c>
      <c r="H528" t="s">
        <v>9</v>
      </c>
    </row>
    <row r="529" spans="1:8" x14ac:dyDescent="0.3">
      <c r="A529" s="1">
        <v>45627</v>
      </c>
      <c r="B529">
        <v>88</v>
      </c>
      <c r="C529">
        <v>5</v>
      </c>
      <c r="D529">
        <v>168.89</v>
      </c>
      <c r="E529">
        <v>3</v>
      </c>
      <c r="F529">
        <v>1153.93</v>
      </c>
      <c r="G529" t="s">
        <v>91</v>
      </c>
      <c r="H529" t="s">
        <v>11</v>
      </c>
    </row>
    <row r="530" spans="1:8" x14ac:dyDescent="0.3">
      <c r="A530" s="1">
        <v>45627</v>
      </c>
      <c r="B530">
        <v>57</v>
      </c>
      <c r="C530">
        <v>7</v>
      </c>
      <c r="D530">
        <v>190.08</v>
      </c>
      <c r="E530">
        <v>2</v>
      </c>
      <c r="F530">
        <v>649.97</v>
      </c>
      <c r="G530" t="s">
        <v>176</v>
      </c>
      <c r="H530" t="s">
        <v>9</v>
      </c>
    </row>
    <row r="531" spans="1:8" x14ac:dyDescent="0.3">
      <c r="A531" s="1">
        <v>45627</v>
      </c>
      <c r="B531">
        <v>31</v>
      </c>
      <c r="C531">
        <v>6</v>
      </c>
      <c r="D531">
        <v>191.66</v>
      </c>
      <c r="E531">
        <v>2</v>
      </c>
      <c r="F531">
        <v>3753.06</v>
      </c>
      <c r="G531" t="s">
        <v>225</v>
      </c>
      <c r="H531" t="s">
        <v>9</v>
      </c>
    </row>
    <row r="532" spans="1:8" x14ac:dyDescent="0.3">
      <c r="A532" s="1">
        <v>45627</v>
      </c>
      <c r="B532">
        <v>77</v>
      </c>
      <c r="C532">
        <v>16</v>
      </c>
      <c r="D532">
        <v>539.26</v>
      </c>
      <c r="E532">
        <v>3</v>
      </c>
      <c r="F532">
        <v>379.83</v>
      </c>
      <c r="G532" t="s">
        <v>226</v>
      </c>
      <c r="H532" t="s">
        <v>9</v>
      </c>
    </row>
    <row r="533" spans="1:8" x14ac:dyDescent="0.3">
      <c r="A533" s="1">
        <v>45627</v>
      </c>
      <c r="B533">
        <v>83</v>
      </c>
      <c r="C533">
        <v>9</v>
      </c>
      <c r="D533">
        <v>188.49</v>
      </c>
      <c r="E533">
        <v>7</v>
      </c>
      <c r="F533">
        <v>545.09</v>
      </c>
      <c r="G533" t="s">
        <v>227</v>
      </c>
      <c r="H533" t="s">
        <v>9</v>
      </c>
    </row>
    <row r="534" spans="1:8" x14ac:dyDescent="0.3">
      <c r="A534" s="1">
        <v>45627</v>
      </c>
      <c r="B534">
        <v>18</v>
      </c>
      <c r="C534">
        <v>6</v>
      </c>
      <c r="D534">
        <v>212.39</v>
      </c>
      <c r="E534">
        <v>3</v>
      </c>
      <c r="F534">
        <v>730.81</v>
      </c>
      <c r="G534" t="s">
        <v>228</v>
      </c>
      <c r="H534" t="s">
        <v>11</v>
      </c>
    </row>
    <row r="535" spans="1:8" x14ac:dyDescent="0.3">
      <c r="A535" s="1">
        <v>45627</v>
      </c>
      <c r="B535">
        <v>69</v>
      </c>
      <c r="C535">
        <v>16</v>
      </c>
      <c r="D535">
        <v>337.7</v>
      </c>
      <c r="E535">
        <v>9</v>
      </c>
      <c r="F535">
        <v>947.47</v>
      </c>
      <c r="G535" t="s">
        <v>118</v>
      </c>
      <c r="H535" t="s">
        <v>9</v>
      </c>
    </row>
    <row r="536" spans="1:8" x14ac:dyDescent="0.3">
      <c r="A536" s="1">
        <v>45627</v>
      </c>
      <c r="B536">
        <v>28</v>
      </c>
      <c r="C536">
        <v>19</v>
      </c>
      <c r="D536">
        <v>352.06</v>
      </c>
      <c r="E536">
        <v>9</v>
      </c>
      <c r="F536">
        <v>1107.51</v>
      </c>
      <c r="G536" t="s">
        <v>229</v>
      </c>
      <c r="H536" t="s">
        <v>9</v>
      </c>
    </row>
    <row r="537" spans="1:8" x14ac:dyDescent="0.3">
      <c r="A537" s="1">
        <v>45627</v>
      </c>
      <c r="B537">
        <v>50</v>
      </c>
      <c r="C537">
        <v>6</v>
      </c>
      <c r="D537">
        <v>219.19</v>
      </c>
      <c r="E537">
        <v>4</v>
      </c>
      <c r="F537">
        <v>3836.95</v>
      </c>
      <c r="G537" t="s">
        <v>147</v>
      </c>
      <c r="H537" t="s">
        <v>9</v>
      </c>
    </row>
    <row r="538" spans="1:8" x14ac:dyDescent="0.3">
      <c r="A538" s="1">
        <v>45627</v>
      </c>
      <c r="B538">
        <v>84</v>
      </c>
      <c r="C538">
        <v>19</v>
      </c>
      <c r="D538">
        <v>301.2</v>
      </c>
      <c r="E538">
        <v>2</v>
      </c>
      <c r="F538">
        <v>2608.4699999999998</v>
      </c>
      <c r="G538" t="s">
        <v>230</v>
      </c>
      <c r="H538" t="s">
        <v>9</v>
      </c>
    </row>
    <row r="539" spans="1:8" x14ac:dyDescent="0.3">
      <c r="A539" s="1">
        <v>45627</v>
      </c>
      <c r="B539">
        <v>70</v>
      </c>
      <c r="C539">
        <v>6</v>
      </c>
      <c r="D539">
        <v>488.97</v>
      </c>
      <c r="E539">
        <v>3</v>
      </c>
      <c r="F539">
        <v>3767.09</v>
      </c>
      <c r="G539" t="s">
        <v>30</v>
      </c>
      <c r="H539" t="s">
        <v>11</v>
      </c>
    </row>
    <row r="540" spans="1:8" x14ac:dyDescent="0.3">
      <c r="A540" s="1">
        <v>45627</v>
      </c>
      <c r="B540">
        <v>101</v>
      </c>
      <c r="C540">
        <v>14</v>
      </c>
      <c r="D540">
        <v>503.93</v>
      </c>
      <c r="E540">
        <v>5</v>
      </c>
      <c r="F540">
        <v>1116.6099999999999</v>
      </c>
      <c r="G540" t="s">
        <v>231</v>
      </c>
      <c r="H540" t="s">
        <v>11</v>
      </c>
    </row>
    <row r="541" spans="1:8" x14ac:dyDescent="0.3">
      <c r="A541" s="1">
        <v>45627</v>
      </c>
      <c r="B541">
        <v>20</v>
      </c>
      <c r="C541">
        <v>5</v>
      </c>
      <c r="D541">
        <v>71.41</v>
      </c>
      <c r="E541">
        <v>3</v>
      </c>
      <c r="F541">
        <v>1527.27</v>
      </c>
      <c r="G541" t="s">
        <v>169</v>
      </c>
      <c r="H541" t="s">
        <v>9</v>
      </c>
    </row>
    <row r="542" spans="1:8" x14ac:dyDescent="0.3">
      <c r="A542" s="1">
        <v>45627</v>
      </c>
      <c r="B542">
        <v>51</v>
      </c>
      <c r="C542">
        <v>14</v>
      </c>
      <c r="D542">
        <v>419.93</v>
      </c>
      <c r="E542">
        <v>2</v>
      </c>
      <c r="F542">
        <v>3543.6</v>
      </c>
      <c r="G542" t="s">
        <v>221</v>
      </c>
      <c r="H542" t="s">
        <v>11</v>
      </c>
    </row>
    <row r="543" spans="1:8" x14ac:dyDescent="0.3">
      <c r="A543" s="1">
        <v>45627</v>
      </c>
      <c r="B543">
        <v>40</v>
      </c>
      <c r="C543">
        <v>7</v>
      </c>
      <c r="D543">
        <v>486.93</v>
      </c>
      <c r="E543">
        <v>7</v>
      </c>
      <c r="F543">
        <v>3643.63</v>
      </c>
      <c r="G543" t="s">
        <v>173</v>
      </c>
      <c r="H543" t="s">
        <v>9</v>
      </c>
    </row>
    <row r="544" spans="1:8" x14ac:dyDescent="0.3">
      <c r="A544" s="1">
        <v>45627</v>
      </c>
      <c r="B544">
        <v>80</v>
      </c>
      <c r="C544">
        <v>13</v>
      </c>
      <c r="D544">
        <v>369.46</v>
      </c>
      <c r="E544">
        <v>4</v>
      </c>
      <c r="F544">
        <v>3996.04</v>
      </c>
      <c r="G544" t="s">
        <v>131</v>
      </c>
      <c r="H544" t="s">
        <v>9</v>
      </c>
    </row>
    <row r="545" spans="1:8" x14ac:dyDescent="0.3">
      <c r="A545" s="1">
        <v>45628</v>
      </c>
      <c r="B545">
        <v>53</v>
      </c>
      <c r="C545">
        <v>35</v>
      </c>
      <c r="D545">
        <v>456.67479294227621</v>
      </c>
      <c r="E545">
        <v>26</v>
      </c>
      <c r="F545">
        <v>4774.8253277760141</v>
      </c>
      <c r="G545" t="s">
        <v>32</v>
      </c>
      <c r="H545" t="s">
        <v>9</v>
      </c>
    </row>
    <row r="546" spans="1:8" x14ac:dyDescent="0.3">
      <c r="A546" s="1">
        <v>45629</v>
      </c>
      <c r="B546">
        <v>60</v>
      </c>
      <c r="C546">
        <v>43</v>
      </c>
      <c r="D546">
        <v>547.60341884359968</v>
      </c>
      <c r="E546">
        <v>33</v>
      </c>
      <c r="F546">
        <v>4038.5525648699841</v>
      </c>
      <c r="G546" t="s">
        <v>135</v>
      </c>
      <c r="H546" t="s">
        <v>9</v>
      </c>
    </row>
    <row r="547" spans="1:8" x14ac:dyDescent="0.3">
      <c r="A547" s="1">
        <v>45630</v>
      </c>
      <c r="B547">
        <v>66</v>
      </c>
      <c r="C547">
        <v>16</v>
      </c>
      <c r="D547">
        <v>355.83872105783303</v>
      </c>
      <c r="E547">
        <v>26</v>
      </c>
      <c r="F547">
        <v>902.34951040516785</v>
      </c>
      <c r="G547" t="s">
        <v>79</v>
      </c>
      <c r="H547" t="s">
        <v>9</v>
      </c>
    </row>
    <row r="548" spans="1:8" x14ac:dyDescent="0.3">
      <c r="A548" s="1">
        <v>45631</v>
      </c>
      <c r="B548">
        <v>87</v>
      </c>
      <c r="C548">
        <v>77</v>
      </c>
      <c r="D548">
        <v>366.0567426326578</v>
      </c>
      <c r="E548">
        <v>16</v>
      </c>
      <c r="F548">
        <v>2379.113491032178</v>
      </c>
      <c r="G548" t="s">
        <v>49</v>
      </c>
      <c r="H548" t="s">
        <v>9</v>
      </c>
    </row>
    <row r="549" spans="1:8" x14ac:dyDescent="0.3">
      <c r="A549" s="1">
        <v>45632</v>
      </c>
      <c r="B549">
        <v>73</v>
      </c>
      <c r="C549">
        <v>67</v>
      </c>
      <c r="D549">
        <v>153.58600566988801</v>
      </c>
      <c r="E549">
        <v>23</v>
      </c>
      <c r="F549">
        <v>4456.0323840297406</v>
      </c>
      <c r="G549" t="s">
        <v>96</v>
      </c>
      <c r="H549" t="s">
        <v>9</v>
      </c>
    </row>
    <row r="550" spans="1:8" x14ac:dyDescent="0.3">
      <c r="A550" s="1">
        <v>45635</v>
      </c>
      <c r="B550">
        <v>54</v>
      </c>
      <c r="C550">
        <v>38</v>
      </c>
      <c r="D550">
        <v>323.70618341172741</v>
      </c>
      <c r="E550">
        <v>24</v>
      </c>
      <c r="F550">
        <v>4751.2941003113456</v>
      </c>
      <c r="G550" t="s">
        <v>45</v>
      </c>
      <c r="H550" t="s">
        <v>11</v>
      </c>
    </row>
    <row r="551" spans="1:8" x14ac:dyDescent="0.3">
      <c r="A551" s="1">
        <v>45636</v>
      </c>
      <c r="B551">
        <v>83</v>
      </c>
      <c r="C551">
        <v>45</v>
      </c>
      <c r="D551">
        <v>366.30863322751162</v>
      </c>
      <c r="E551">
        <v>6</v>
      </c>
      <c r="F551">
        <v>2603.3068006244139</v>
      </c>
      <c r="G551" t="s">
        <v>96</v>
      </c>
      <c r="H551" t="s">
        <v>11</v>
      </c>
    </row>
    <row r="552" spans="1:8" x14ac:dyDescent="0.3">
      <c r="A552" s="1">
        <v>45637</v>
      </c>
      <c r="B552">
        <v>55</v>
      </c>
      <c r="C552">
        <v>30</v>
      </c>
      <c r="D552">
        <v>221.2352518173648</v>
      </c>
      <c r="E552">
        <v>5</v>
      </c>
      <c r="F552">
        <v>3260.351251448184</v>
      </c>
      <c r="G552" t="s">
        <v>50</v>
      </c>
      <c r="H552" t="s">
        <v>9</v>
      </c>
    </row>
    <row r="553" spans="1:8" x14ac:dyDescent="0.3">
      <c r="A553" s="1">
        <v>45638</v>
      </c>
      <c r="B553">
        <v>71</v>
      </c>
      <c r="C553">
        <v>45</v>
      </c>
      <c r="D553">
        <v>234.62161547469049</v>
      </c>
      <c r="E553">
        <v>23</v>
      </c>
      <c r="F553">
        <v>1251.652757414339</v>
      </c>
      <c r="G553" t="s">
        <v>110</v>
      </c>
      <c r="H553" t="s">
        <v>11</v>
      </c>
    </row>
    <row r="554" spans="1:8" x14ac:dyDescent="0.3">
      <c r="A554" s="1">
        <v>45639</v>
      </c>
      <c r="B554">
        <v>60</v>
      </c>
      <c r="C554">
        <v>19</v>
      </c>
      <c r="D554">
        <v>288.64208155231131</v>
      </c>
      <c r="E554">
        <v>32</v>
      </c>
      <c r="F554">
        <v>4960.2588176163936</v>
      </c>
      <c r="G554" t="s">
        <v>153</v>
      </c>
      <c r="H554" t="s">
        <v>11</v>
      </c>
    </row>
    <row r="555" spans="1:8" x14ac:dyDescent="0.3">
      <c r="A555" s="1">
        <v>45642</v>
      </c>
      <c r="B555">
        <v>97</v>
      </c>
      <c r="C555">
        <v>33</v>
      </c>
      <c r="D555">
        <v>110.03559888886321</v>
      </c>
      <c r="E555">
        <v>28</v>
      </c>
      <c r="F555">
        <v>1542.522656225495</v>
      </c>
      <c r="G555" t="s">
        <v>53</v>
      </c>
      <c r="H555" t="s">
        <v>11</v>
      </c>
    </row>
    <row r="556" spans="1:8" x14ac:dyDescent="0.3">
      <c r="A556" s="1">
        <v>45643</v>
      </c>
      <c r="B556">
        <v>65</v>
      </c>
      <c r="C556">
        <v>73</v>
      </c>
      <c r="D556">
        <v>261.03958279158923</v>
      </c>
      <c r="E556">
        <v>21</v>
      </c>
      <c r="F556">
        <v>4742.2929836080657</v>
      </c>
      <c r="G556" t="s">
        <v>41</v>
      </c>
      <c r="H556" t="s">
        <v>11</v>
      </c>
    </row>
    <row r="557" spans="1:8" x14ac:dyDescent="0.3">
      <c r="A557" s="1">
        <v>45644</v>
      </c>
      <c r="B557">
        <v>82</v>
      </c>
      <c r="C557">
        <v>58</v>
      </c>
      <c r="D557">
        <v>205.72400349827231</v>
      </c>
      <c r="E557">
        <v>25</v>
      </c>
      <c r="F557">
        <v>3423.4099204656582</v>
      </c>
      <c r="G557" t="s">
        <v>54</v>
      </c>
      <c r="H557" t="s">
        <v>9</v>
      </c>
    </row>
    <row r="558" spans="1:8" x14ac:dyDescent="0.3">
      <c r="A558" s="1">
        <v>45645</v>
      </c>
      <c r="B558">
        <v>58</v>
      </c>
      <c r="C558">
        <v>45</v>
      </c>
      <c r="D558">
        <v>263.74867608895732</v>
      </c>
      <c r="E558">
        <v>27</v>
      </c>
      <c r="F558">
        <v>3234.8155769548662</v>
      </c>
      <c r="G558" t="s">
        <v>44</v>
      </c>
      <c r="H558" t="s">
        <v>11</v>
      </c>
    </row>
    <row r="559" spans="1:8" x14ac:dyDescent="0.3">
      <c r="A559" s="1">
        <v>45646</v>
      </c>
      <c r="B559">
        <v>55</v>
      </c>
      <c r="C559">
        <v>33</v>
      </c>
      <c r="D559">
        <v>159.88106590962559</v>
      </c>
      <c r="E559">
        <v>20</v>
      </c>
      <c r="F559">
        <v>2807.0982995742888</v>
      </c>
      <c r="G559" t="s">
        <v>77</v>
      </c>
      <c r="H559" t="s">
        <v>11</v>
      </c>
    </row>
    <row r="560" spans="1:8" x14ac:dyDescent="0.3">
      <c r="A560" s="1">
        <v>45649</v>
      </c>
      <c r="B560">
        <v>65</v>
      </c>
      <c r="C560">
        <v>32</v>
      </c>
      <c r="D560">
        <v>545.26364036994755</v>
      </c>
      <c r="E560">
        <v>6</v>
      </c>
      <c r="F560">
        <v>1538.014152729914</v>
      </c>
      <c r="G560" t="s">
        <v>152</v>
      </c>
      <c r="H560" t="s">
        <v>11</v>
      </c>
    </row>
    <row r="561" spans="1:8" x14ac:dyDescent="0.3">
      <c r="A561" s="1">
        <v>45650</v>
      </c>
      <c r="B561">
        <v>78</v>
      </c>
      <c r="C561">
        <v>71</v>
      </c>
      <c r="D561">
        <v>396.79622677702429</v>
      </c>
      <c r="E561">
        <v>16</v>
      </c>
      <c r="F561">
        <v>1294.376144024787</v>
      </c>
      <c r="G561" t="s">
        <v>54</v>
      </c>
      <c r="H561" t="s">
        <v>9</v>
      </c>
    </row>
    <row r="562" spans="1:8" x14ac:dyDescent="0.3">
      <c r="A562" s="1">
        <v>45651</v>
      </c>
      <c r="B562">
        <v>52</v>
      </c>
      <c r="C562">
        <v>46</v>
      </c>
      <c r="D562">
        <v>439.55115957224479</v>
      </c>
      <c r="E562">
        <v>19</v>
      </c>
      <c r="F562">
        <v>1492.187940815789</v>
      </c>
      <c r="G562" t="s">
        <v>26</v>
      </c>
      <c r="H562" t="s">
        <v>9</v>
      </c>
    </row>
    <row r="563" spans="1:8" x14ac:dyDescent="0.3">
      <c r="A563" s="1">
        <v>45652</v>
      </c>
      <c r="B563">
        <v>69</v>
      </c>
      <c r="C563">
        <v>21</v>
      </c>
      <c r="D563">
        <v>494.58561930366909</v>
      </c>
      <c r="E563">
        <v>19</v>
      </c>
      <c r="F563">
        <v>1338.9721796491449</v>
      </c>
      <c r="G563" t="s">
        <v>41</v>
      </c>
      <c r="H563" t="s">
        <v>9</v>
      </c>
    </row>
    <row r="564" spans="1:8" x14ac:dyDescent="0.3">
      <c r="A564" s="1">
        <v>45653</v>
      </c>
      <c r="B564">
        <v>85</v>
      </c>
      <c r="C564">
        <v>64</v>
      </c>
      <c r="D564">
        <v>349.22109946452861</v>
      </c>
      <c r="E564">
        <v>21</v>
      </c>
      <c r="F564">
        <v>4008.13013105039</v>
      </c>
      <c r="G564" t="s">
        <v>135</v>
      </c>
      <c r="H564" t="s">
        <v>9</v>
      </c>
    </row>
    <row r="565" spans="1:8" x14ac:dyDescent="0.3">
      <c r="A565" s="1">
        <v>45656</v>
      </c>
      <c r="B565">
        <v>68</v>
      </c>
      <c r="C565">
        <v>22</v>
      </c>
      <c r="D565">
        <v>143.46014404371181</v>
      </c>
      <c r="E565">
        <v>27</v>
      </c>
      <c r="F565">
        <v>2075.5636662502861</v>
      </c>
      <c r="G565" t="s">
        <v>45</v>
      </c>
      <c r="H565" t="s">
        <v>9</v>
      </c>
    </row>
    <row r="566" spans="1:8" x14ac:dyDescent="0.3">
      <c r="A566" s="1">
        <v>45657</v>
      </c>
      <c r="B566">
        <v>75</v>
      </c>
      <c r="C566">
        <v>32</v>
      </c>
      <c r="D566">
        <v>368.55327090927392</v>
      </c>
      <c r="E566">
        <v>39</v>
      </c>
      <c r="F566">
        <v>760.29204453528359</v>
      </c>
      <c r="G566" t="s">
        <v>82</v>
      </c>
      <c r="H566" t="s">
        <v>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6449-BC17-4770-A66A-1FE97737B27C}">
  <sheetPr codeName="Sheet3"/>
  <dimension ref="A1:J40"/>
  <sheetViews>
    <sheetView workbookViewId="0">
      <selection activeCell="F1" sqref="F1:F1048576"/>
    </sheetView>
  </sheetViews>
  <sheetFormatPr defaultRowHeight="14.4" x14ac:dyDescent="0.3"/>
  <cols>
    <col min="1" max="1" width="9.33203125" bestFit="1" customWidth="1"/>
    <col min="2" max="2" width="11.88671875" bestFit="1" customWidth="1"/>
    <col min="3" max="3" width="15" bestFit="1" customWidth="1"/>
    <col min="4" max="4" width="22" bestFit="1" customWidth="1"/>
    <col min="5" max="5" width="14" bestFit="1" customWidth="1"/>
    <col min="6" max="6" width="14.6640625" style="4" bestFit="1" customWidth="1"/>
    <col min="7" max="7" width="14.44140625" bestFit="1" customWidth="1"/>
    <col min="8" max="8" width="9.33203125" bestFit="1" customWidth="1"/>
    <col min="9" max="10" width="9" bestFit="1" customWidth="1"/>
  </cols>
  <sheetData>
    <row r="1" spans="1:10" x14ac:dyDescent="0.3">
      <c r="A1" s="3" t="s">
        <v>360</v>
      </c>
    </row>
    <row r="3" spans="1:10" x14ac:dyDescent="0.3">
      <c r="A3" t="s">
        <v>0</v>
      </c>
      <c r="B3" t="s">
        <v>1</v>
      </c>
      <c r="C3" t="s">
        <v>2</v>
      </c>
      <c r="D3" t="s">
        <v>3</v>
      </c>
      <c r="E3" t="s">
        <v>4</v>
      </c>
      <c r="F3" s="4" t="s">
        <v>5</v>
      </c>
      <c r="G3" t="s">
        <v>6</v>
      </c>
      <c r="H3" t="s">
        <v>7</v>
      </c>
      <c r="I3" t="s">
        <v>332</v>
      </c>
      <c r="J3" t="s">
        <v>355</v>
      </c>
    </row>
    <row r="4" spans="1:10" x14ac:dyDescent="0.3">
      <c r="A4" s="2">
        <v>44959</v>
      </c>
      <c r="B4">
        <v>74</v>
      </c>
      <c r="C4">
        <v>5</v>
      </c>
      <c r="D4">
        <v>130.7129432046035</v>
      </c>
      <c r="E4">
        <v>8</v>
      </c>
      <c r="F4" s="4">
        <v>2770.6792703349238</v>
      </c>
      <c r="G4" t="s">
        <v>263</v>
      </c>
      <c r="H4" t="s">
        <v>11</v>
      </c>
      <c r="I4" t="s">
        <v>334</v>
      </c>
      <c r="J4">
        <v>2023</v>
      </c>
    </row>
    <row r="5" spans="1:10" x14ac:dyDescent="0.3">
      <c r="A5" s="2">
        <v>44963</v>
      </c>
      <c r="B5">
        <v>33</v>
      </c>
      <c r="C5">
        <v>8</v>
      </c>
      <c r="D5">
        <v>526.73007917596783</v>
      </c>
      <c r="E5">
        <v>0</v>
      </c>
      <c r="F5" s="4">
        <v>2341.854649900908</v>
      </c>
      <c r="G5" t="s">
        <v>260</v>
      </c>
      <c r="H5" t="s">
        <v>11</v>
      </c>
      <c r="I5" t="s">
        <v>334</v>
      </c>
      <c r="J5">
        <v>2023</v>
      </c>
    </row>
    <row r="6" spans="1:10" x14ac:dyDescent="0.3">
      <c r="A6" s="2">
        <v>44969</v>
      </c>
      <c r="B6">
        <v>29</v>
      </c>
      <c r="C6">
        <v>7</v>
      </c>
      <c r="D6">
        <v>599.5983213125827</v>
      </c>
      <c r="E6">
        <v>7</v>
      </c>
      <c r="F6" s="4">
        <v>2341.1859155167199</v>
      </c>
      <c r="G6" t="s">
        <v>296</v>
      </c>
      <c r="H6" t="s">
        <v>11</v>
      </c>
      <c r="I6" t="s">
        <v>334</v>
      </c>
      <c r="J6">
        <v>2023</v>
      </c>
    </row>
    <row r="7" spans="1:10" x14ac:dyDescent="0.3">
      <c r="A7" s="2">
        <v>44964</v>
      </c>
      <c r="B7">
        <v>24</v>
      </c>
      <c r="C7">
        <v>11</v>
      </c>
      <c r="D7">
        <v>65.652584274335965</v>
      </c>
      <c r="E7">
        <v>7</v>
      </c>
      <c r="F7" s="4">
        <v>2991.4395384548311</v>
      </c>
      <c r="G7" t="s">
        <v>235</v>
      </c>
      <c r="H7" t="s">
        <v>11</v>
      </c>
      <c r="I7" t="s">
        <v>334</v>
      </c>
      <c r="J7">
        <v>2023</v>
      </c>
    </row>
    <row r="8" spans="1:10" x14ac:dyDescent="0.3">
      <c r="A8" s="2">
        <v>44966</v>
      </c>
      <c r="B8">
        <v>89</v>
      </c>
      <c r="C8">
        <v>17</v>
      </c>
      <c r="D8">
        <v>111.51249868952721</v>
      </c>
      <c r="E8">
        <v>0</v>
      </c>
      <c r="F8" s="4">
        <v>4971.9308165149096</v>
      </c>
      <c r="G8" t="s">
        <v>297</v>
      </c>
      <c r="H8" t="s">
        <v>11</v>
      </c>
      <c r="I8" t="s">
        <v>334</v>
      </c>
      <c r="J8">
        <v>2023</v>
      </c>
    </row>
    <row r="9" spans="1:10" x14ac:dyDescent="0.3">
      <c r="A9" s="2">
        <v>44982</v>
      </c>
      <c r="B9">
        <v>76</v>
      </c>
      <c r="C9">
        <v>5</v>
      </c>
      <c r="D9">
        <v>382.01265686391821</v>
      </c>
      <c r="E9">
        <v>6</v>
      </c>
      <c r="F9" s="4">
        <v>3241.8219610612809</v>
      </c>
      <c r="G9" t="s">
        <v>232</v>
      </c>
      <c r="H9" t="s">
        <v>9</v>
      </c>
      <c r="I9" t="s">
        <v>334</v>
      </c>
      <c r="J9">
        <v>2023</v>
      </c>
    </row>
    <row r="10" spans="1:10" x14ac:dyDescent="0.3">
      <c r="A10" s="2">
        <v>44981</v>
      </c>
      <c r="B10">
        <v>71</v>
      </c>
      <c r="C10">
        <v>7</v>
      </c>
      <c r="D10">
        <v>287.25061805588291</v>
      </c>
      <c r="E10">
        <v>7</v>
      </c>
      <c r="F10" s="4">
        <v>3015.5681749125902</v>
      </c>
      <c r="G10" t="s">
        <v>296</v>
      </c>
      <c r="H10" t="s">
        <v>9</v>
      </c>
      <c r="I10" t="s">
        <v>334</v>
      </c>
      <c r="J10">
        <v>2023</v>
      </c>
    </row>
    <row r="11" spans="1:10" x14ac:dyDescent="0.3">
      <c r="A11" s="2">
        <v>44962</v>
      </c>
      <c r="B11">
        <v>31</v>
      </c>
      <c r="C11">
        <v>19</v>
      </c>
      <c r="D11">
        <v>369.42977274018608</v>
      </c>
      <c r="E11">
        <v>3</v>
      </c>
      <c r="F11" s="4">
        <v>3303.6745641148718</v>
      </c>
      <c r="G11" t="s">
        <v>312</v>
      </c>
      <c r="H11" t="s">
        <v>11</v>
      </c>
      <c r="I11" t="s">
        <v>334</v>
      </c>
      <c r="J11">
        <v>2023</v>
      </c>
    </row>
    <row r="12" spans="1:10" x14ac:dyDescent="0.3">
      <c r="A12" s="2">
        <v>44977</v>
      </c>
      <c r="B12">
        <v>56</v>
      </c>
      <c r="C12">
        <v>19</v>
      </c>
      <c r="D12">
        <v>562.39153571014515</v>
      </c>
      <c r="E12">
        <v>8</v>
      </c>
      <c r="F12" s="4">
        <v>2257.2086560958041</v>
      </c>
      <c r="G12" t="s">
        <v>320</v>
      </c>
      <c r="H12" t="s">
        <v>9</v>
      </c>
      <c r="I12" t="s">
        <v>334</v>
      </c>
      <c r="J12">
        <v>2023</v>
      </c>
    </row>
    <row r="13" spans="1:10" x14ac:dyDescent="0.3">
      <c r="A13" s="2">
        <v>44973</v>
      </c>
      <c r="B13">
        <v>87</v>
      </c>
      <c r="C13">
        <v>16</v>
      </c>
      <c r="D13">
        <v>492.80638879792411</v>
      </c>
      <c r="E13">
        <v>1</v>
      </c>
      <c r="F13" s="4">
        <v>4255.9417814410772</v>
      </c>
      <c r="G13" t="s">
        <v>278</v>
      </c>
      <c r="H13" t="s">
        <v>11</v>
      </c>
      <c r="I13" t="s">
        <v>334</v>
      </c>
      <c r="J13">
        <v>2023</v>
      </c>
    </row>
    <row r="14" spans="1:10" x14ac:dyDescent="0.3">
      <c r="A14" s="2">
        <v>44985</v>
      </c>
      <c r="B14">
        <v>33</v>
      </c>
      <c r="C14">
        <v>18</v>
      </c>
      <c r="D14">
        <v>251.56245205367779</v>
      </c>
      <c r="E14">
        <v>1</v>
      </c>
      <c r="F14" s="4">
        <v>2934.4529661629549</v>
      </c>
      <c r="G14" t="s">
        <v>269</v>
      </c>
      <c r="H14" t="s">
        <v>11</v>
      </c>
      <c r="I14" t="s">
        <v>334</v>
      </c>
      <c r="J14">
        <v>2023</v>
      </c>
    </row>
    <row r="15" spans="1:10" x14ac:dyDescent="0.3">
      <c r="A15" s="2">
        <v>44983</v>
      </c>
      <c r="B15">
        <v>76</v>
      </c>
      <c r="C15">
        <v>8</v>
      </c>
      <c r="D15">
        <v>506.44590513757572</v>
      </c>
      <c r="E15">
        <v>1</v>
      </c>
      <c r="F15" s="4">
        <v>1625.458530946808</v>
      </c>
      <c r="G15" t="s">
        <v>329</v>
      </c>
      <c r="H15" t="s">
        <v>11</v>
      </c>
      <c r="I15" t="s">
        <v>334</v>
      </c>
      <c r="J15">
        <v>2023</v>
      </c>
    </row>
    <row r="16" spans="1:10" x14ac:dyDescent="0.3">
      <c r="A16" s="2">
        <v>44963</v>
      </c>
      <c r="B16">
        <v>93</v>
      </c>
      <c r="C16">
        <v>16</v>
      </c>
      <c r="D16">
        <v>366.60511991114231</v>
      </c>
      <c r="E16">
        <v>6</v>
      </c>
      <c r="F16" s="4">
        <v>4164.682531833042</v>
      </c>
      <c r="G16" t="s">
        <v>299</v>
      </c>
      <c r="H16" t="s">
        <v>11</v>
      </c>
      <c r="I16" t="s">
        <v>334</v>
      </c>
      <c r="J16">
        <v>2023</v>
      </c>
    </row>
    <row r="17" spans="1:10" x14ac:dyDescent="0.3">
      <c r="A17" s="2">
        <v>44970</v>
      </c>
      <c r="B17">
        <v>57</v>
      </c>
      <c r="C17">
        <v>10</v>
      </c>
      <c r="D17">
        <v>427.25024483143471</v>
      </c>
      <c r="E17">
        <v>0</v>
      </c>
      <c r="F17" s="4">
        <v>3266.1276619135201</v>
      </c>
      <c r="G17" t="s">
        <v>301</v>
      </c>
      <c r="H17" t="s">
        <v>9</v>
      </c>
      <c r="I17" t="s">
        <v>334</v>
      </c>
      <c r="J17">
        <v>2023</v>
      </c>
    </row>
    <row r="18" spans="1:10" x14ac:dyDescent="0.3">
      <c r="A18" s="2">
        <v>44971</v>
      </c>
      <c r="B18">
        <v>84</v>
      </c>
      <c r="C18">
        <v>12</v>
      </c>
      <c r="D18">
        <v>191.64577719859651</v>
      </c>
      <c r="E18">
        <v>9</v>
      </c>
      <c r="F18" s="4">
        <v>619.60779613762656</v>
      </c>
      <c r="G18" t="s">
        <v>293</v>
      </c>
      <c r="H18" t="s">
        <v>9</v>
      </c>
      <c r="I18" t="s">
        <v>334</v>
      </c>
      <c r="J18">
        <v>2023</v>
      </c>
    </row>
    <row r="19" spans="1:10" x14ac:dyDescent="0.3">
      <c r="A19" s="2">
        <v>44964</v>
      </c>
      <c r="B19">
        <v>43</v>
      </c>
      <c r="C19">
        <v>5</v>
      </c>
      <c r="D19">
        <v>294.52698464285862</v>
      </c>
      <c r="E19">
        <v>3</v>
      </c>
      <c r="F19" s="4">
        <v>3611.3436339304349</v>
      </c>
      <c r="G19" t="s">
        <v>329</v>
      </c>
      <c r="H19" t="s">
        <v>9</v>
      </c>
      <c r="I19" t="s">
        <v>334</v>
      </c>
      <c r="J19">
        <v>2023</v>
      </c>
    </row>
    <row r="20" spans="1:10" x14ac:dyDescent="0.3">
      <c r="A20" s="2">
        <v>44964</v>
      </c>
      <c r="B20">
        <v>83</v>
      </c>
      <c r="C20">
        <v>10</v>
      </c>
      <c r="D20">
        <v>371.26872970674691</v>
      </c>
      <c r="E20">
        <v>3</v>
      </c>
      <c r="F20" s="4">
        <v>4226.964478294728</v>
      </c>
      <c r="G20" t="s">
        <v>310</v>
      </c>
      <c r="H20" t="s">
        <v>11</v>
      </c>
      <c r="I20" t="s">
        <v>334</v>
      </c>
      <c r="J20">
        <v>2023</v>
      </c>
    </row>
    <row r="21" spans="1:10" x14ac:dyDescent="0.3">
      <c r="A21" s="2">
        <v>44961</v>
      </c>
      <c r="B21">
        <v>30</v>
      </c>
      <c r="C21">
        <v>8</v>
      </c>
      <c r="D21">
        <v>219.64346373477099</v>
      </c>
      <c r="E21">
        <v>5</v>
      </c>
      <c r="F21" s="4">
        <v>3369.962146656419</v>
      </c>
      <c r="G21" t="s">
        <v>246</v>
      </c>
      <c r="H21" t="s">
        <v>11</v>
      </c>
      <c r="I21" t="s">
        <v>334</v>
      </c>
      <c r="J21">
        <v>2023</v>
      </c>
    </row>
    <row r="22" spans="1:10" x14ac:dyDescent="0.3">
      <c r="A22" s="2">
        <v>44973</v>
      </c>
      <c r="B22">
        <v>28</v>
      </c>
      <c r="C22">
        <v>10</v>
      </c>
      <c r="D22">
        <v>440.1618171222554</v>
      </c>
      <c r="E22">
        <v>10</v>
      </c>
      <c r="F22" s="4">
        <v>4981.9349635339131</v>
      </c>
      <c r="G22" t="s">
        <v>261</v>
      </c>
      <c r="H22" t="s">
        <v>9</v>
      </c>
      <c r="I22" t="s">
        <v>334</v>
      </c>
      <c r="J22">
        <v>2023</v>
      </c>
    </row>
    <row r="23" spans="1:10" x14ac:dyDescent="0.3">
      <c r="A23" s="2">
        <v>44965</v>
      </c>
      <c r="B23">
        <v>87</v>
      </c>
      <c r="C23">
        <v>8</v>
      </c>
      <c r="D23">
        <v>169.83967143728231</v>
      </c>
      <c r="E23">
        <v>2</v>
      </c>
      <c r="F23" s="4">
        <v>1213.336781323341</v>
      </c>
      <c r="G23" t="s">
        <v>318</v>
      </c>
      <c r="H23" t="s">
        <v>9</v>
      </c>
      <c r="I23" t="s">
        <v>334</v>
      </c>
      <c r="J23">
        <v>2023</v>
      </c>
    </row>
    <row r="24" spans="1:10" x14ac:dyDescent="0.3">
      <c r="A24" s="2">
        <v>44982</v>
      </c>
      <c r="B24">
        <v>35</v>
      </c>
      <c r="C24">
        <v>19</v>
      </c>
      <c r="D24">
        <v>153.41386117096641</v>
      </c>
      <c r="E24">
        <v>6</v>
      </c>
      <c r="F24" s="4">
        <v>4540.0308655142344</v>
      </c>
      <c r="G24" t="s">
        <v>243</v>
      </c>
      <c r="H24" t="s">
        <v>9</v>
      </c>
      <c r="I24" t="s">
        <v>334</v>
      </c>
      <c r="J24">
        <v>2023</v>
      </c>
    </row>
    <row r="25" spans="1:10" x14ac:dyDescent="0.3">
      <c r="A25" s="2">
        <v>44964</v>
      </c>
      <c r="B25">
        <v>93</v>
      </c>
      <c r="C25">
        <v>10</v>
      </c>
      <c r="D25">
        <v>348.02666662026371</v>
      </c>
      <c r="E25">
        <v>10</v>
      </c>
      <c r="F25" s="4">
        <v>2610.650035421861</v>
      </c>
      <c r="G25" t="s">
        <v>236</v>
      </c>
      <c r="H25" t="s">
        <v>9</v>
      </c>
      <c r="I25" t="s">
        <v>334</v>
      </c>
      <c r="J25">
        <v>2023</v>
      </c>
    </row>
    <row r="26" spans="1:10" x14ac:dyDescent="0.3">
      <c r="A26" s="2">
        <v>44970</v>
      </c>
      <c r="B26">
        <v>85</v>
      </c>
      <c r="C26">
        <v>19</v>
      </c>
      <c r="D26">
        <v>145.05088018348459</v>
      </c>
      <c r="E26">
        <v>3</v>
      </c>
      <c r="F26" s="4">
        <v>4378.9801291635622</v>
      </c>
      <c r="G26" t="s">
        <v>309</v>
      </c>
      <c r="H26" t="s">
        <v>11</v>
      </c>
      <c r="I26" t="s">
        <v>334</v>
      </c>
      <c r="J26">
        <v>2023</v>
      </c>
    </row>
    <row r="27" spans="1:10" x14ac:dyDescent="0.3">
      <c r="A27" s="2">
        <v>44974</v>
      </c>
      <c r="B27">
        <v>69</v>
      </c>
      <c r="C27">
        <v>10</v>
      </c>
      <c r="D27">
        <v>313.82875964423351</v>
      </c>
      <c r="E27">
        <v>5</v>
      </c>
      <c r="F27" s="4">
        <v>2649.6369241696179</v>
      </c>
      <c r="G27" t="s">
        <v>311</v>
      </c>
      <c r="H27" t="s">
        <v>11</v>
      </c>
      <c r="I27" t="s">
        <v>334</v>
      </c>
      <c r="J27">
        <v>2023</v>
      </c>
    </row>
    <row r="28" spans="1:10" x14ac:dyDescent="0.3">
      <c r="A28" s="2">
        <v>44969</v>
      </c>
      <c r="B28">
        <v>39</v>
      </c>
      <c r="C28">
        <v>13</v>
      </c>
      <c r="D28">
        <v>279.95811333185873</v>
      </c>
      <c r="E28">
        <v>4</v>
      </c>
      <c r="F28" s="4">
        <v>692.21116684354456</v>
      </c>
      <c r="G28" t="s">
        <v>321</v>
      </c>
      <c r="H28" t="s">
        <v>11</v>
      </c>
      <c r="I28" t="s">
        <v>334</v>
      </c>
      <c r="J28">
        <v>2023</v>
      </c>
    </row>
    <row r="29" spans="1:10" x14ac:dyDescent="0.3">
      <c r="A29" s="2">
        <v>44975</v>
      </c>
      <c r="B29">
        <v>57</v>
      </c>
      <c r="C29">
        <v>20</v>
      </c>
      <c r="D29">
        <v>562.91089629120415</v>
      </c>
      <c r="E29">
        <v>2</v>
      </c>
      <c r="F29" s="4">
        <v>3293.4459972788218</v>
      </c>
      <c r="G29" t="s">
        <v>318</v>
      </c>
      <c r="H29" t="s">
        <v>11</v>
      </c>
      <c r="I29" t="s">
        <v>334</v>
      </c>
      <c r="J29">
        <v>2023</v>
      </c>
    </row>
    <row r="30" spans="1:10" x14ac:dyDescent="0.3">
      <c r="A30" s="2">
        <v>44959</v>
      </c>
      <c r="B30">
        <v>71</v>
      </c>
      <c r="C30">
        <v>14</v>
      </c>
      <c r="D30">
        <v>565.42146032408721</v>
      </c>
      <c r="E30">
        <v>10</v>
      </c>
      <c r="F30" s="4">
        <v>3258.5246790781412</v>
      </c>
      <c r="G30" t="s">
        <v>235</v>
      </c>
      <c r="H30" t="s">
        <v>11</v>
      </c>
      <c r="I30" t="s">
        <v>334</v>
      </c>
      <c r="J30">
        <v>2023</v>
      </c>
    </row>
    <row r="31" spans="1:10" x14ac:dyDescent="0.3">
      <c r="A31" s="2">
        <v>44958</v>
      </c>
      <c r="B31">
        <v>83</v>
      </c>
      <c r="C31">
        <v>14</v>
      </c>
      <c r="D31">
        <v>580.23083307735681</v>
      </c>
      <c r="E31">
        <v>9</v>
      </c>
      <c r="F31" s="4">
        <v>4867.665529913329</v>
      </c>
      <c r="G31" t="s">
        <v>276</v>
      </c>
      <c r="H31" t="s">
        <v>11</v>
      </c>
      <c r="I31" t="s">
        <v>334</v>
      </c>
      <c r="J31">
        <v>2023</v>
      </c>
    </row>
    <row r="32" spans="1:10" x14ac:dyDescent="0.3">
      <c r="A32" s="2">
        <v>44960</v>
      </c>
      <c r="B32">
        <v>63</v>
      </c>
      <c r="C32">
        <v>11</v>
      </c>
      <c r="D32">
        <v>134.13595051165291</v>
      </c>
      <c r="E32">
        <v>6</v>
      </c>
      <c r="F32" s="4">
        <v>562.88861523579408</v>
      </c>
      <c r="G32" t="s">
        <v>252</v>
      </c>
      <c r="H32" t="s">
        <v>11</v>
      </c>
      <c r="I32" t="s">
        <v>334</v>
      </c>
      <c r="J32">
        <v>2023</v>
      </c>
    </row>
    <row r="33" spans="1:10" x14ac:dyDescent="0.3">
      <c r="A33" s="2">
        <v>44966</v>
      </c>
      <c r="B33">
        <v>69</v>
      </c>
      <c r="C33">
        <v>9</v>
      </c>
      <c r="D33">
        <v>493.69853875136369</v>
      </c>
      <c r="E33">
        <v>7</v>
      </c>
      <c r="F33" s="4">
        <v>4154.0284580251391</v>
      </c>
      <c r="G33" t="s">
        <v>261</v>
      </c>
      <c r="H33" t="s">
        <v>11</v>
      </c>
      <c r="I33" t="s">
        <v>334</v>
      </c>
      <c r="J33">
        <v>2023</v>
      </c>
    </row>
    <row r="34" spans="1:10" x14ac:dyDescent="0.3">
      <c r="A34" s="2">
        <v>44960</v>
      </c>
      <c r="B34">
        <v>34</v>
      </c>
      <c r="C34">
        <v>13</v>
      </c>
      <c r="D34">
        <v>342.08714604571111</v>
      </c>
      <c r="E34">
        <v>9</v>
      </c>
      <c r="F34" s="4">
        <v>4317.3512174865318</v>
      </c>
      <c r="G34" t="s">
        <v>237</v>
      </c>
      <c r="H34" t="s">
        <v>9</v>
      </c>
      <c r="I34" t="s">
        <v>334</v>
      </c>
      <c r="J34">
        <v>2023</v>
      </c>
    </row>
    <row r="35" spans="1:10" x14ac:dyDescent="0.3">
      <c r="A35" s="2">
        <v>44975</v>
      </c>
      <c r="B35">
        <v>62</v>
      </c>
      <c r="C35">
        <v>14</v>
      </c>
      <c r="D35">
        <v>224.9957574560467</v>
      </c>
      <c r="E35">
        <v>7</v>
      </c>
      <c r="F35" s="4">
        <v>519.19660250512743</v>
      </c>
      <c r="G35" t="s">
        <v>265</v>
      </c>
      <c r="H35" t="s">
        <v>11</v>
      </c>
      <c r="I35" t="s">
        <v>334</v>
      </c>
      <c r="J35">
        <v>2023</v>
      </c>
    </row>
    <row r="36" spans="1:10" x14ac:dyDescent="0.3">
      <c r="A36" s="2">
        <v>44975</v>
      </c>
      <c r="B36">
        <v>47</v>
      </c>
      <c r="C36">
        <v>8</v>
      </c>
      <c r="D36">
        <v>112.7923111044373</v>
      </c>
      <c r="E36">
        <v>4</v>
      </c>
      <c r="F36" s="4">
        <v>2347.4925781905481</v>
      </c>
      <c r="G36" t="s">
        <v>245</v>
      </c>
      <c r="H36" t="s">
        <v>11</v>
      </c>
      <c r="I36" t="s">
        <v>334</v>
      </c>
      <c r="J36">
        <v>2023</v>
      </c>
    </row>
    <row r="37" spans="1:10" x14ac:dyDescent="0.3">
      <c r="A37" s="2">
        <v>44969</v>
      </c>
      <c r="B37">
        <v>38</v>
      </c>
      <c r="C37">
        <v>10</v>
      </c>
      <c r="D37">
        <v>249.4383890670708</v>
      </c>
      <c r="E37">
        <v>5</v>
      </c>
      <c r="F37" s="4">
        <v>1654.502397679373</v>
      </c>
      <c r="G37" t="s">
        <v>260</v>
      </c>
      <c r="H37" t="s">
        <v>9</v>
      </c>
      <c r="I37" t="s">
        <v>334</v>
      </c>
      <c r="J37">
        <v>2023</v>
      </c>
    </row>
    <row r="38" spans="1:10" x14ac:dyDescent="0.3">
      <c r="A38" s="2">
        <v>44968</v>
      </c>
      <c r="B38">
        <v>37</v>
      </c>
      <c r="C38">
        <v>9</v>
      </c>
      <c r="D38">
        <v>597.77627889943074</v>
      </c>
      <c r="E38">
        <v>4</v>
      </c>
      <c r="F38" s="4">
        <v>4369.5168382307475</v>
      </c>
      <c r="G38" t="s">
        <v>262</v>
      </c>
      <c r="H38" t="s">
        <v>11</v>
      </c>
      <c r="I38" t="s">
        <v>334</v>
      </c>
      <c r="J38">
        <v>2023</v>
      </c>
    </row>
    <row r="39" spans="1:10" x14ac:dyDescent="0.3">
      <c r="A39" s="2">
        <v>44958</v>
      </c>
      <c r="B39">
        <v>24</v>
      </c>
      <c r="C39">
        <v>14</v>
      </c>
      <c r="D39">
        <v>417.40249406628237</v>
      </c>
      <c r="E39">
        <v>3</v>
      </c>
      <c r="F39" s="4">
        <v>4961.9863563847784</v>
      </c>
      <c r="G39" t="s">
        <v>247</v>
      </c>
      <c r="H39" t="s">
        <v>11</v>
      </c>
      <c r="I39" t="s">
        <v>334</v>
      </c>
      <c r="J39">
        <v>2023</v>
      </c>
    </row>
    <row r="40" spans="1:10" x14ac:dyDescent="0.3">
      <c r="A40" s="2">
        <v>44977</v>
      </c>
      <c r="B40">
        <v>84</v>
      </c>
      <c r="C40">
        <v>5</v>
      </c>
      <c r="D40">
        <v>592.44594304634552</v>
      </c>
      <c r="E40">
        <v>4</v>
      </c>
      <c r="F40" s="4">
        <v>3299.349042317589</v>
      </c>
      <c r="G40" t="s">
        <v>277</v>
      </c>
      <c r="H40" t="s">
        <v>9</v>
      </c>
      <c r="I40" t="s">
        <v>334</v>
      </c>
      <c r="J40">
        <v>2023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5B5F2-88B5-4626-A11A-15FE3A40AE66}">
  <sheetPr codeName="Sheet4"/>
  <dimension ref="A7:Q231"/>
  <sheetViews>
    <sheetView topLeftCell="C1" zoomScale="85" zoomScaleNormal="85" workbookViewId="0">
      <selection activeCell="G97" sqref="G97:K113"/>
    </sheetView>
  </sheetViews>
  <sheetFormatPr defaultRowHeight="10.8" x14ac:dyDescent="0.25"/>
  <cols>
    <col min="1" max="1" width="10.33203125" style="7" bestFit="1" customWidth="1"/>
    <col min="2" max="2" width="13.21875" style="7" bestFit="1" customWidth="1"/>
    <col min="3" max="3" width="12.109375" style="7" bestFit="1" customWidth="1"/>
    <col min="4" max="4" width="12.5546875" style="7" bestFit="1" customWidth="1"/>
    <col min="5" max="5" width="12.77734375" style="7" customWidth="1"/>
    <col min="6" max="6" width="18.6640625" style="7" customWidth="1"/>
    <col min="7" max="7" width="11.109375" style="7" bestFit="1" customWidth="1"/>
    <col min="8" max="8" width="10.33203125" style="7" bestFit="1" customWidth="1"/>
    <col min="9" max="9" width="13.88671875" style="7" bestFit="1" customWidth="1"/>
    <col min="10" max="10" width="12.6640625" style="7" bestFit="1" customWidth="1"/>
    <col min="11" max="11" width="12.5546875" style="7" bestFit="1" customWidth="1"/>
    <col min="12" max="12" width="13.6640625" style="7" bestFit="1" customWidth="1"/>
    <col min="13" max="13" width="13.77734375" style="7" customWidth="1"/>
    <col min="14" max="14" width="13.33203125" style="7" customWidth="1"/>
    <col min="15" max="15" width="16" style="7" customWidth="1"/>
    <col min="16" max="16384" width="8.88671875" style="7"/>
  </cols>
  <sheetData>
    <row r="7" spans="1:15" x14ac:dyDescent="0.25">
      <c r="F7" s="7" t="s">
        <v>349</v>
      </c>
      <c r="G7" s="8" t="s">
        <v>332</v>
      </c>
      <c r="H7" s="7" t="s">
        <v>345</v>
      </c>
      <c r="I7" s="7" t="s">
        <v>370</v>
      </c>
      <c r="J7" s="7" t="s">
        <v>371</v>
      </c>
      <c r="K7" s="7" t="s">
        <v>373</v>
      </c>
    </row>
    <row r="8" spans="1:15" x14ac:dyDescent="0.25">
      <c r="F8" s="7">
        <v>1</v>
      </c>
      <c r="G8" s="7" t="s">
        <v>333</v>
      </c>
      <c r="H8" s="26">
        <v>1637</v>
      </c>
      <c r="I8" s="26">
        <v>389</v>
      </c>
      <c r="J8" s="26">
        <v>161</v>
      </c>
      <c r="K8" s="16">
        <v>75273</v>
      </c>
    </row>
    <row r="9" spans="1:15" x14ac:dyDescent="0.25">
      <c r="F9" s="7">
        <v>2</v>
      </c>
      <c r="G9" s="7" t="s">
        <v>334</v>
      </c>
      <c r="H9" s="26">
        <v>2174</v>
      </c>
      <c r="I9" s="26">
        <v>431</v>
      </c>
      <c r="J9" s="26">
        <v>185</v>
      </c>
      <c r="K9" s="16">
        <v>103403</v>
      </c>
    </row>
    <row r="10" spans="1:15" ht="11.4" x14ac:dyDescent="0.25">
      <c r="F10" s="7">
        <v>3</v>
      </c>
      <c r="G10" s="7" t="s">
        <v>335</v>
      </c>
      <c r="H10" s="26">
        <v>2352</v>
      </c>
      <c r="I10" s="26">
        <v>443</v>
      </c>
      <c r="J10" s="26">
        <v>178</v>
      </c>
      <c r="K10" s="16">
        <v>83547</v>
      </c>
      <c r="L10" s="12"/>
      <c r="M10" s="12"/>
      <c r="N10" s="12"/>
      <c r="O10" s="12"/>
    </row>
    <row r="11" spans="1:15" ht="11.4" x14ac:dyDescent="0.25">
      <c r="A11" s="7" t="s">
        <v>345</v>
      </c>
      <c r="B11" s="7" t="s">
        <v>346</v>
      </c>
      <c r="C11" s="7" t="s">
        <v>347</v>
      </c>
      <c r="D11" s="7" t="s">
        <v>373</v>
      </c>
      <c r="F11" s="7">
        <v>4</v>
      </c>
      <c r="G11" s="7" t="s">
        <v>336</v>
      </c>
      <c r="H11" s="26">
        <v>2518</v>
      </c>
      <c r="I11" s="26">
        <v>537</v>
      </c>
      <c r="J11" s="26">
        <v>236</v>
      </c>
      <c r="K11" s="16">
        <v>127521</v>
      </c>
      <c r="L11" s="12"/>
      <c r="M11" s="12"/>
      <c r="N11" s="12"/>
      <c r="O11" s="12"/>
    </row>
    <row r="12" spans="1:15" ht="11.4" x14ac:dyDescent="0.25">
      <c r="A12" s="26">
        <v>2174</v>
      </c>
      <c r="B12" s="26">
        <v>431</v>
      </c>
      <c r="C12" s="26">
        <v>185</v>
      </c>
      <c r="D12" s="16">
        <v>103403</v>
      </c>
      <c r="F12" s="7">
        <v>5</v>
      </c>
      <c r="G12" s="7" t="s">
        <v>337</v>
      </c>
      <c r="H12" s="26">
        <v>2507</v>
      </c>
      <c r="I12" s="26">
        <v>535</v>
      </c>
      <c r="J12" s="26">
        <v>211</v>
      </c>
      <c r="K12" s="16">
        <v>120514</v>
      </c>
      <c r="L12" s="12"/>
      <c r="M12" s="12"/>
      <c r="N12" s="12"/>
      <c r="O12" s="12"/>
    </row>
    <row r="13" spans="1:15" ht="11.4" x14ac:dyDescent="0.25">
      <c r="F13" s="7">
        <v>6</v>
      </c>
      <c r="G13" s="7" t="s">
        <v>338</v>
      </c>
      <c r="H13" s="26">
        <v>2806</v>
      </c>
      <c r="I13" s="26">
        <v>612</v>
      </c>
      <c r="J13" s="26">
        <v>253</v>
      </c>
      <c r="K13" s="16">
        <v>123002</v>
      </c>
      <c r="L13" s="12" t="s">
        <v>350</v>
      </c>
      <c r="M13" s="12" t="str">
        <f>IFERROR(VLOOKUP(H24,F8:G19,2),0)</f>
        <v>Jan</v>
      </c>
      <c r="N13" s="12"/>
      <c r="O13" s="12"/>
    </row>
    <row r="14" spans="1:15" ht="11.4" x14ac:dyDescent="0.25">
      <c r="F14" s="7">
        <v>7</v>
      </c>
      <c r="G14" s="7" t="s">
        <v>339</v>
      </c>
      <c r="H14" s="26">
        <v>2261</v>
      </c>
      <c r="I14" s="26">
        <v>510</v>
      </c>
      <c r="J14" s="26">
        <v>251</v>
      </c>
      <c r="K14" s="16">
        <v>67710</v>
      </c>
      <c r="L14" s="12"/>
      <c r="M14" s="12"/>
      <c r="N14" s="12"/>
      <c r="O14" s="12"/>
    </row>
    <row r="15" spans="1:15" ht="11.4" x14ac:dyDescent="0.25">
      <c r="F15" s="7">
        <v>8</v>
      </c>
      <c r="G15" s="7" t="s">
        <v>340</v>
      </c>
      <c r="H15" s="26">
        <v>3127</v>
      </c>
      <c r="I15" s="26">
        <v>722</v>
      </c>
      <c r="J15" s="26">
        <v>339</v>
      </c>
      <c r="K15" s="16">
        <v>126271</v>
      </c>
      <c r="L15" s="12"/>
      <c r="M15" s="12"/>
      <c r="N15" s="12"/>
      <c r="O15" s="12"/>
    </row>
    <row r="16" spans="1:15" ht="11.4" x14ac:dyDescent="0.25">
      <c r="F16" s="7">
        <v>9</v>
      </c>
      <c r="G16" s="7" t="s">
        <v>341</v>
      </c>
      <c r="H16" s="26">
        <v>2955</v>
      </c>
      <c r="I16" s="26">
        <v>701</v>
      </c>
      <c r="J16" s="26">
        <v>371</v>
      </c>
      <c r="K16" s="16">
        <v>110991</v>
      </c>
      <c r="L16" s="13" t="s">
        <v>351</v>
      </c>
      <c r="M16" s="13" t="s">
        <v>356</v>
      </c>
      <c r="N16" s="13" t="s">
        <v>358</v>
      </c>
      <c r="O16" s="13" t="s">
        <v>374</v>
      </c>
    </row>
    <row r="17" spans="6:17" ht="11.4" x14ac:dyDescent="0.25">
      <c r="F17" s="7">
        <v>10</v>
      </c>
      <c r="G17" s="7" t="s">
        <v>342</v>
      </c>
      <c r="H17" s="26">
        <v>2947</v>
      </c>
      <c r="I17" s="26">
        <v>621</v>
      </c>
      <c r="J17" s="26">
        <v>253</v>
      </c>
      <c r="K17" s="16">
        <v>125043</v>
      </c>
      <c r="L17" s="12">
        <f>A12</f>
        <v>2174</v>
      </c>
      <c r="M17" s="12">
        <f>GETPIVOTDATA(" Calls Reached",$A$11)</f>
        <v>431</v>
      </c>
      <c r="N17" s="12">
        <f>GETPIVOTDATA(" Deals Closed",$A$11)</f>
        <v>185</v>
      </c>
      <c r="O17" s="14">
        <f>D12</f>
        <v>103403</v>
      </c>
    </row>
    <row r="18" spans="6:17" ht="11.4" x14ac:dyDescent="0.25">
      <c r="F18" s="7">
        <v>11</v>
      </c>
      <c r="G18" s="7" t="s">
        <v>343</v>
      </c>
      <c r="H18" s="26">
        <v>2318</v>
      </c>
      <c r="I18" s="26">
        <v>488</v>
      </c>
      <c r="J18" s="26">
        <v>205</v>
      </c>
      <c r="K18" s="16">
        <v>101371</v>
      </c>
      <c r="L18" s="13" t="s">
        <v>352</v>
      </c>
      <c r="M18" s="13" t="s">
        <v>357</v>
      </c>
      <c r="N18" s="13" t="s">
        <v>359</v>
      </c>
      <c r="O18" s="13" t="s">
        <v>361</v>
      </c>
    </row>
    <row r="19" spans="6:17" ht="11.4" x14ac:dyDescent="0.25">
      <c r="F19" s="7">
        <v>12</v>
      </c>
      <c r="G19" s="7" t="s">
        <v>344</v>
      </c>
      <c r="H19" s="26">
        <v>3052</v>
      </c>
      <c r="I19" s="26">
        <v>611</v>
      </c>
      <c r="J19" s="26">
        <v>261</v>
      </c>
      <c r="K19" s="16">
        <v>122217</v>
      </c>
      <c r="L19" s="12">
        <f>IFERROR(VLOOKUP($H$24,$F$8:$K$19,3,0),0)</f>
        <v>1637</v>
      </c>
      <c r="M19" s="12">
        <f>IFERROR(VLOOKUP($H$24,$F$8:$K$19,4,0),0)</f>
        <v>389</v>
      </c>
      <c r="N19" s="12">
        <f>IFERROR(VLOOKUP($H$24,$F$8:$K$19,5,0),0)</f>
        <v>161</v>
      </c>
      <c r="O19" s="14">
        <f>IFERROR(VLOOKUP($H$24,$F$8:$K$19,6,0),0)</f>
        <v>75273</v>
      </c>
    </row>
    <row r="20" spans="6:17" ht="15" x14ac:dyDescent="0.35">
      <c r="L20" s="13" t="s">
        <v>353</v>
      </c>
      <c r="M20" s="19"/>
      <c r="N20" s="20"/>
      <c r="O20" s="20"/>
      <c r="P20" s="19"/>
      <c r="Q20" s="19"/>
    </row>
    <row r="21" spans="6:17" ht="15" x14ac:dyDescent="0.35">
      <c r="L21" s="15" t="str">
        <f>IFERROR(IF((L17-L19)/L19&gt;0,"+"&amp;TEXT((L17-L19)/L19,"0.00%"),""&amp;TEXT((L17-L19)/L19,"0.00%")),0)</f>
        <v>+32.80%</v>
      </c>
      <c r="M21" s="21" t="str">
        <f>IFERROR(IF((M17-M19)/M19&gt;0,"+"&amp;TEXT((M17-M19)/M19,"0.00%"),""&amp;TEXT((M17-M19)/M19,"0.00%")),0)</f>
        <v>+10.80%</v>
      </c>
      <c r="N21" s="21" t="str">
        <f>IFERROR(IF((N17-N19)/N19&gt;0,"+"&amp;TEXT((N17-N19)/N19,"0.00%"),""&amp;TEXT((N17-N19)/N19,"0.00%")),0)</f>
        <v>+14.91%</v>
      </c>
      <c r="O21" s="21" t="str">
        <f>IFERROR(IF((O17-O19)/O19&gt;0,"+"&amp;TEXT((O17-O19)/O19,"0.00%"),""&amp;TEXT((O17-O19)/O19,"0.00%")),0)</f>
        <v>+37.37%</v>
      </c>
      <c r="P21" s="19"/>
      <c r="Q21" s="19"/>
    </row>
    <row r="22" spans="6:17" ht="15" x14ac:dyDescent="0.35">
      <c r="L22" s="13" t="s">
        <v>354</v>
      </c>
      <c r="M22" s="20"/>
      <c r="N22" s="20"/>
      <c r="O22" s="20"/>
      <c r="P22" s="19"/>
      <c r="Q22" s="19"/>
    </row>
    <row r="23" spans="6:17" ht="15" x14ac:dyDescent="0.35">
      <c r="G23" s="8" t="s">
        <v>332</v>
      </c>
      <c r="H23" s="7" t="s">
        <v>348</v>
      </c>
      <c r="L23" s="12" t="str">
        <f>IF(L19=0,0,IF(L17-L19&gt;0,"+"&amp;TEXT(L17-L19,"0,00"),""&amp;TEXT(L17-L19,"0,00")))</f>
        <v>+537</v>
      </c>
      <c r="M23" s="19" t="str">
        <f>IF(M19=0,0,IF(M17-M19&gt;0,"+"&amp;TEXT(M17-M19,"0,0"),""&amp;TEXT(M17-M19,"0,00")))</f>
        <v>+42</v>
      </c>
      <c r="N23" s="19" t="str">
        <f>IF(N19=0,0,IF(N17-N19&gt;0,"+"&amp;TEXT(N17-N19,"0"),""&amp;TEXT(N17-N19,"0")))</f>
        <v>+24</v>
      </c>
      <c r="O23" s="19" t="str">
        <f>IF(O19=0,0,IF(O17-O19&gt;0,"+"&amp;TEXT(O17-O19,"0,00"),""&amp;TEXT(O17-O19,"0,00")))</f>
        <v>+28,130</v>
      </c>
      <c r="P23" s="19"/>
      <c r="Q23" s="19"/>
    </row>
    <row r="24" spans="6:17" ht="13.2" x14ac:dyDescent="0.3">
      <c r="G24" s="7" t="s">
        <v>334</v>
      </c>
      <c r="H24" s="7">
        <f>MATCH(G24,G8:G19,0)-1</f>
        <v>1</v>
      </c>
      <c r="L24" s="18" t="str">
        <f>L21&amp;" | "&amp;L23</f>
        <v>+32.80% | +537</v>
      </c>
      <c r="M24" s="18" t="str">
        <f>M21&amp;" | "&amp;M23</f>
        <v>+10.80% | +42</v>
      </c>
      <c r="N24" s="18" t="str">
        <f>N21&amp;" | "&amp;N23</f>
        <v>+14.91% | +24</v>
      </c>
      <c r="O24" s="18" t="str">
        <f>O21&amp;" | "&amp;O23</f>
        <v>+37.37% | +28,130</v>
      </c>
      <c r="P24" s="17"/>
      <c r="Q24" s="17"/>
    </row>
    <row r="25" spans="6:17" ht="13.2" x14ac:dyDescent="0.3">
      <c r="L25" s="17"/>
      <c r="M25" s="17"/>
      <c r="N25" s="17"/>
      <c r="O25" s="17"/>
      <c r="P25" s="17"/>
      <c r="Q25" s="17"/>
    </row>
    <row r="26" spans="6:17" ht="13.2" x14ac:dyDescent="0.3">
      <c r="L26" s="17"/>
      <c r="M26" s="17"/>
      <c r="N26" s="17"/>
      <c r="O26" s="17"/>
      <c r="P26" s="17"/>
      <c r="Q26" s="17"/>
    </row>
    <row r="27" spans="6:17" ht="13.2" x14ac:dyDescent="0.3">
      <c r="L27" s="17"/>
      <c r="M27" s="17"/>
      <c r="N27" s="17"/>
      <c r="O27" s="17"/>
      <c r="P27" s="17"/>
      <c r="Q27" s="17"/>
    </row>
    <row r="28" spans="6:17" ht="13.2" x14ac:dyDescent="0.3">
      <c r="H28" s="7" t="b">
        <v>1</v>
      </c>
      <c r="I28" s="7" t="b">
        <v>1</v>
      </c>
      <c r="J28" s="7" t="b">
        <v>1</v>
      </c>
      <c r="K28" s="9" t="b">
        <v>0</v>
      </c>
      <c r="L28" s="17"/>
      <c r="M28" s="17"/>
      <c r="N28" s="17"/>
      <c r="O28" s="17"/>
      <c r="P28" s="17"/>
      <c r="Q28" s="17"/>
    </row>
    <row r="29" spans="6:17" ht="13.2" x14ac:dyDescent="0.3">
      <c r="H29" s="10" t="s">
        <v>345</v>
      </c>
      <c r="I29" s="10" t="s">
        <v>370</v>
      </c>
      <c r="J29" s="10" t="s">
        <v>371</v>
      </c>
      <c r="K29" s="10"/>
      <c r="L29" s="17"/>
      <c r="M29" s="17"/>
      <c r="N29" s="17"/>
      <c r="O29" s="17"/>
      <c r="P29" s="17"/>
      <c r="Q29" s="17"/>
    </row>
    <row r="30" spans="6:17" ht="13.2" x14ac:dyDescent="0.3">
      <c r="G30" s="7" t="s">
        <v>364</v>
      </c>
      <c r="H30" s="7">
        <f>IF($H$28=FALSE,NA(),INDEX($G$54:$K$61,MATCH($G30,$G$54:$G$61,0),MATCH(H$29,$G$54:$K$54,0)))</f>
        <v>360</v>
      </c>
      <c r="I30" s="7">
        <f>IF($I$28=FALSE,NA(),INDEX($G$54:$K$61,MATCH($G30,$G$54:$G$61,0),MATCH(I$29,$G$54:$K$54,0)))</f>
        <v>66</v>
      </c>
      <c r="J30" s="7">
        <f>IF($J$28=FALSE,NA(),INDEX($G$54:$K$61,MATCH($G30,$G$54:$G$61,0),MATCH(J$29,$G$54:$K$54,0)))</f>
        <v>33</v>
      </c>
      <c r="K30" s="11"/>
      <c r="L30" s="17"/>
      <c r="M30" s="17"/>
      <c r="N30" s="17"/>
      <c r="O30" s="17"/>
      <c r="P30" s="17"/>
      <c r="Q30" s="17"/>
    </row>
    <row r="31" spans="6:17" x14ac:dyDescent="0.25">
      <c r="G31" s="7" t="s">
        <v>368</v>
      </c>
      <c r="H31" s="7">
        <f>IF($H$28=FALSE,NA(),INDEX($G$54:$K$61,MATCH($G31,$G$54:$G$61,0),MATCH(H$29,$G$54:$K$54,0)))</f>
        <v>194</v>
      </c>
      <c r="I31" s="7">
        <f>IF($I$28=FALSE,NA(),INDEX($G$54:$K$61,MATCH($G31,$G$54:$G$61,0),MATCH(I$29,$G$54:$K$54,0)))</f>
        <v>36</v>
      </c>
      <c r="J31" s="7">
        <f>IF($J$28=FALSE,NA(),INDEX($G$54:$K$61,MATCH($G31,$G$54:$G$61,0),MATCH(J$29,$G$54:$K$54,0)))</f>
        <v>14</v>
      </c>
      <c r="K31" s="11"/>
    </row>
    <row r="32" spans="6:17" x14ac:dyDescent="0.25">
      <c r="G32" s="7" t="s">
        <v>367</v>
      </c>
      <c r="H32" s="7">
        <f>IF($H$28=FALSE,NA(),INDEX($G$54:$K$61,MATCH($G32,$G$54:$G$61,0),MATCH(H$29,$G$54:$K$54,0)))</f>
        <v>418</v>
      </c>
      <c r="I32" s="7">
        <f>IF($I$28=FALSE,NA(),INDEX($G$54:$K$61,MATCH($G32,$G$54:$G$61,0),MATCH(I$29,$G$54:$K$54,0)))</f>
        <v>71</v>
      </c>
      <c r="J32" s="7">
        <f>IF($J$28=FALSE,NA(),INDEX($G$54:$K$61,MATCH($G32,$G$54:$G$61,0),MATCH(J$29,$G$54:$K$54,0)))</f>
        <v>36</v>
      </c>
      <c r="K32" s="11"/>
    </row>
    <row r="33" spans="7:11" x14ac:dyDescent="0.25">
      <c r="G33" s="7" t="s">
        <v>365</v>
      </c>
      <c r="H33" s="7">
        <f>IF($H$28=FALSE,NA(),INDEX($G$54:$K$61,MATCH($G33,$G$54:$G$61,0),MATCH(H$29,$G$54:$K$54,0)))</f>
        <v>237</v>
      </c>
      <c r="I33" s="7">
        <f>IF($I$28=FALSE,NA(),INDEX($G$54:$K$61,MATCH($G33,$G$54:$G$61,0),MATCH(I$29,$G$54:$K$54,0)))</f>
        <v>41</v>
      </c>
      <c r="J33" s="7">
        <f>IF($J$28=FALSE,NA(),INDEX($G$54:$K$61,MATCH($G33,$G$54:$G$61,0),MATCH(J$29,$G$54:$K$54,0)))</f>
        <v>27</v>
      </c>
      <c r="K33" s="11"/>
    </row>
    <row r="34" spans="7:11" x14ac:dyDescent="0.25">
      <c r="G34" s="7" t="s">
        <v>363</v>
      </c>
      <c r="H34" s="7">
        <f>IF($H$28=FALSE,NA(),INDEX($G$54:$K$61,MATCH($G34,$G$54:$G$61,0),MATCH(H$29,$G$54:$K$54,0)))</f>
        <v>344</v>
      </c>
      <c r="I34" s="7">
        <f>IF($I$28=FALSE,NA(),INDEX($G$54:$K$61,MATCH($G34,$G$54:$G$61,0),MATCH(I$29,$G$54:$K$54,0)))</f>
        <v>83</v>
      </c>
      <c r="J34" s="7">
        <f>IF($J$28=FALSE,NA(),INDEX($G$54:$K$61,MATCH($G34,$G$54:$G$61,0),MATCH(J$29,$G$54:$K$54,0)))</f>
        <v>34</v>
      </c>
      <c r="K34" s="11"/>
    </row>
    <row r="35" spans="7:11" x14ac:dyDescent="0.25">
      <c r="G35" s="7" t="s">
        <v>362</v>
      </c>
      <c r="H35" s="7">
        <f>IF($H$28=FALSE,NA(),INDEX($G$54:$K$61,MATCH($G35,$G$54:$G$61,0),MATCH(H$29,$G$54:$K$54,0)))</f>
        <v>213</v>
      </c>
      <c r="I35" s="7">
        <f>IF($I$28=FALSE,NA(),INDEX($G$54:$K$61,MATCH($G35,$G$54:$G$61,0),MATCH(I$29,$G$54:$K$54,0)))</f>
        <v>57</v>
      </c>
      <c r="J35" s="7">
        <f>IF($J$28=FALSE,NA(),INDEX($G$54:$K$61,MATCH($G35,$G$54:$G$61,0),MATCH(J$29,$G$54:$K$54,0)))</f>
        <v>20</v>
      </c>
      <c r="K35" s="11"/>
    </row>
    <row r="36" spans="7:11" x14ac:dyDescent="0.25">
      <c r="G36" s="7" t="s">
        <v>366</v>
      </c>
      <c r="H36" s="7">
        <f>IF($H$28=FALSE,NA(),INDEX($G$54:$K$61,MATCH($G36,$G$54:$G$61,0),MATCH(H$29,$G$54:$K$54,0)))</f>
        <v>408</v>
      </c>
      <c r="I36" s="7">
        <f>IF($I$28=FALSE,NA(),INDEX($G$54:$K$61,MATCH($G36,$G$54:$G$61,0),MATCH(I$29,$G$54:$K$54,0)))</f>
        <v>77</v>
      </c>
      <c r="J36" s="7">
        <f>IF($J$28=FALSE,NA(),INDEX($G$54:$K$61,MATCH($G36,$G$54:$G$61,0),MATCH(J$29,$G$54:$K$54,0)))</f>
        <v>21</v>
      </c>
      <c r="K36" s="11"/>
    </row>
    <row r="37" spans="7:11" x14ac:dyDescent="0.25">
      <c r="K37" s="9"/>
    </row>
    <row r="38" spans="7:11" x14ac:dyDescent="0.25">
      <c r="K38" s="9"/>
    </row>
    <row r="39" spans="7:11" x14ac:dyDescent="0.25">
      <c r="K39" s="9"/>
    </row>
    <row r="40" spans="7:11" x14ac:dyDescent="0.25">
      <c r="G40" s="10" t="s">
        <v>332</v>
      </c>
      <c r="H40" s="10" t="s">
        <v>345</v>
      </c>
      <c r="I40" s="10" t="s">
        <v>370</v>
      </c>
      <c r="J40" s="10" t="s">
        <v>371</v>
      </c>
      <c r="K40" s="10"/>
    </row>
    <row r="41" spans="7:11" x14ac:dyDescent="0.25">
      <c r="G41" s="7" t="s">
        <v>333</v>
      </c>
      <c r="H41" s="7">
        <f>IF($H$28=FALSE,NA(),INDEX($G$7:$K$19,MATCH($G41,$G$7:$G$19,0),MATCH(H$40,$G$7:$K$7,0)))</f>
        <v>1637</v>
      </c>
      <c r="I41" s="7">
        <f>IF($I$28=FALSE,NA(),INDEX($G$7:$K$19,MATCH($G41,$G$7:$G$19,0),MATCH(I$40,$G$7:$K$7,0)))</f>
        <v>389</v>
      </c>
      <c r="J41" s="7">
        <f>IF($J$28=FALSE,NA(),INDEX($G$7:$K$19,MATCH($G41,$G$7:$G$19,0),MATCH(J$40,$G$7:$K$7,0)))</f>
        <v>161</v>
      </c>
      <c r="K41" s="11"/>
    </row>
    <row r="42" spans="7:11" x14ac:dyDescent="0.25">
      <c r="G42" s="7" t="s">
        <v>334</v>
      </c>
      <c r="H42" s="7">
        <f>IF($H$28=FALSE,NA(),INDEX($G$7:$K$19,MATCH($G42,$G$7:$G$19,0),MATCH(H$40,$G$7:$K$7,0)))</f>
        <v>2174</v>
      </c>
      <c r="I42" s="7">
        <f>IF($I$28=FALSE,NA(),INDEX($G$7:$K$19,MATCH($G42,$G$7:$G$19,0),MATCH(I$40,$G$7:$K$7,0)))</f>
        <v>431</v>
      </c>
      <c r="J42" s="7">
        <f>IF($J$28=FALSE,NA(),INDEX($G$7:$K$19,MATCH($G42,$G$7:$G$19,0),MATCH(J$40,$G$7:$K$7,0)))</f>
        <v>185</v>
      </c>
      <c r="K42" s="11"/>
    </row>
    <row r="43" spans="7:11" x14ac:dyDescent="0.25">
      <c r="G43" s="7" t="s">
        <v>335</v>
      </c>
      <c r="H43" s="7">
        <f>IF($H$28=FALSE,NA(),INDEX($G$7:$K$19,MATCH($G43,$G$7:$G$19,0),MATCH(H$40,$G$7:$K$7,0)))</f>
        <v>2352</v>
      </c>
      <c r="I43" s="7">
        <f>IF($I$28=FALSE,NA(),INDEX($G$7:$K$19,MATCH($G43,$G$7:$G$19,0),MATCH(I$40,$G$7:$K$7,0)))</f>
        <v>443</v>
      </c>
      <c r="J43" s="7">
        <f>IF($J$28=FALSE,NA(),INDEX($G$7:$K$19,MATCH($G43,$G$7:$G$19,0),MATCH(J$40,$G$7:$K$7,0)))</f>
        <v>178</v>
      </c>
      <c r="K43" s="11"/>
    </row>
    <row r="44" spans="7:11" x14ac:dyDescent="0.25">
      <c r="G44" s="7" t="s">
        <v>336</v>
      </c>
      <c r="H44" s="7">
        <f>IF($H$28=FALSE,NA(),INDEX($G$7:$K$19,MATCH($G44,$G$7:$G$19,0),MATCH(H$40,$G$7:$K$7,0)))</f>
        <v>2518</v>
      </c>
      <c r="I44" s="7">
        <f>IF($I$28=FALSE,NA(),INDEX($G$7:$K$19,MATCH($G44,$G$7:$G$19,0),MATCH(I$40,$G$7:$K$7,0)))</f>
        <v>537</v>
      </c>
      <c r="J44" s="7">
        <f>IF($J$28=FALSE,NA(),INDEX($G$7:$K$19,MATCH($G44,$G$7:$G$19,0),MATCH(J$40,$G$7:$K$7,0)))</f>
        <v>236</v>
      </c>
      <c r="K44" s="11"/>
    </row>
    <row r="45" spans="7:11" x14ac:dyDescent="0.25">
      <c r="G45" s="7" t="s">
        <v>337</v>
      </c>
      <c r="H45" s="7">
        <f>IF($H$28=FALSE,NA(),INDEX($G$7:$K$19,MATCH($G45,$G$7:$G$19,0),MATCH(H$40,$G$7:$K$7,0)))</f>
        <v>2507</v>
      </c>
      <c r="I45" s="7">
        <f>IF($I$28=FALSE,NA(),INDEX($G$7:$K$19,MATCH($G45,$G$7:$G$19,0),MATCH(I$40,$G$7:$K$7,0)))</f>
        <v>535</v>
      </c>
      <c r="J45" s="7">
        <f>IF($J$28=FALSE,NA(),INDEX($G$7:$K$19,MATCH($G45,$G$7:$G$19,0),MATCH(J$40,$G$7:$K$7,0)))</f>
        <v>211</v>
      </c>
      <c r="K45" s="11"/>
    </row>
    <row r="46" spans="7:11" x14ac:dyDescent="0.25">
      <c r="G46" s="7" t="s">
        <v>338</v>
      </c>
      <c r="H46" s="7">
        <f>IF($H$28=FALSE,NA(),INDEX($G$7:$K$19,MATCH($G46,$G$7:$G$19,0),MATCH(H$40,$G$7:$K$7,0)))</f>
        <v>2806</v>
      </c>
      <c r="I46" s="7">
        <f>IF($I$28=FALSE,NA(),INDEX($G$7:$K$19,MATCH($G46,$G$7:$G$19,0),MATCH(I$40,$G$7:$K$7,0)))</f>
        <v>612</v>
      </c>
      <c r="J46" s="7">
        <f>IF($J$28=FALSE,NA(),INDEX($G$7:$K$19,MATCH($G46,$G$7:$G$19,0),MATCH(J$40,$G$7:$K$7,0)))</f>
        <v>253</v>
      </c>
      <c r="K46" s="11"/>
    </row>
    <row r="47" spans="7:11" x14ac:dyDescent="0.25">
      <c r="G47" s="7" t="s">
        <v>339</v>
      </c>
      <c r="H47" s="7">
        <f>IF($H$28=FALSE,NA(),INDEX($G$7:$K$19,MATCH($G47,$G$7:$G$19,0),MATCH(H$40,$G$7:$K$7,0)))</f>
        <v>2261</v>
      </c>
      <c r="I47" s="7">
        <f>IF($I$28=FALSE,NA(),INDEX($G$7:$K$19,MATCH($G47,$G$7:$G$19,0),MATCH(I$40,$G$7:$K$7,0)))</f>
        <v>510</v>
      </c>
      <c r="J47" s="7">
        <f>IF($J$28=FALSE,NA(),INDEX($G$7:$K$19,MATCH($G47,$G$7:$G$19,0),MATCH(J$40,$G$7:$K$7,0)))</f>
        <v>251</v>
      </c>
      <c r="K47" s="11"/>
    </row>
    <row r="48" spans="7:11" x14ac:dyDescent="0.25">
      <c r="G48" s="7" t="s">
        <v>340</v>
      </c>
      <c r="H48" s="7">
        <f>IF($H$28=FALSE,NA(),INDEX($G$7:$K$19,MATCH($G48,$G$7:$G$19,0),MATCH(H$40,$G$7:$K$7,0)))</f>
        <v>3127</v>
      </c>
      <c r="I48" s="7">
        <f>IF($I$28=FALSE,NA(),INDEX($G$7:$K$19,MATCH($G48,$G$7:$G$19,0),MATCH(I$40,$G$7:$K$7,0)))</f>
        <v>722</v>
      </c>
      <c r="J48" s="7">
        <f>IF($J$28=FALSE,NA(),INDEX($G$7:$K$19,MATCH($G48,$G$7:$G$19,0),MATCH(J$40,$G$7:$K$7,0)))</f>
        <v>339</v>
      </c>
      <c r="K48" s="11"/>
    </row>
    <row r="49" spans="1:11" x14ac:dyDescent="0.25">
      <c r="G49" s="7" t="s">
        <v>341</v>
      </c>
      <c r="H49" s="7">
        <f>IF($H$28=FALSE,NA(),INDEX($G$7:$K$19,MATCH($G49,$G$7:$G$19,0),MATCH(H$40,$G$7:$K$7,0)))</f>
        <v>2955</v>
      </c>
      <c r="I49" s="7">
        <f>IF($I$28=FALSE,NA(),INDEX($G$7:$K$19,MATCH($G49,$G$7:$G$19,0),MATCH(I$40,$G$7:$K$7,0)))</f>
        <v>701</v>
      </c>
      <c r="J49" s="7">
        <f>IF($J$28=FALSE,NA(),INDEX($G$7:$K$19,MATCH($G49,$G$7:$G$19,0),MATCH(J$40,$G$7:$K$7,0)))</f>
        <v>371</v>
      </c>
      <c r="K49" s="11"/>
    </row>
    <row r="50" spans="1:11" x14ac:dyDescent="0.25">
      <c r="G50" s="7" t="s">
        <v>342</v>
      </c>
      <c r="H50" s="7">
        <f>IF($H$28=FALSE,NA(),INDEX($G$7:$K$19,MATCH($G50,$G$7:$G$19,0),MATCH(H$40,$G$7:$K$7,0)))</f>
        <v>2947</v>
      </c>
      <c r="I50" s="7">
        <f>IF($I$28=FALSE,NA(),INDEX($G$7:$K$19,MATCH($G50,$G$7:$G$19,0),MATCH(I$40,$G$7:$K$7,0)))</f>
        <v>621</v>
      </c>
      <c r="J50" s="7">
        <f>IF($J$28=FALSE,NA(),INDEX($G$7:$K$19,MATCH($G50,$G$7:$G$19,0),MATCH(J$40,$G$7:$K$7,0)))</f>
        <v>253</v>
      </c>
      <c r="K50" s="11"/>
    </row>
    <row r="51" spans="1:11" x14ac:dyDescent="0.25">
      <c r="G51" s="7" t="s">
        <v>343</v>
      </c>
      <c r="H51" s="7">
        <f>IF($H$28=FALSE,NA(),INDEX($G$7:$K$19,MATCH($G51,$G$7:$G$19,0),MATCH(H$40,$G$7:$K$7,0)))</f>
        <v>2318</v>
      </c>
      <c r="I51" s="7">
        <f>IF($I$28=FALSE,NA(),INDEX($G$7:$K$19,MATCH($G51,$G$7:$G$19,0),MATCH(I$40,$G$7:$K$7,0)))</f>
        <v>488</v>
      </c>
      <c r="J51" s="7">
        <f>IF($J$28=FALSE,NA(),INDEX($G$7:$K$19,MATCH($G51,$G$7:$G$19,0),MATCH(J$40,$G$7:$K$7,0)))</f>
        <v>205</v>
      </c>
      <c r="K51" s="11"/>
    </row>
    <row r="52" spans="1:11" x14ac:dyDescent="0.25">
      <c r="G52" s="7" t="s">
        <v>344</v>
      </c>
      <c r="H52" s="7">
        <f>IF($H$28=FALSE,NA(),INDEX($G$7:$K$19,MATCH($G52,$G$7:$G$19,0),MATCH(H$40,$G$7:$K$7,0)))</f>
        <v>3052</v>
      </c>
      <c r="I52" s="7">
        <f>IF($I$28=FALSE,NA(),INDEX($G$7:$K$19,MATCH($G52,$G$7:$G$19,0),MATCH(I$40,$G$7:$K$7,0)))</f>
        <v>611</v>
      </c>
      <c r="J52" s="7">
        <f>IF($J$28=FALSE,NA(),INDEX($G$7:$K$19,MATCH($G52,$G$7:$G$19,0),MATCH(J$40,$G$7:$K$7,0)))</f>
        <v>261</v>
      </c>
      <c r="K52" s="11"/>
    </row>
    <row r="54" spans="1:11" x14ac:dyDescent="0.25">
      <c r="G54" s="8" t="s">
        <v>369</v>
      </c>
      <c r="H54" s="7" t="s">
        <v>345</v>
      </c>
      <c r="I54" s="7" t="s">
        <v>370</v>
      </c>
      <c r="J54" s="7" t="s">
        <v>371</v>
      </c>
      <c r="K54" s="7" t="s">
        <v>373</v>
      </c>
    </row>
    <row r="55" spans="1:11" x14ac:dyDescent="0.25">
      <c r="G55" s="7" t="s">
        <v>364</v>
      </c>
      <c r="H55" s="26">
        <v>360</v>
      </c>
      <c r="I55" s="26">
        <v>66</v>
      </c>
      <c r="J55" s="26">
        <v>33</v>
      </c>
      <c r="K55" s="16">
        <v>16994</v>
      </c>
    </row>
    <row r="56" spans="1:11" x14ac:dyDescent="0.25">
      <c r="G56" s="7" t="s">
        <v>368</v>
      </c>
      <c r="H56" s="26">
        <v>194</v>
      </c>
      <c r="I56" s="26">
        <v>36</v>
      </c>
      <c r="J56" s="26">
        <v>14</v>
      </c>
      <c r="K56" s="16">
        <v>11043</v>
      </c>
    </row>
    <row r="57" spans="1:11" x14ac:dyDescent="0.25">
      <c r="G57" s="7" t="s">
        <v>367</v>
      </c>
      <c r="H57" s="26">
        <v>418</v>
      </c>
      <c r="I57" s="26">
        <v>71</v>
      </c>
      <c r="J57" s="26">
        <v>36</v>
      </c>
      <c r="K57" s="16">
        <v>19422</v>
      </c>
    </row>
    <row r="58" spans="1:11" x14ac:dyDescent="0.25">
      <c r="G58" s="7" t="s">
        <v>365</v>
      </c>
      <c r="H58" s="26">
        <v>237</v>
      </c>
      <c r="I58" s="26">
        <v>41</v>
      </c>
      <c r="J58" s="26">
        <v>27</v>
      </c>
      <c r="K58" s="16">
        <v>10546</v>
      </c>
    </row>
    <row r="59" spans="1:11" x14ac:dyDescent="0.25">
      <c r="F59" s="7" t="b">
        <v>0</v>
      </c>
      <c r="G59" s="7" t="s">
        <v>363</v>
      </c>
      <c r="H59" s="26">
        <v>344</v>
      </c>
      <c r="I59" s="26">
        <v>83</v>
      </c>
      <c r="J59" s="26">
        <v>34</v>
      </c>
      <c r="K59" s="16">
        <v>21681</v>
      </c>
    </row>
    <row r="60" spans="1:11" ht="14.4" x14ac:dyDescent="0.3">
      <c r="F60" t="b">
        <v>1</v>
      </c>
      <c r="G60" s="7" t="s">
        <v>362</v>
      </c>
      <c r="H60" s="26">
        <v>213</v>
      </c>
      <c r="I60" s="26">
        <v>57</v>
      </c>
      <c r="J60" s="26">
        <v>20</v>
      </c>
      <c r="K60" s="16">
        <v>9617</v>
      </c>
    </row>
    <row r="61" spans="1:11" x14ac:dyDescent="0.25">
      <c r="G61" s="7" t="s">
        <v>366</v>
      </c>
      <c r="H61" s="26">
        <v>408</v>
      </c>
      <c r="I61" s="26">
        <v>77</v>
      </c>
      <c r="J61" s="26">
        <v>21</v>
      </c>
      <c r="K61" s="16">
        <v>14100</v>
      </c>
    </row>
    <row r="63" spans="1:11" x14ac:dyDescent="0.25">
      <c r="A63" s="10" t="s">
        <v>6</v>
      </c>
      <c r="B63" s="10" t="s">
        <v>345</v>
      </c>
      <c r="C63" s="10" t="s">
        <v>370</v>
      </c>
      <c r="D63" s="10" t="s">
        <v>371</v>
      </c>
      <c r="E63" s="10" t="s">
        <v>373</v>
      </c>
      <c r="F63" s="10" t="s">
        <v>373</v>
      </c>
      <c r="G63" s="8" t="s">
        <v>6</v>
      </c>
      <c r="H63" s="7" t="s">
        <v>345</v>
      </c>
      <c r="I63" s="7" t="s">
        <v>370</v>
      </c>
      <c r="J63" s="7" t="s">
        <v>371</v>
      </c>
      <c r="K63" s="7" t="s">
        <v>373</v>
      </c>
    </row>
    <row r="64" spans="1:11" ht="14.4" x14ac:dyDescent="0.3">
      <c r="A64" t="str">
        <f>INDEX($G$64:$G$114,MATCH($E64,$K$64:$K$114,0),1)</f>
        <v>Mason Garcia</v>
      </c>
      <c r="B64">
        <f>INDEX($G$64:$J$96,MATCH($E64,$K$64:$K$96,0),MATCH(B$63,$G$63:$K$63,0))</f>
        <v>97</v>
      </c>
      <c r="C64">
        <f>INDEX($G$64:$J$96,MATCH($E64,$K$64:$K$96,0),MATCH(C$63,$G$63:$K$63,0))</f>
        <v>19</v>
      </c>
      <c r="D64">
        <f>INDEX($G$64:$J$96,MATCH($E64,$K$64:$K$96,0),MATCH(D$63,$G$63:$K$63,0))</f>
        <v>17</v>
      </c>
      <c r="E64" cm="1">
        <f t="array" ref="E64:E73">INDEX(_xlfn._xlws.FILTER($F$64:$F$94,$F$64:$F$94&lt;&gt;0),_xlfn.SEQUENCE(10))</f>
        <v>9136</v>
      </c>
      <c r="F64" s="5">
        <f>IFERROR(IF($F$60=FALSE,SMALL($K$64:$K$96,ROW(A1)),LARGE($K$64:$K$96,ROW(E1))),"")</f>
        <v>9136</v>
      </c>
      <c r="G64" s="7" t="s">
        <v>293</v>
      </c>
      <c r="H64" s="26">
        <v>84</v>
      </c>
      <c r="I64" s="26">
        <v>12</v>
      </c>
      <c r="J64" s="26">
        <v>9</v>
      </c>
      <c r="K64" s="16">
        <v>620</v>
      </c>
    </row>
    <row r="65" spans="1:11" ht="14.4" x14ac:dyDescent="0.3">
      <c r="A65" t="str">
        <f>INDEX($G$64:$G$114,MATCH($E65,$K$64:$K$114,0),1)</f>
        <v>Emma Rodriguez</v>
      </c>
      <c r="B65">
        <f>INDEX($G$64:$J$96,MATCH($E65,$K$64:$K$96,0),MATCH(B$63,$G$63:$K$63,0))</f>
        <v>95</v>
      </c>
      <c r="C65">
        <f>INDEX($G$64:$J$96,MATCH($E65,$K$64:$K$96,0),MATCH(C$63,$G$63:$K$63,0))</f>
        <v>25</v>
      </c>
      <c r="D65">
        <f>INDEX($G$64:$J$96,MATCH($E65,$K$64:$K$96,0),MATCH(D$63,$G$63:$K$63,0))</f>
        <v>17</v>
      </c>
      <c r="E65">
        <v>6250</v>
      </c>
      <c r="F65" s="5">
        <f>IFERROR(IF($F$60=FALSE,SMALL($K$64:$K$96,ROW(A2)),LARGE($K$64:$K$96,ROW(E2))),"")</f>
        <v>6250</v>
      </c>
      <c r="G65" s="7" t="s">
        <v>245</v>
      </c>
      <c r="H65" s="26">
        <v>47</v>
      </c>
      <c r="I65" s="26">
        <v>8</v>
      </c>
      <c r="J65" s="26">
        <v>4</v>
      </c>
      <c r="K65" s="16">
        <v>2347</v>
      </c>
    </row>
    <row r="66" spans="1:11" ht="14.4" x14ac:dyDescent="0.3">
      <c r="A66" t="str">
        <f>INDEX($G$64:$G$114,MATCH($E66,$K$64:$K$114,0),1)</f>
        <v>Alice Jones</v>
      </c>
      <c r="B66">
        <f>INDEX($G$64:$J$96,MATCH($E66,$K$64:$K$96,0),MATCH(B$63,$G$63:$K$63,0))</f>
        <v>100</v>
      </c>
      <c r="C66">
        <f>INDEX($G$64:$J$96,MATCH($E66,$K$64:$K$96,0),MATCH(C$63,$G$63:$K$63,0))</f>
        <v>14</v>
      </c>
      <c r="D66">
        <f>INDEX($G$64:$J$96,MATCH($E66,$K$64:$K$96,0),MATCH(D$63,$G$63:$K$63,0))</f>
        <v>14</v>
      </c>
      <c r="E66">
        <v>5357</v>
      </c>
      <c r="F66" s="5">
        <f>IFERROR(IF($F$60=FALSE,SMALL($K$64:$K$96,ROW(A3)),LARGE($K$64:$K$96,ROW(E3))),"")</f>
        <v>5357</v>
      </c>
      <c r="G66" s="7" t="s">
        <v>296</v>
      </c>
      <c r="H66" s="26">
        <v>100</v>
      </c>
      <c r="I66" s="26">
        <v>14</v>
      </c>
      <c r="J66" s="26">
        <v>14</v>
      </c>
      <c r="K66" s="16">
        <v>5357</v>
      </c>
    </row>
    <row r="67" spans="1:11" ht="14.4" x14ac:dyDescent="0.3">
      <c r="A67" t="str">
        <f>INDEX($G$64:$G$114,MATCH($E67,$K$64:$K$114,0),1)</f>
        <v>Liam Brown</v>
      </c>
      <c r="B67">
        <f>INDEX($G$64:$J$96,MATCH($E67,$K$64:$K$96,0),MATCH(B$63,$G$63:$K$63,0))</f>
        <v>119</v>
      </c>
      <c r="C67">
        <f>INDEX($G$64:$J$96,MATCH($E67,$K$64:$K$96,0),MATCH(C$63,$G$63:$K$63,0))</f>
        <v>13</v>
      </c>
      <c r="D67">
        <f>INDEX($G$64:$J$96,MATCH($E67,$K$64:$K$96,0),MATCH(D$63,$G$63:$K$63,0))</f>
        <v>4</v>
      </c>
      <c r="E67">
        <v>5236</v>
      </c>
      <c r="F67" s="5">
        <f>IFERROR(IF($F$60=FALSE,SMALL($K$64:$K$96,ROW(A4)),LARGE($K$64:$K$96,ROW(E4))),"")</f>
        <v>5236</v>
      </c>
      <c r="G67" s="7" t="s">
        <v>262</v>
      </c>
      <c r="H67" s="26">
        <v>37</v>
      </c>
      <c r="I67" s="26">
        <v>9</v>
      </c>
      <c r="J67" s="26">
        <v>4</v>
      </c>
      <c r="K67" s="16">
        <v>4370</v>
      </c>
    </row>
    <row r="68" spans="1:11" ht="14.4" x14ac:dyDescent="0.3">
      <c r="A68" t="str">
        <f>INDEX($G$64:$G$114,MATCH($E68,$K$64:$K$114,0),1)</f>
        <v>Liam Davis</v>
      </c>
      <c r="B68">
        <f>INDEX($G$64:$J$96,MATCH($E68,$K$64:$K$96,0),MATCH(B$63,$G$63:$K$63,0))</f>
        <v>24</v>
      </c>
      <c r="C68">
        <f>INDEX($G$64:$J$96,MATCH($E68,$K$64:$K$96,0),MATCH(C$63,$G$63:$K$63,0))</f>
        <v>14</v>
      </c>
      <c r="D68">
        <f>INDEX($G$64:$J$96,MATCH($E68,$K$64:$K$96,0),MATCH(D$63,$G$63:$K$63,0))</f>
        <v>3</v>
      </c>
      <c r="E68">
        <v>4962</v>
      </c>
      <c r="F68" s="5">
        <f>IFERROR(IF($F$60=FALSE,SMALL($K$64:$K$96,ROW(A5)),LARGE($K$64:$K$96,ROW(E5))),"")</f>
        <v>4962</v>
      </c>
      <c r="G68" s="7" t="s">
        <v>236</v>
      </c>
      <c r="H68" s="26">
        <v>93</v>
      </c>
      <c r="I68" s="26">
        <v>10</v>
      </c>
      <c r="J68" s="26">
        <v>10</v>
      </c>
      <c r="K68" s="16">
        <v>2611</v>
      </c>
    </row>
    <row r="69" spans="1:11" ht="14.4" x14ac:dyDescent="0.3">
      <c r="A69" t="str">
        <f>INDEX($G$64:$G$114,MATCH($E69,$K$64:$K$114,0),1)</f>
        <v>Diana Johnson</v>
      </c>
      <c r="B69">
        <f>INDEX($G$64:$J$96,MATCH($E69,$K$64:$K$96,0),MATCH(B$63,$G$63:$K$63,0))</f>
        <v>83</v>
      </c>
      <c r="C69">
        <f>INDEX($G$64:$J$96,MATCH($E69,$K$64:$K$96,0),MATCH(C$63,$G$63:$K$63,0))</f>
        <v>14</v>
      </c>
      <c r="D69">
        <f>INDEX($G$64:$J$96,MATCH($E69,$K$64:$K$96,0),MATCH(D$63,$G$63:$K$63,0))</f>
        <v>9</v>
      </c>
      <c r="E69">
        <v>4868</v>
      </c>
      <c r="F69" s="5">
        <f>IFERROR(IF($F$60=FALSE,SMALL($K$64:$K$96,ROW(A6)),LARGE($K$64:$K$96,ROW(E6))),"")</f>
        <v>4868</v>
      </c>
      <c r="G69" s="7" t="s">
        <v>243</v>
      </c>
      <c r="H69" s="26">
        <v>35</v>
      </c>
      <c r="I69" s="26">
        <v>19</v>
      </c>
      <c r="J69" s="26">
        <v>6</v>
      </c>
      <c r="K69" s="16">
        <v>4540</v>
      </c>
    </row>
    <row r="70" spans="1:11" ht="14.4" x14ac:dyDescent="0.3">
      <c r="A70" t="str">
        <f>INDEX($G$64:$G$114,MATCH($E70,$K$64:$K$114,0),1)</f>
        <v>Ava Davis</v>
      </c>
      <c r="B70">
        <f>INDEX($G$64:$J$96,MATCH($E70,$K$64:$K$96,0),MATCH(B$63,$G$63:$K$63,0))</f>
        <v>35</v>
      </c>
      <c r="C70">
        <f>INDEX($G$64:$J$96,MATCH($E70,$K$64:$K$96,0),MATCH(C$63,$G$63:$K$63,0))</f>
        <v>19</v>
      </c>
      <c r="D70">
        <f>INDEX($G$64:$J$96,MATCH($E70,$K$64:$K$96,0),MATCH(D$63,$G$63:$K$63,0))</f>
        <v>6</v>
      </c>
      <c r="E70">
        <v>4540</v>
      </c>
      <c r="F70" s="5">
        <f>IFERROR(IF($F$60=FALSE,SMALL($K$64:$K$96,ROW(A7)),LARGE($K$64:$K$96,ROW(E7))),"")</f>
        <v>4540</v>
      </c>
      <c r="G70" s="7" t="s">
        <v>276</v>
      </c>
      <c r="H70" s="26">
        <v>83</v>
      </c>
      <c r="I70" s="26">
        <v>14</v>
      </c>
      <c r="J70" s="26">
        <v>9</v>
      </c>
      <c r="K70" s="16">
        <v>4868</v>
      </c>
    </row>
    <row r="71" spans="1:11" ht="14.4" x14ac:dyDescent="0.3">
      <c r="A71" t="str">
        <f>INDEX($G$64:$G$114,MATCH($E71,$K$64:$K$114,0),1)</f>
        <v>Noah Jones</v>
      </c>
      <c r="B71">
        <f>INDEX($G$64:$J$96,MATCH($E71,$K$64:$K$96,0),MATCH(B$63,$G$63:$K$63,0))</f>
        <v>144</v>
      </c>
      <c r="C71">
        <f>INDEX($G$64:$J$96,MATCH($E71,$K$64:$K$96,0),MATCH(C$63,$G$63:$K$63,0))</f>
        <v>28</v>
      </c>
      <c r="D71">
        <f>INDEX($G$64:$J$96,MATCH($E71,$K$64:$K$96,0),MATCH(D$63,$G$63:$K$63,0))</f>
        <v>4</v>
      </c>
      <c r="E71">
        <v>4506</v>
      </c>
      <c r="F71" s="5">
        <f>IFERROR(IF($F$60=FALSE,SMALL($K$64:$K$96,ROW(A8)),LARGE($K$64:$K$96,ROW(E8))),"")</f>
        <v>4506</v>
      </c>
      <c r="G71" s="7" t="s">
        <v>269</v>
      </c>
      <c r="H71" s="26">
        <v>33</v>
      </c>
      <c r="I71" s="26">
        <v>18</v>
      </c>
      <c r="J71" s="26">
        <v>1</v>
      </c>
      <c r="K71" s="16">
        <v>2934</v>
      </c>
    </row>
    <row r="72" spans="1:11" ht="14.4" x14ac:dyDescent="0.3">
      <c r="A72" t="str">
        <f>INDEX($G$64:$G$114,MATCH($E72,$K$64:$K$114,0),1)</f>
        <v>Evan Davis</v>
      </c>
      <c r="B72">
        <f>INDEX($G$64:$J$96,MATCH($E72,$K$64:$K$96,0),MATCH(B$63,$G$63:$K$63,0))</f>
        <v>85</v>
      </c>
      <c r="C72">
        <f>INDEX($G$64:$J$96,MATCH($E72,$K$64:$K$96,0),MATCH(C$63,$G$63:$K$63,0))</f>
        <v>19</v>
      </c>
      <c r="D72">
        <f>INDEX($G$64:$J$96,MATCH($E72,$K$64:$K$96,0),MATCH(D$63,$G$63:$K$63,0))</f>
        <v>3</v>
      </c>
      <c r="E72">
        <v>4379</v>
      </c>
      <c r="F72" s="5">
        <f>IFERROR(IF($F$60=FALSE,SMALL($K$64:$K$96,ROW(A9)),LARGE($K$64:$K$96,ROW(E9))),"")</f>
        <v>4379</v>
      </c>
      <c r="G72" s="7" t="s">
        <v>235</v>
      </c>
      <c r="H72" s="26">
        <v>95</v>
      </c>
      <c r="I72" s="26">
        <v>25</v>
      </c>
      <c r="J72" s="26">
        <v>17</v>
      </c>
      <c r="K72" s="16">
        <v>6250</v>
      </c>
    </row>
    <row r="73" spans="1:11" ht="14.4" x14ac:dyDescent="0.3">
      <c r="A73" t="str">
        <f>INDEX($G$64:$G$114,MATCH($E73,$K$64:$K$114,0),1)</f>
        <v>Alice Smith</v>
      </c>
      <c r="B73">
        <f>INDEX($G$64:$J$96,MATCH($E73,$K$64:$K$96,0),MATCH(B$63,$G$63:$K$63,0))</f>
        <v>37</v>
      </c>
      <c r="C73">
        <f>INDEX($G$64:$J$96,MATCH($E73,$K$64:$K$96,0),MATCH(C$63,$G$63:$K$63,0))</f>
        <v>9</v>
      </c>
      <c r="D73">
        <f>INDEX($G$64:$J$96,MATCH($E73,$K$64:$K$96,0),MATCH(D$63,$G$63:$K$63,0))</f>
        <v>4</v>
      </c>
      <c r="E73">
        <v>4370</v>
      </c>
      <c r="F73" s="5">
        <f>IFERROR(IF($F$60=FALSE,SMALL($K$64:$K$96,ROW(A10)),LARGE($K$64:$K$96,ROW(E10))),"")</f>
        <v>4370</v>
      </c>
      <c r="G73" s="7" t="s">
        <v>309</v>
      </c>
      <c r="H73" s="26">
        <v>85</v>
      </c>
      <c r="I73" s="26">
        <v>19</v>
      </c>
      <c r="J73" s="26">
        <v>3</v>
      </c>
      <c r="K73" s="16">
        <v>4379</v>
      </c>
    </row>
    <row r="74" spans="1:11" ht="14.4" x14ac:dyDescent="0.3">
      <c r="F74" s="5">
        <f>IFERROR(IF($F$60=FALSE,SMALL($K$64:$K$96,ROW(A11)),LARGE($K$64:$K$96,ROW(E11))),"")</f>
        <v>4317</v>
      </c>
      <c r="G74" s="7" t="s">
        <v>321</v>
      </c>
      <c r="H74" s="26">
        <v>39</v>
      </c>
      <c r="I74" s="26">
        <v>13</v>
      </c>
      <c r="J74" s="26">
        <v>4</v>
      </c>
      <c r="K74" s="16">
        <v>692</v>
      </c>
    </row>
    <row r="75" spans="1:11" ht="14.4" x14ac:dyDescent="0.3">
      <c r="A75" s="10" t="s">
        <v>6</v>
      </c>
      <c r="B75" s="10" t="s">
        <v>345</v>
      </c>
      <c r="C75" s="10" t="s">
        <v>370</v>
      </c>
      <c r="D75" s="10" t="s">
        <v>371</v>
      </c>
      <c r="E75" s="10" t="s">
        <v>373</v>
      </c>
      <c r="F75" s="5">
        <f>IFERROR(IF($F$60=FALSE,SMALL($K$64:$K$96,ROW(A12)),LARGE($K$64:$K$96,ROW(E12))),"")</f>
        <v>4256</v>
      </c>
      <c r="G75" s="7" t="s">
        <v>246</v>
      </c>
      <c r="H75" s="26">
        <v>30</v>
      </c>
      <c r="I75" s="26">
        <v>8</v>
      </c>
      <c r="J75" s="26">
        <v>5</v>
      </c>
      <c r="K75" s="16">
        <v>3370</v>
      </c>
    </row>
    <row r="76" spans="1:11" ht="14.4" x14ac:dyDescent="0.3">
      <c r="A76" s="7" t="str" cm="1">
        <f t="array" ref="A76:A79">_xlfn._xlws.FILTER($G$64:$G$96,$K$64:$K$96=0)</f>
        <v>Mason Martinez</v>
      </c>
      <c r="B76" s="7">
        <f>IFERROR(INDEX($H$64:$J$117,MATCH($A76,$G$64:$G$117,0),MATCH(H$63,$H$63:$J$63,0)),"")</f>
        <v>57</v>
      </c>
      <c r="C76" s="7">
        <f>IFERROR(INDEX($H$64:$J$117,MATCH($A76,$G$64:$G$117,0),MATCH(I$63,$H$63:$J$63,0)),"")</f>
        <v>10</v>
      </c>
      <c r="D76" s="7">
        <f>IFERROR(INDEX($H$64:$J$117,MATCH($A76,$G$64:$G$117,0),MATCH(J$63,$H$63:$J$63,0)),"")</f>
        <v>0</v>
      </c>
      <c r="E76" s="7" cm="1">
        <f t="array" ref="E76:E98">_xlfn._xlws.FILTER($F$64:$F$117,$F$64:$F$117=0)</f>
        <v>0</v>
      </c>
      <c r="F76" s="5">
        <f>IFERROR(IF($F$60=FALSE,SMALL($K$64:$K$96,ROW(A13)),LARGE($K$64:$K$96,ROW(E13))),"")</f>
        <v>4227</v>
      </c>
      <c r="G76" s="7" t="s">
        <v>310</v>
      </c>
      <c r="H76" s="26">
        <v>83</v>
      </c>
      <c r="I76" s="26">
        <v>10</v>
      </c>
      <c r="J76" s="26">
        <v>3</v>
      </c>
      <c r="K76" s="16">
        <v>4227</v>
      </c>
    </row>
    <row r="77" spans="1:11" ht="14.4" x14ac:dyDescent="0.3">
      <c r="A77" s="7" t="str">
        <v>Noah Miller</v>
      </c>
      <c r="B77" s="7">
        <f>IFERROR(INDEX($H$64:$J$117,MATCH($A77,$G$64:$G$117,0),MATCH(H$63,$H$63:$J$63,0)),"")</f>
        <v>89</v>
      </c>
      <c r="C77" s="7">
        <f>IFERROR(INDEX($H$64:$J$117,MATCH($A77,$G$64:$G$117,0),MATCH(I$63,$H$63:$J$63,0)),"")</f>
        <v>17</v>
      </c>
      <c r="D77" s="7">
        <f>IFERROR(INDEX($H$64:$J$117,MATCH($A77,$G$64:$G$117,0),MATCH(J$63,$H$63:$J$63,0)),"")</f>
        <v>0</v>
      </c>
      <c r="E77" s="7">
        <v>0</v>
      </c>
      <c r="F77" s="5">
        <f>IFERROR(IF($F$60=FALSE,SMALL($K$64:$K$96,ROW(A14)),LARGE($K$64:$K$96,ROW(E14))),"")</f>
        <v>4165</v>
      </c>
      <c r="G77" s="7" t="s">
        <v>252</v>
      </c>
      <c r="H77" s="26">
        <v>63</v>
      </c>
      <c r="I77" s="26">
        <v>11</v>
      </c>
      <c r="J77" s="26">
        <v>6</v>
      </c>
      <c r="K77" s="16">
        <v>563</v>
      </c>
    </row>
    <row r="78" spans="1:11" ht="14.4" x14ac:dyDescent="0.3">
      <c r="A78" s="7">
        <v>0</v>
      </c>
      <c r="B78" s="7" t="str">
        <f>IFERROR(INDEX($H$64:$J$117,MATCH($A78,$G$64:$G$117,0),MATCH(H$63,$H$63:$J$63,0)),"")</f>
        <v/>
      </c>
      <c r="C78" s="7" t="str">
        <f>IFERROR(INDEX($H$64:$J$117,MATCH($A78,$G$64:$G$117,0),MATCH(I$63,$H$63:$J$63,0)),"")</f>
        <v/>
      </c>
      <c r="D78" s="7" t="str">
        <f>IFERROR(INDEX($H$64:$J$117,MATCH($A78,$G$64:$G$117,0),MATCH(J$63,$H$63:$J$63,0)),"")</f>
        <v/>
      </c>
      <c r="E78" s="7">
        <v>0</v>
      </c>
      <c r="F78" s="5">
        <f>IFERROR(IF($F$60=FALSE,SMALL($K$64:$K$96,ROW(A15)),LARGE($K$64:$K$96,ROW(E15))),"")</f>
        <v>3370</v>
      </c>
      <c r="G78" s="7" t="s">
        <v>277</v>
      </c>
      <c r="H78" s="26">
        <v>84</v>
      </c>
      <c r="I78" s="26">
        <v>5</v>
      </c>
      <c r="J78" s="26">
        <v>4</v>
      </c>
      <c r="K78" s="16">
        <v>3299</v>
      </c>
    </row>
    <row r="79" spans="1:11" ht="14.4" x14ac:dyDescent="0.3">
      <c r="A79" s="7">
        <v>0</v>
      </c>
      <c r="B79" s="7" t="str">
        <f>IFERROR(INDEX($H$64:$J$117,MATCH($A79,$G$64:$G$117,0),MATCH(H$63,$H$63:$J$63,0)),"")</f>
        <v/>
      </c>
      <c r="C79" s="7" t="str">
        <f>IFERROR(INDEX($H$64:$J$117,MATCH($A79,$G$64:$G$117,0),MATCH(I$63,$H$63:$J$63,0)),"")</f>
        <v/>
      </c>
      <c r="D79" s="7" t="str">
        <f>IFERROR(INDEX($H$64:$J$117,MATCH($A79,$G$64:$G$117,0),MATCH(J$63,$H$63:$J$63,0)),"")</f>
        <v/>
      </c>
      <c r="E79" s="7">
        <v>0</v>
      </c>
      <c r="F79" s="5">
        <f>IFERROR(IF($F$60=FALSE,SMALL($K$64:$K$96,ROW(A16)),LARGE($K$64:$K$96,ROW(E16))),"")</f>
        <v>3304</v>
      </c>
      <c r="G79" s="7" t="s">
        <v>260</v>
      </c>
      <c r="H79" s="26">
        <v>71</v>
      </c>
      <c r="I79" s="26">
        <v>18</v>
      </c>
      <c r="J79" s="26">
        <v>5</v>
      </c>
      <c r="K79" s="16">
        <v>1655</v>
      </c>
    </row>
    <row r="80" spans="1:11" ht="14.4" x14ac:dyDescent="0.3">
      <c r="B80" s="7" t="str">
        <f>IFERROR(INDEX($H$64:$J$117,MATCH($A80,$G$64:$G$117,0),MATCH(H$63,$H$63:$J$63,0)),"")</f>
        <v/>
      </c>
      <c r="C80" s="7" t="str">
        <f>IFERROR(INDEX($H$64:$J$117,MATCH($A80,$G$64:$G$117,0),MATCH(I$63,$H$63:$J$63,0)),"")</f>
        <v/>
      </c>
      <c r="D80" s="7" t="str">
        <f>IFERROR(INDEX($H$64:$J$117,MATCH($A80,$G$64:$G$117,0),MATCH(J$63,$H$63:$J$63,0)),"")</f>
        <v/>
      </c>
      <c r="E80" s="7">
        <v>0</v>
      </c>
      <c r="F80" s="5">
        <f>IFERROR(IF($F$60=FALSE,SMALL($K$64:$K$96,ROW(A17)),LARGE($K$64:$K$96,ROW(E17))),"")</f>
        <v>3299</v>
      </c>
      <c r="G80" s="7" t="s">
        <v>329</v>
      </c>
      <c r="H80" s="26">
        <v>119</v>
      </c>
      <c r="I80" s="26">
        <v>13</v>
      </c>
      <c r="J80" s="26">
        <v>4</v>
      </c>
      <c r="K80" s="16">
        <v>5236</v>
      </c>
    </row>
    <row r="81" spans="2:11" ht="14.4" x14ac:dyDescent="0.3">
      <c r="B81" s="7" t="str">
        <f>IFERROR(INDEX($H$64:$J$117,MATCH($A81,$G$64:$G$117,0),MATCH(H$63,$H$63:$J$63,0)),"")</f>
        <v/>
      </c>
      <c r="C81" s="7" t="str">
        <f>IFERROR(INDEX($H$64:$J$117,MATCH($A81,$G$64:$G$117,0),MATCH(I$63,$H$63:$J$63,0)),"")</f>
        <v/>
      </c>
      <c r="D81" s="7" t="str">
        <f>IFERROR(INDEX($H$64:$J$117,MATCH($A81,$G$64:$G$117,0),MATCH(J$63,$H$63:$J$63,0)),"")</f>
        <v/>
      </c>
      <c r="E81" s="7">
        <v>0</v>
      </c>
      <c r="F81" s="5">
        <f>IFERROR(IF($F$60=FALSE,SMALL($K$64:$K$96,ROW(A18)),LARGE($K$64:$K$96,ROW(E18))),"")</f>
        <v>3242</v>
      </c>
      <c r="G81" s="7" t="s">
        <v>247</v>
      </c>
      <c r="H81" s="26">
        <v>24</v>
      </c>
      <c r="I81" s="26">
        <v>14</v>
      </c>
      <c r="J81" s="26">
        <v>3</v>
      </c>
      <c r="K81" s="16">
        <v>4962</v>
      </c>
    </row>
    <row r="82" spans="2:11" ht="14.4" x14ac:dyDescent="0.3">
      <c r="B82" s="7" t="str">
        <f>IFERROR(INDEX($H$64:$J$117,MATCH($A82,$G$64:$G$117,0),MATCH(H$63,$H$63:$J$63,0)),"")</f>
        <v/>
      </c>
      <c r="C82" s="7" t="str">
        <f>IFERROR(INDEX($H$64:$J$117,MATCH($A82,$G$64:$G$117,0),MATCH(I$63,$H$63:$J$63,0)),"")</f>
        <v/>
      </c>
      <c r="D82" s="7" t="str">
        <f>IFERROR(INDEX($H$64:$J$117,MATCH($A82,$G$64:$G$117,0),MATCH(J$63,$H$63:$J$63,0)),"")</f>
        <v/>
      </c>
      <c r="E82" s="7">
        <v>0</v>
      </c>
      <c r="F82" s="5">
        <f>IFERROR(IF($F$60=FALSE,SMALL($K$64:$K$96,ROW(A19)),LARGE($K$64:$K$96,ROW(E19))),"")</f>
        <v>2934</v>
      </c>
      <c r="G82" s="7" t="s">
        <v>278</v>
      </c>
      <c r="H82" s="26">
        <v>87</v>
      </c>
      <c r="I82" s="26">
        <v>16</v>
      </c>
      <c r="J82" s="26">
        <v>1</v>
      </c>
      <c r="K82" s="16">
        <v>4256</v>
      </c>
    </row>
    <row r="83" spans="2:11" ht="14.4" x14ac:dyDescent="0.3">
      <c r="B83" s="7" t="str">
        <f>IFERROR(INDEX($H$64:$J$117,MATCH($A83,$G$64:$G$117,0),MATCH(H$63,$H$63:$J$63,0)),"")</f>
        <v/>
      </c>
      <c r="C83" s="7" t="str">
        <f>IFERROR(INDEX($H$64:$J$117,MATCH($A83,$G$64:$G$117,0),MATCH(I$63,$H$63:$J$63,0)),"")</f>
        <v/>
      </c>
      <c r="D83" s="7" t="str">
        <f>IFERROR(INDEX($H$64:$J$117,MATCH($A83,$G$64:$G$117,0),MATCH(J$63,$H$63:$J$63,0)),"")</f>
        <v/>
      </c>
      <c r="E83" s="7">
        <v>0</v>
      </c>
      <c r="F83" s="5">
        <f>IFERROR(IF($F$60=FALSE,SMALL($K$64:$K$96,ROW(A20)),LARGE($K$64:$K$96,ROW(E20))),"")</f>
        <v>2771</v>
      </c>
      <c r="G83" s="7" t="s">
        <v>265</v>
      </c>
      <c r="H83" s="26">
        <v>62</v>
      </c>
      <c r="I83" s="26">
        <v>14</v>
      </c>
      <c r="J83" s="26">
        <v>7</v>
      </c>
      <c r="K83" s="16">
        <v>519</v>
      </c>
    </row>
    <row r="84" spans="2:11" ht="14.4" x14ac:dyDescent="0.3">
      <c r="B84" s="7" t="str">
        <f>IFERROR(INDEX($H$64:$J$117,MATCH($A84,$G$64:$G$117,0),MATCH(H$63,$H$63:$J$63,0)),"")</f>
        <v/>
      </c>
      <c r="C84" s="7" t="str">
        <f>IFERROR(INDEX($H$64:$J$117,MATCH($A84,$G$64:$G$117,0),MATCH(I$63,$H$63:$J$63,0)),"")</f>
        <v/>
      </c>
      <c r="D84" s="7" t="str">
        <f>IFERROR(INDEX($H$64:$J$117,MATCH($A84,$G$64:$G$117,0),MATCH(J$63,$H$63:$J$63,0)),"")</f>
        <v/>
      </c>
      <c r="E84" s="7">
        <v>0</v>
      </c>
      <c r="F84" s="5">
        <f>IFERROR(IF($F$60=FALSE,SMALL($K$64:$K$96,ROW(A21)),LARGE($K$64:$K$96,ROW(E21))),"")</f>
        <v>2650</v>
      </c>
      <c r="G84" s="7" t="s">
        <v>261</v>
      </c>
      <c r="H84" s="26">
        <v>97</v>
      </c>
      <c r="I84" s="26">
        <v>19</v>
      </c>
      <c r="J84" s="26">
        <v>17</v>
      </c>
      <c r="K84" s="16">
        <v>9136</v>
      </c>
    </row>
    <row r="85" spans="2:11" ht="14.4" x14ac:dyDescent="0.3">
      <c r="B85" s="7" t="str">
        <f>IFERROR(INDEX($H$64:$J$117,MATCH($A85,$G$64:$G$117,0),MATCH(H$63,$H$63:$J$63,0)),"")</f>
        <v/>
      </c>
      <c r="C85" s="7" t="str">
        <f>IFERROR(INDEX($H$64:$J$117,MATCH($A85,$G$64:$G$117,0),MATCH(I$63,$H$63:$J$63,0)),"")</f>
        <v/>
      </c>
      <c r="D85" s="7" t="str">
        <f>IFERROR(INDEX($H$64:$J$117,MATCH($A85,$G$64:$G$117,0),MATCH(J$63,$H$63:$J$63,0)),"")</f>
        <v/>
      </c>
      <c r="E85" s="7">
        <v>0</v>
      </c>
      <c r="F85" s="5">
        <f>IFERROR(IF($F$60=FALSE,SMALL($K$64:$K$96,ROW(A22)),LARGE($K$64:$K$96,ROW(E22))),"")</f>
        <v>2611</v>
      </c>
      <c r="G85" s="7" t="s">
        <v>301</v>
      </c>
      <c r="H85" s="26">
        <v>57</v>
      </c>
      <c r="I85" s="26">
        <v>10</v>
      </c>
      <c r="J85" s="26">
        <v>0</v>
      </c>
      <c r="K85" s="16">
        <v>0</v>
      </c>
    </row>
    <row r="86" spans="2:11" ht="14.4" x14ac:dyDescent="0.3">
      <c r="B86" s="7" t="str">
        <f>IFERROR(INDEX($H$64:$J$117,MATCH($A86,$G$64:$G$117,0),MATCH(H$63,$H$63:$J$63,0)),"")</f>
        <v/>
      </c>
      <c r="C86" s="7" t="str">
        <f>IFERROR(INDEX($H$64:$J$117,MATCH($A86,$G$64:$G$117,0),MATCH(I$63,$H$63:$J$63,0)),"")</f>
        <v/>
      </c>
      <c r="D86" s="7" t="str">
        <f>IFERROR(INDEX($H$64:$J$117,MATCH($A86,$G$64:$G$117,0),MATCH(J$63,$H$63:$J$63,0)),"")</f>
        <v/>
      </c>
      <c r="E86" s="7">
        <v>0</v>
      </c>
      <c r="F86" s="5">
        <f>IFERROR(IF($F$60=FALSE,SMALL($K$64:$K$96,ROW(A23)),LARGE($K$64:$K$96,ROW(E23))),"")</f>
        <v>2347</v>
      </c>
      <c r="G86" s="7" t="s">
        <v>312</v>
      </c>
      <c r="H86" s="26">
        <v>31</v>
      </c>
      <c r="I86" s="26">
        <v>19</v>
      </c>
      <c r="J86" s="26">
        <v>3</v>
      </c>
      <c r="K86" s="16">
        <v>3304</v>
      </c>
    </row>
    <row r="87" spans="2:11" ht="14.4" x14ac:dyDescent="0.3">
      <c r="B87" s="7" t="str">
        <f>IFERROR(INDEX($H$64:$J$117,MATCH($A87,$G$64:$G$117,0),MATCH(H$63,$H$63:$J$63,0)),"")</f>
        <v/>
      </c>
      <c r="C87" s="7" t="str">
        <f>IFERROR(INDEX($H$64:$J$117,MATCH($A87,$G$64:$G$117,0),MATCH(I$63,$H$63:$J$63,0)),"")</f>
        <v/>
      </c>
      <c r="D87" s="7" t="str">
        <f>IFERROR(INDEX($H$64:$J$117,MATCH($A87,$G$64:$G$117,0),MATCH(J$63,$H$63:$J$63,0)),"")</f>
        <v/>
      </c>
      <c r="E87" s="7">
        <v>0</v>
      </c>
      <c r="F87" s="5">
        <f>IFERROR(IF($F$60=FALSE,SMALL($K$64:$K$96,ROW(A24)),LARGE($K$64:$K$96,ROW(E24))),"")</f>
        <v>2257</v>
      </c>
      <c r="G87" s="7" t="s">
        <v>299</v>
      </c>
      <c r="H87" s="26">
        <v>93</v>
      </c>
      <c r="I87" s="26">
        <v>16</v>
      </c>
      <c r="J87" s="26">
        <v>6</v>
      </c>
      <c r="K87" s="16">
        <v>4165</v>
      </c>
    </row>
    <row r="88" spans="2:11" ht="14.4" x14ac:dyDescent="0.3">
      <c r="B88" s="7" t="str">
        <f t="shared" ref="B88" si="0">IFERROR(INDEX($H$64:$J$94,MATCH($A88,$G$64:$G$94,0),MATCH(H$63,$H$63:$J$63,0)),"")</f>
        <v/>
      </c>
      <c r="C88" s="7" t="str">
        <f t="shared" ref="C88:D88" si="1">IFERROR(INDEX($H$64:$J$94,MATCH($A88,$G$64:$G$94,0),MATCH(I$63,$H$63:$J$63,0)),"")</f>
        <v/>
      </c>
      <c r="D88" s="7" t="str">
        <f t="shared" si="1"/>
        <v/>
      </c>
      <c r="E88" s="7">
        <v>0</v>
      </c>
      <c r="F88" s="5">
        <f>IFERROR(IF($F$60=FALSE,SMALL($K$64:$K$96,ROW(A25)),LARGE($K$64:$K$96,ROW(E25))),"")</f>
        <v>1655</v>
      </c>
      <c r="G88" s="7" t="s">
        <v>263</v>
      </c>
      <c r="H88" s="26">
        <v>74</v>
      </c>
      <c r="I88" s="26">
        <v>5</v>
      </c>
      <c r="J88" s="26">
        <v>8</v>
      </c>
      <c r="K88" s="16">
        <v>2771</v>
      </c>
    </row>
    <row r="89" spans="2:11" ht="14.4" x14ac:dyDescent="0.3">
      <c r="E89" s="7">
        <v>0</v>
      </c>
      <c r="F89" s="5">
        <f>IFERROR(IF($F$60=FALSE,SMALL($K$64:$K$96,ROW(A26)),LARGE($K$64:$K$96,ROW(E26))),"")</f>
        <v>692</v>
      </c>
      <c r="G89" s="7" t="s">
        <v>318</v>
      </c>
      <c r="H89" s="26">
        <v>144</v>
      </c>
      <c r="I89" s="26">
        <v>28</v>
      </c>
      <c r="J89" s="26">
        <v>4</v>
      </c>
      <c r="K89" s="16">
        <v>4506</v>
      </c>
    </row>
    <row r="90" spans="2:11" ht="14.4" x14ac:dyDescent="0.3">
      <c r="E90" s="7">
        <v>0</v>
      </c>
      <c r="F90" s="5">
        <f>IFERROR(IF($F$60=FALSE,SMALL($K$64:$K$96,ROW(A27)),LARGE($K$64:$K$96,ROW(E27))),"")</f>
        <v>620</v>
      </c>
      <c r="G90" s="7" t="s">
        <v>297</v>
      </c>
      <c r="H90" s="26">
        <v>89</v>
      </c>
      <c r="I90" s="26">
        <v>17</v>
      </c>
      <c r="J90" s="26">
        <v>0</v>
      </c>
      <c r="K90" s="16">
        <v>0</v>
      </c>
    </row>
    <row r="91" spans="2:11" ht="14.4" x14ac:dyDescent="0.3">
      <c r="E91" s="7">
        <v>0</v>
      </c>
      <c r="F91" s="5">
        <f>IFERROR(IF($F$60=FALSE,SMALL($K$64:$K$96,ROW(A28)),LARGE($K$64:$K$96,ROW(E28))),"")</f>
        <v>563</v>
      </c>
      <c r="G91" s="7" t="s">
        <v>232</v>
      </c>
      <c r="H91" s="26">
        <v>76</v>
      </c>
      <c r="I91" s="26">
        <v>5</v>
      </c>
      <c r="J91" s="26">
        <v>6</v>
      </c>
      <c r="K91" s="16">
        <v>3242</v>
      </c>
    </row>
    <row r="92" spans="2:11" ht="14.4" x14ac:dyDescent="0.3">
      <c r="E92" s="7">
        <v>0</v>
      </c>
      <c r="F92" s="5">
        <f>IFERROR(IF($F$60=FALSE,SMALL($K$64:$K$96,ROW(A29)),LARGE($K$64:$K$96,ROW(E29))),"")</f>
        <v>519</v>
      </c>
      <c r="G92" s="7" t="s">
        <v>311</v>
      </c>
      <c r="H92" s="26">
        <v>69</v>
      </c>
      <c r="I92" s="26">
        <v>10</v>
      </c>
      <c r="J92" s="26">
        <v>5</v>
      </c>
      <c r="K92" s="16">
        <v>2650</v>
      </c>
    </row>
    <row r="93" spans="2:11" ht="14.4" x14ac:dyDescent="0.3">
      <c r="E93" s="7">
        <v>0</v>
      </c>
      <c r="F93" s="5">
        <f>IFERROR(IF($F$60=FALSE,SMALL($K$64:$K$96,ROW(A30)),LARGE($K$64:$K$96,ROW(E30))),"")</f>
        <v>0</v>
      </c>
      <c r="G93" s="7" t="s">
        <v>237</v>
      </c>
      <c r="H93" s="26">
        <v>34</v>
      </c>
      <c r="I93" s="26">
        <v>13</v>
      </c>
      <c r="J93" s="26">
        <v>9</v>
      </c>
      <c r="K93" s="16">
        <v>4317</v>
      </c>
    </row>
    <row r="94" spans="2:11" ht="14.4" x14ac:dyDescent="0.3">
      <c r="E94" s="7">
        <v>0</v>
      </c>
      <c r="F94" s="5">
        <f>IFERROR(IF($F$60=FALSE,SMALL($K$64:$K$96,ROW(A31)),LARGE($K$64:$K$96,ROW(E31))),"")</f>
        <v>0</v>
      </c>
      <c r="G94" s="7" t="s">
        <v>320</v>
      </c>
      <c r="H94" s="26">
        <v>56</v>
      </c>
      <c r="I94" s="26">
        <v>19</v>
      </c>
      <c r="J94" s="26">
        <v>8</v>
      </c>
      <c r="K94" s="16">
        <v>2257</v>
      </c>
    </row>
    <row r="95" spans="2:11" ht="14.4" x14ac:dyDescent="0.3">
      <c r="E95" s="7">
        <v>0</v>
      </c>
      <c r="F95" s="5" t="str">
        <f>IFERROR(IF($F$60=FALSE,SMALL($K$64:$K$96,ROW(A32)),LARGE($K$64:$K$96,ROW(E32))),"")</f>
        <v/>
      </c>
      <c r="G95"/>
      <c r="H95"/>
      <c r="I95"/>
      <c r="J95"/>
      <c r="K95"/>
    </row>
    <row r="96" spans="2:11" ht="14.4" x14ac:dyDescent="0.3">
      <c r="E96" s="7">
        <v>0</v>
      </c>
      <c r="F96" s="5" t="str">
        <f>IFERROR(IF($F$60=FALSE,SMALL($K$64:$K$96,ROW(A33)),LARGE($K$64:$K$96,ROW(E33))),"")</f>
        <v/>
      </c>
      <c r="G96"/>
      <c r="H96"/>
      <c r="I96"/>
      <c r="J96"/>
      <c r="K96"/>
    </row>
    <row r="97" spans="5:11" ht="14.4" x14ac:dyDescent="0.3">
      <c r="E97" s="7">
        <v>0</v>
      </c>
      <c r="F97" s="5">
        <v>0</v>
      </c>
      <c r="G97"/>
      <c r="H97"/>
      <c r="I97"/>
      <c r="J97"/>
      <c r="K97"/>
    </row>
    <row r="98" spans="5:11" ht="14.4" x14ac:dyDescent="0.3">
      <c r="E98" s="7">
        <v>0</v>
      </c>
      <c r="F98" s="5"/>
      <c r="G98"/>
      <c r="H98"/>
      <c r="I98"/>
      <c r="J98"/>
      <c r="K98"/>
    </row>
    <row r="99" spans="5:11" ht="14.4" x14ac:dyDescent="0.3">
      <c r="F99" s="5"/>
      <c r="G99"/>
      <c r="H99"/>
      <c r="I99"/>
      <c r="J99"/>
      <c r="K99"/>
    </row>
    <row r="100" spans="5:11" ht="14.4" x14ac:dyDescent="0.3">
      <c r="F100" s="5"/>
      <c r="G100"/>
      <c r="H100"/>
      <c r="I100"/>
      <c r="J100"/>
      <c r="K100"/>
    </row>
    <row r="101" spans="5:11" ht="14.4" x14ac:dyDescent="0.3">
      <c r="F101" s="5"/>
      <c r="G101"/>
      <c r="H101"/>
      <c r="I101"/>
      <c r="J101"/>
      <c r="K101"/>
    </row>
    <row r="102" spans="5:11" ht="14.4" x14ac:dyDescent="0.3">
      <c r="F102" s="5"/>
      <c r="G102"/>
      <c r="H102"/>
      <c r="I102"/>
      <c r="J102"/>
      <c r="K102"/>
    </row>
    <row r="103" spans="5:11" ht="14.4" x14ac:dyDescent="0.3">
      <c r="F103" s="5"/>
      <c r="G103"/>
      <c r="H103"/>
      <c r="I103"/>
      <c r="J103"/>
      <c r="K103"/>
    </row>
    <row r="104" spans="5:11" ht="14.4" x14ac:dyDescent="0.3">
      <c r="F104" s="5"/>
      <c r="G104"/>
      <c r="H104"/>
      <c r="I104"/>
      <c r="J104"/>
      <c r="K104"/>
    </row>
    <row r="105" spans="5:11" x14ac:dyDescent="0.25">
      <c r="G105"/>
      <c r="H105"/>
      <c r="I105"/>
      <c r="J105"/>
      <c r="K105"/>
    </row>
    <row r="114" spans="7:11" ht="14.4" x14ac:dyDescent="0.3">
      <c r="G114" s="35" t="str" cm="1">
        <f t="array" ref="G114">IFERROR(IF(INDEX(Analyst!$G$64:$K$94,MATCH(Analyst!$G80,Analyst!$G$64:$G$94,0)+Analyst!$F$97,MATCH(DashBoard!D$16,Analyst!$G$63:$K$63,0))=0,"",(INDEX(Analyst!$G$64:$K$94,MATCH(Analyst!$G80,Analyst!$G$64:$G$94,0)+Analyst!$F$97,MATCH(DashBoard!D$16,Analyst!$G$63:$K$63,0)))),"")</f>
        <v>Liam Brown</v>
      </c>
      <c r="H114"/>
      <c r="I114"/>
      <c r="J114"/>
    </row>
    <row r="115" spans="7:11" ht="14.4" x14ac:dyDescent="0.3">
      <c r="G115"/>
      <c r="H115"/>
      <c r="I115"/>
      <c r="J115"/>
    </row>
    <row r="116" spans="7:11" ht="14.4" x14ac:dyDescent="0.3">
      <c r="G116"/>
      <c r="H116"/>
      <c r="I116"/>
      <c r="J116"/>
    </row>
    <row r="117" spans="7:11" ht="14.4" x14ac:dyDescent="0.3">
      <c r="G117"/>
      <c r="H117"/>
      <c r="I117"/>
      <c r="J117"/>
      <c r="K117"/>
    </row>
    <row r="118" spans="7:11" x14ac:dyDescent="0.25">
      <c r="G118" s="8" t="s">
        <v>375</v>
      </c>
      <c r="H118" s="7" t="s">
        <v>345</v>
      </c>
      <c r="I118" s="7" t="s">
        <v>370</v>
      </c>
      <c r="J118" s="7" t="s">
        <v>371</v>
      </c>
    </row>
    <row r="119" spans="7:11" ht="14.4" x14ac:dyDescent="0.3">
      <c r="G119" s="7" t="s">
        <v>376</v>
      </c>
      <c r="H119" s="26">
        <v>6163</v>
      </c>
      <c r="I119" s="26">
        <v>1263</v>
      </c>
      <c r="J119" s="26">
        <v>524</v>
      </c>
      <c r="K119"/>
    </row>
    <row r="120" spans="7:11" ht="14.4" x14ac:dyDescent="0.3">
      <c r="G120" s="7" t="s">
        <v>377</v>
      </c>
      <c r="H120" s="26">
        <v>7831</v>
      </c>
      <c r="I120" s="26">
        <v>1684</v>
      </c>
      <c r="J120" s="26">
        <v>700</v>
      </c>
      <c r="K120"/>
    </row>
    <row r="121" spans="7:11" ht="14.4" x14ac:dyDescent="0.3">
      <c r="G121" s="7" t="s">
        <v>378</v>
      </c>
      <c r="H121" s="26">
        <v>8343</v>
      </c>
      <c r="I121" s="26">
        <v>1933</v>
      </c>
      <c r="J121" s="26">
        <v>961</v>
      </c>
      <c r="K121"/>
    </row>
    <row r="122" spans="7:11" ht="14.4" x14ac:dyDescent="0.3">
      <c r="G122" s="7" t="s">
        <v>379</v>
      </c>
      <c r="H122" s="26">
        <v>8317</v>
      </c>
      <c r="I122" s="26">
        <v>1720</v>
      </c>
      <c r="J122" s="26">
        <v>719</v>
      </c>
      <c r="K122"/>
    </row>
    <row r="123" spans="7:11" ht="14.4" x14ac:dyDescent="0.3">
      <c r="G123"/>
      <c r="H123"/>
      <c r="I123"/>
      <c r="J123"/>
      <c r="K123"/>
    </row>
    <row r="124" spans="7:11" x14ac:dyDescent="0.25">
      <c r="G124" s="10" t="s">
        <v>375</v>
      </c>
      <c r="H124" s="10" t="s">
        <v>345</v>
      </c>
      <c r="I124" s="10" t="s">
        <v>370</v>
      </c>
      <c r="J124" s="10" t="s">
        <v>371</v>
      </c>
    </row>
    <row r="125" spans="7:11" ht="14.4" x14ac:dyDescent="0.3">
      <c r="G125" s="7" t="s">
        <v>376</v>
      </c>
      <c r="H125">
        <f>INDEX($H$119:$K$122,MATCH($G125,$G$119:$G$122,0),MATCH(H$124,$H$118:$K$118,0))</f>
        <v>6163</v>
      </c>
      <c r="I125">
        <f>INDEX($H$119:$K$122,MATCH($G125,$G$119:$G$122,0),MATCH(I$124,$H$118:$K$118,0))</f>
        <v>1263</v>
      </c>
      <c r="J125">
        <f>INDEX($H$119:$K$122,MATCH($G125,$G$119:$G$122,0),MATCH(J$124,$H$118:$K$118,0))</f>
        <v>524</v>
      </c>
    </row>
    <row r="126" spans="7:11" ht="14.4" x14ac:dyDescent="0.3">
      <c r="G126" s="7" t="s">
        <v>377</v>
      </c>
      <c r="H126">
        <f>INDEX($H$119:$K$122,MATCH($G126,$G$119:$G$122,0),MATCH(H$124,$H$118:$K$118,0))</f>
        <v>7831</v>
      </c>
      <c r="I126">
        <f>INDEX($H$119:$K$122,MATCH($G126,$G$119:$G$122,0),MATCH(I$124,$H$118:$K$118,0))</f>
        <v>1684</v>
      </c>
      <c r="J126">
        <f>INDEX($H$119:$K$122,MATCH($G126,$G$119:$G$122,0),MATCH(J$124,$H$118:$K$118,0))</f>
        <v>700</v>
      </c>
      <c r="K126" s="5"/>
    </row>
    <row r="127" spans="7:11" ht="14.4" x14ac:dyDescent="0.3">
      <c r="G127" s="7" t="s">
        <v>378</v>
      </c>
      <c r="H127">
        <f>INDEX($H$119:$K$122,MATCH($G127,$G$119:$G$122,0),MATCH(H$124,$H$118:$K$118,0))</f>
        <v>8343</v>
      </c>
      <c r="I127">
        <f>INDEX($H$119:$K$122,MATCH($G127,$G$119:$G$122,0),MATCH(I$124,$H$118:$K$118,0))</f>
        <v>1933</v>
      </c>
      <c r="J127">
        <f>INDEX($H$119:$K$122,MATCH($G127,$G$119:$G$122,0),MATCH(J$124,$H$118:$K$118,0))</f>
        <v>961</v>
      </c>
      <c r="K127" s="5"/>
    </row>
    <row r="128" spans="7:11" ht="14.4" x14ac:dyDescent="0.3">
      <c r="G128" s="7" t="s">
        <v>379</v>
      </c>
      <c r="H128">
        <f>INDEX($H$119:$K$122,MATCH($G128,$G$119:$G$122,0),MATCH(H$124,$H$118:$K$118,0))</f>
        <v>8317</v>
      </c>
      <c r="I128">
        <f>INDEX($H$119:$K$122,MATCH($G128,$G$119:$G$122,0),MATCH(I$124,$H$118:$K$118,0))</f>
        <v>1720</v>
      </c>
      <c r="J128">
        <f>INDEX($H$119:$K$122,MATCH($G128,$G$119:$G$122,0),MATCH(J$124,$H$118:$K$118,0))</f>
        <v>719</v>
      </c>
      <c r="K128" s="5"/>
    </row>
    <row r="129" spans="7:11" ht="14.4" x14ac:dyDescent="0.3">
      <c r="G129"/>
      <c r="H129"/>
      <c r="I129"/>
      <c r="J129"/>
      <c r="K129"/>
    </row>
    <row r="130" spans="7:11" ht="14.4" x14ac:dyDescent="0.3">
      <c r="G130"/>
      <c r="H130"/>
      <c r="I130"/>
      <c r="J130"/>
    </row>
    <row r="131" spans="7:11" ht="14.4" x14ac:dyDescent="0.3">
      <c r="G131"/>
      <c r="H131"/>
      <c r="I131"/>
      <c r="J131"/>
    </row>
    <row r="132" spans="7:11" ht="14.4" x14ac:dyDescent="0.3">
      <c r="G132"/>
      <c r="H132"/>
      <c r="I132"/>
      <c r="J132"/>
    </row>
    <row r="133" spans="7:11" ht="14.4" x14ac:dyDescent="0.3">
      <c r="G133"/>
      <c r="H133"/>
      <c r="I133"/>
      <c r="J133"/>
    </row>
    <row r="134" spans="7:11" ht="14.4" x14ac:dyDescent="0.3">
      <c r="G134"/>
      <c r="H134"/>
      <c r="I134"/>
      <c r="J134"/>
    </row>
    <row r="135" spans="7:11" ht="14.4" x14ac:dyDescent="0.3">
      <c r="G135"/>
      <c r="H135"/>
      <c r="I135"/>
      <c r="J135"/>
    </row>
    <row r="136" spans="7:11" ht="14.4" x14ac:dyDescent="0.3">
      <c r="G136"/>
      <c r="H136"/>
      <c r="I136"/>
      <c r="J136"/>
    </row>
    <row r="137" spans="7:11" ht="14.4" x14ac:dyDescent="0.3">
      <c r="G137"/>
      <c r="H137"/>
      <c r="I137"/>
      <c r="J137"/>
    </row>
    <row r="138" spans="7:11" ht="14.4" x14ac:dyDescent="0.3">
      <c r="G138"/>
      <c r="H138"/>
      <c r="I138"/>
      <c r="J138"/>
    </row>
    <row r="139" spans="7:11" ht="14.4" x14ac:dyDescent="0.3">
      <c r="G139"/>
      <c r="H139"/>
      <c r="I139"/>
      <c r="J139"/>
    </row>
    <row r="140" spans="7:11" ht="14.4" x14ac:dyDescent="0.3">
      <c r="G140"/>
      <c r="H140"/>
      <c r="I140"/>
      <c r="J140"/>
    </row>
    <row r="141" spans="7:11" ht="14.4" x14ac:dyDescent="0.3">
      <c r="G141"/>
      <c r="H141"/>
      <c r="I141"/>
      <c r="J141"/>
    </row>
    <row r="142" spans="7:11" ht="14.4" x14ac:dyDescent="0.3">
      <c r="G142"/>
      <c r="H142"/>
      <c r="I142"/>
      <c r="J142"/>
    </row>
    <row r="143" spans="7:11" ht="14.4" x14ac:dyDescent="0.3">
      <c r="G143"/>
      <c r="H143"/>
      <c r="I143"/>
      <c r="J143"/>
    </row>
    <row r="144" spans="7:11" ht="14.4" x14ac:dyDescent="0.3">
      <c r="G144"/>
      <c r="H144"/>
      <c r="I144"/>
      <c r="J144"/>
    </row>
    <row r="145" spans="7:11" ht="14.4" x14ac:dyDescent="0.3">
      <c r="G145"/>
      <c r="H145"/>
      <c r="I145"/>
      <c r="J145"/>
      <c r="K145"/>
    </row>
    <row r="157" spans="7:11" ht="14.4" x14ac:dyDescent="0.3">
      <c r="G157"/>
      <c r="H157"/>
      <c r="I157"/>
      <c r="J157"/>
      <c r="K157"/>
    </row>
    <row r="200" spans="7:11" ht="14.4" x14ac:dyDescent="0.3">
      <c r="G200"/>
      <c r="H200"/>
      <c r="I200"/>
      <c r="J200"/>
      <c r="K200"/>
    </row>
    <row r="201" spans="7:11" ht="14.4" x14ac:dyDescent="0.3">
      <c r="G201"/>
      <c r="H201"/>
      <c r="I201"/>
      <c r="J201"/>
      <c r="K201"/>
    </row>
    <row r="202" spans="7:11" ht="14.4" x14ac:dyDescent="0.3">
      <c r="G202"/>
      <c r="H202"/>
      <c r="I202"/>
      <c r="J202"/>
      <c r="K202"/>
    </row>
    <row r="203" spans="7:11" ht="14.4" x14ac:dyDescent="0.3">
      <c r="G203"/>
      <c r="H203"/>
      <c r="I203"/>
      <c r="J203"/>
      <c r="K203"/>
    </row>
    <row r="204" spans="7:11" ht="14.4" x14ac:dyDescent="0.3">
      <c r="G204"/>
      <c r="H204"/>
      <c r="I204"/>
      <c r="J204"/>
      <c r="K204"/>
    </row>
    <row r="205" spans="7:11" ht="14.4" x14ac:dyDescent="0.3">
      <c r="G205"/>
      <c r="H205"/>
      <c r="I205"/>
      <c r="J205"/>
      <c r="K205"/>
    </row>
    <row r="206" spans="7:11" ht="14.4" x14ac:dyDescent="0.3">
      <c r="G206"/>
      <c r="H206"/>
      <c r="I206"/>
      <c r="J206"/>
      <c r="K206"/>
    </row>
    <row r="207" spans="7:11" ht="14.4" x14ac:dyDescent="0.3">
      <c r="G207"/>
      <c r="H207"/>
      <c r="I207"/>
      <c r="J207"/>
      <c r="K207"/>
    </row>
    <row r="208" spans="7:11" ht="14.4" x14ac:dyDescent="0.3">
      <c r="G208"/>
      <c r="H208"/>
      <c r="I208"/>
      <c r="J208"/>
      <c r="K208"/>
    </row>
    <row r="209" spans="7:11" ht="14.4" x14ac:dyDescent="0.3">
      <c r="G209"/>
      <c r="H209"/>
      <c r="I209"/>
      <c r="J209"/>
      <c r="K209"/>
    </row>
    <row r="210" spans="7:11" ht="14.4" x14ac:dyDescent="0.3">
      <c r="K210"/>
    </row>
    <row r="211" spans="7:11" ht="14.4" x14ac:dyDescent="0.3">
      <c r="K211"/>
    </row>
    <row r="212" spans="7:11" ht="14.4" x14ac:dyDescent="0.3">
      <c r="K212"/>
    </row>
    <row r="213" spans="7:11" ht="14.4" x14ac:dyDescent="0.3">
      <c r="K213"/>
    </row>
    <row r="214" spans="7:11" ht="14.4" x14ac:dyDescent="0.3">
      <c r="K214"/>
    </row>
    <row r="215" spans="7:11" ht="14.4" x14ac:dyDescent="0.3">
      <c r="K215"/>
    </row>
    <row r="216" spans="7:11" ht="14.4" x14ac:dyDescent="0.3">
      <c r="K216"/>
    </row>
    <row r="217" spans="7:11" ht="14.4" x14ac:dyDescent="0.3">
      <c r="K217"/>
    </row>
    <row r="218" spans="7:11" ht="14.4" x14ac:dyDescent="0.3">
      <c r="K218"/>
    </row>
    <row r="219" spans="7:11" ht="14.4" x14ac:dyDescent="0.3">
      <c r="K219"/>
    </row>
    <row r="220" spans="7:11" ht="14.4" x14ac:dyDescent="0.3">
      <c r="K220"/>
    </row>
    <row r="221" spans="7:11" ht="14.4" x14ac:dyDescent="0.3">
      <c r="K221"/>
    </row>
    <row r="222" spans="7:11" ht="14.4" x14ac:dyDescent="0.3">
      <c r="K222"/>
    </row>
    <row r="223" spans="7:11" ht="14.4" x14ac:dyDescent="0.3">
      <c r="K223"/>
    </row>
    <row r="224" spans="7:11" ht="14.4" x14ac:dyDescent="0.3">
      <c r="K224"/>
    </row>
    <row r="225" spans="11:11" ht="14.4" x14ac:dyDescent="0.3">
      <c r="K225"/>
    </row>
    <row r="226" spans="11:11" ht="14.4" x14ac:dyDescent="0.3">
      <c r="K226"/>
    </row>
    <row r="227" spans="11:11" ht="14.4" x14ac:dyDescent="0.3">
      <c r="K227"/>
    </row>
    <row r="228" spans="11:11" ht="14.4" x14ac:dyDescent="0.3">
      <c r="K228"/>
    </row>
    <row r="229" spans="11:11" ht="14.4" x14ac:dyDescent="0.3">
      <c r="K229"/>
    </row>
    <row r="230" spans="11:11" ht="14.4" x14ac:dyDescent="0.3">
      <c r="K230"/>
    </row>
    <row r="231" spans="11:11" ht="14.4" x14ac:dyDescent="0.3">
      <c r="K231"/>
    </row>
  </sheetData>
  <conditionalFormatting sqref="L24:O24">
    <cfRule type="expression" dxfId="39" priority="5">
      <formula>$L$23&gt;0</formula>
    </cfRule>
    <cfRule type="expression" dxfId="38" priority="6">
      <formula>$M$23&gt;0</formula>
    </cfRule>
    <cfRule type="expression" dxfId="37" priority="7">
      <formula>$N$23&gt;0</formula>
    </cfRule>
    <cfRule type="expression" dxfId="36" priority="8">
      <formula>$O$23&gt;0</formula>
    </cfRule>
    <cfRule type="expression" dxfId="35" priority="9">
      <formula>$L$23&lt;=0</formula>
    </cfRule>
    <cfRule type="expression" dxfId="34" priority="10">
      <formula>$M$23&lt;=0</formula>
    </cfRule>
    <cfRule type="expression" dxfId="33" priority="11">
      <formula>$N$23&lt;=0</formula>
    </cfRule>
    <cfRule type="expression" dxfId="32" priority="14">
      <formula>$O$23&lt;=0</formula>
    </cfRule>
    <cfRule type="expression" dxfId="31" priority="15">
      <formula>$L$23&gt;0</formula>
    </cfRule>
  </conditionalFormatting>
  <conditionalFormatting sqref="K63">
    <cfRule type="duplicateValues" dxfId="30" priority="4"/>
  </conditionalFormatting>
  <pageMargins left="0.7" right="0.7" top="0.75" bottom="0.75" header="0.3" footer="0.3"/>
  <drawing r:id="rId7"/>
  <legacyDrawing r:id="rId8"/>
  <mc:AlternateContent xmlns:mc="http://schemas.openxmlformats.org/markup-compatibility/2006">
    <mc:Choice Requires="x14">
      <controls>
        <mc:AlternateContent xmlns:mc="http://schemas.openxmlformats.org/markup-compatibility/2006">
          <mc:Choice Requires="x14">
            <control shapeId="1028" r:id="rId9" name="Check Box 4">
              <controlPr defaultSize="0" autoFill="0" autoLine="0" autoPict="0">
                <anchor moveWithCells="1">
                  <from>
                    <xdr:col>10</xdr:col>
                    <xdr:colOff>441960</xdr:colOff>
                    <xdr:row>35</xdr:row>
                    <xdr:rowOff>137160</xdr:rowOff>
                  </from>
                  <to>
                    <xdr:col>11</xdr:col>
                    <xdr:colOff>144780</xdr:colOff>
                    <xdr:row>38</xdr:row>
                    <xdr:rowOff>15240</xdr:rowOff>
                  </to>
                </anchor>
              </controlPr>
            </control>
          </mc:Choice>
        </mc:AlternateContent>
        <mc:AlternateContent xmlns:mc="http://schemas.openxmlformats.org/markup-compatibility/2006">
          <mc:Choice Requires="x14">
            <control shapeId="1035" r:id="rId10" name="Check Box 11">
              <controlPr defaultSize="0" autoFill="0" autoLine="0" autoPict="0">
                <anchor moveWithCells="1">
                  <from>
                    <xdr:col>2</xdr:col>
                    <xdr:colOff>137160</xdr:colOff>
                    <xdr:row>57</xdr:row>
                    <xdr:rowOff>83820</xdr:rowOff>
                  </from>
                  <to>
                    <xdr:col>3</xdr:col>
                    <xdr:colOff>419100</xdr:colOff>
                    <xdr:row>59</xdr:row>
                    <xdr:rowOff>160020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7EDB9-87AD-4726-B8D2-A740BC372416}">
  <sheetPr codeName="Sheet5"/>
  <dimension ref="A1:Y60"/>
  <sheetViews>
    <sheetView showGridLines="0" tabSelected="1" zoomScaleNormal="100" workbookViewId="0">
      <selection activeCell="W22" sqref="W22"/>
    </sheetView>
  </sheetViews>
  <sheetFormatPr defaultRowHeight="14.4" x14ac:dyDescent="0.3"/>
  <cols>
    <col min="8" max="8" width="12.6640625" bestFit="1" customWidth="1"/>
    <col min="9" max="9" width="10.44140625" bestFit="1" customWidth="1"/>
    <col min="10" max="10" width="7.33203125" bestFit="1" customWidth="1"/>
    <col min="11" max="11" width="9.77734375" bestFit="1" customWidth="1"/>
    <col min="12" max="12" width="9.21875" bestFit="1" customWidth="1"/>
    <col min="13" max="13" width="9" bestFit="1" customWidth="1"/>
  </cols>
  <sheetData>
    <row r="1" spans="1:25" x14ac:dyDescent="0.3">
      <c r="A1" s="36"/>
      <c r="B1" s="36"/>
      <c r="C1" s="36"/>
      <c r="D1" s="36"/>
      <c r="E1" s="36"/>
      <c r="F1" s="36"/>
      <c r="G1" s="36"/>
      <c r="H1" s="36"/>
      <c r="I1" s="36"/>
      <c r="J1" s="36"/>
      <c r="K1" s="36"/>
      <c r="L1" s="36"/>
      <c r="M1" s="36"/>
      <c r="N1" s="36"/>
      <c r="O1" s="36"/>
      <c r="P1" s="36"/>
      <c r="Q1" s="36"/>
      <c r="R1" s="36"/>
      <c r="S1" s="36"/>
      <c r="T1" s="36"/>
      <c r="U1" s="36"/>
      <c r="V1" s="36"/>
      <c r="W1" s="36"/>
      <c r="X1" s="36"/>
      <c r="Y1" s="36"/>
    </row>
    <row r="2" spans="1:25" x14ac:dyDescent="0.3">
      <c r="A2" s="36"/>
      <c r="B2" s="36"/>
      <c r="C2" s="36"/>
      <c r="D2" s="36"/>
      <c r="E2" s="36"/>
      <c r="F2" s="36"/>
      <c r="G2" s="36"/>
      <c r="H2" s="36"/>
      <c r="I2" s="36"/>
      <c r="J2" s="36"/>
      <c r="K2" s="36"/>
      <c r="L2" s="36"/>
      <c r="M2" s="36"/>
      <c r="N2" s="36"/>
      <c r="O2" s="36"/>
      <c r="P2" s="36"/>
      <c r="Q2" s="36"/>
      <c r="R2" s="36"/>
      <c r="S2" s="36"/>
      <c r="T2" s="36"/>
      <c r="U2" s="36"/>
      <c r="V2" s="36"/>
      <c r="W2" s="36"/>
      <c r="X2" s="36"/>
      <c r="Y2" s="36"/>
    </row>
    <row r="3" spans="1:25" x14ac:dyDescent="0.3">
      <c r="A3" s="36"/>
      <c r="B3" s="36"/>
      <c r="C3" s="36"/>
      <c r="D3" s="36"/>
      <c r="E3" s="36"/>
      <c r="F3" s="36"/>
      <c r="G3" s="36"/>
      <c r="H3" s="36"/>
      <c r="I3" s="36"/>
      <c r="J3" s="36"/>
      <c r="K3" s="36"/>
      <c r="L3" s="36"/>
      <c r="M3" s="36"/>
      <c r="N3" s="36"/>
      <c r="O3" s="36"/>
      <c r="P3" s="36"/>
      <c r="Q3" s="36"/>
      <c r="R3" s="36"/>
      <c r="S3" s="36"/>
      <c r="T3" s="36"/>
      <c r="U3" s="36"/>
      <c r="V3" s="36"/>
      <c r="W3" s="36"/>
      <c r="X3" s="36"/>
      <c r="Y3" s="36"/>
    </row>
    <row r="4" spans="1:25" x14ac:dyDescent="0.3">
      <c r="A4" s="36"/>
      <c r="B4" s="36"/>
      <c r="C4" s="36"/>
      <c r="D4" s="36"/>
      <c r="E4" s="36"/>
      <c r="F4" s="36"/>
      <c r="G4" s="36"/>
      <c r="H4" s="36"/>
      <c r="I4" s="36"/>
      <c r="J4" s="36"/>
      <c r="K4" s="36"/>
      <c r="L4" s="36"/>
      <c r="M4" s="36"/>
      <c r="N4" s="36"/>
      <c r="O4" s="36"/>
      <c r="P4" s="36"/>
      <c r="Q4" s="36"/>
      <c r="R4" s="36"/>
      <c r="S4" s="36"/>
      <c r="T4" s="36"/>
      <c r="U4" s="36"/>
      <c r="V4" s="36"/>
      <c r="W4" s="36"/>
      <c r="X4" s="36"/>
      <c r="Y4" s="36"/>
    </row>
    <row r="5" spans="1:25" x14ac:dyDescent="0.3">
      <c r="A5" s="36"/>
      <c r="B5" s="36"/>
      <c r="C5" s="36"/>
      <c r="D5" s="36"/>
      <c r="E5" s="36"/>
      <c r="F5" s="36"/>
      <c r="G5" s="36"/>
      <c r="H5" s="36"/>
      <c r="I5" s="36"/>
      <c r="J5" s="36"/>
      <c r="K5" s="36"/>
      <c r="L5" s="36"/>
      <c r="M5" s="36"/>
      <c r="N5" s="36"/>
      <c r="O5" s="36"/>
      <c r="P5" s="36"/>
      <c r="Q5" s="36"/>
      <c r="R5" s="36"/>
      <c r="S5" s="36"/>
      <c r="T5" s="36"/>
      <c r="U5" s="36"/>
      <c r="V5" s="36"/>
      <c r="W5" s="36"/>
      <c r="X5" s="36"/>
      <c r="Y5" s="36"/>
    </row>
    <row r="6" spans="1:25" x14ac:dyDescent="0.3">
      <c r="A6" s="36"/>
      <c r="B6" s="36"/>
      <c r="C6" s="36"/>
      <c r="D6" s="36"/>
      <c r="E6" s="36"/>
      <c r="F6" s="36"/>
      <c r="G6" s="36"/>
      <c r="H6" s="36"/>
      <c r="I6" s="36"/>
      <c r="J6" s="36"/>
      <c r="K6" s="36"/>
      <c r="L6" s="36"/>
      <c r="M6" s="36"/>
      <c r="N6" s="36"/>
      <c r="O6" s="36"/>
      <c r="P6" s="36"/>
      <c r="Q6" s="36"/>
      <c r="R6" s="36"/>
      <c r="S6" s="36"/>
      <c r="T6" s="36"/>
      <c r="U6" s="36"/>
      <c r="V6" s="36"/>
      <c r="W6" s="36"/>
      <c r="X6" s="36"/>
      <c r="Y6" s="36"/>
    </row>
    <row r="7" spans="1:25" x14ac:dyDescent="0.3">
      <c r="A7" s="36"/>
      <c r="B7" s="36"/>
      <c r="C7" s="36"/>
      <c r="D7" s="36"/>
      <c r="E7" s="36"/>
      <c r="F7" s="36"/>
      <c r="G7" s="36"/>
      <c r="H7" s="36"/>
      <c r="I7" s="36"/>
      <c r="J7" s="36"/>
      <c r="K7" s="36"/>
      <c r="L7" s="36"/>
      <c r="M7" s="36"/>
      <c r="N7" s="36"/>
      <c r="O7" s="36"/>
      <c r="P7" s="36"/>
      <c r="Q7" s="36"/>
      <c r="R7" s="36"/>
      <c r="S7" s="36"/>
      <c r="T7" s="36"/>
      <c r="U7" s="36"/>
      <c r="V7" s="36"/>
      <c r="W7" s="36"/>
      <c r="X7" s="36"/>
      <c r="Y7" s="36"/>
    </row>
    <row r="8" spans="1:25" x14ac:dyDescent="0.3">
      <c r="A8" s="36"/>
      <c r="B8" s="36"/>
      <c r="C8" s="36"/>
      <c r="D8" s="36"/>
      <c r="E8" s="36"/>
      <c r="F8" s="36"/>
      <c r="G8" s="36"/>
      <c r="H8" s="36"/>
      <c r="I8" s="36"/>
      <c r="J8" s="36"/>
      <c r="K8" s="36"/>
      <c r="L8" s="36"/>
      <c r="M8" s="36"/>
      <c r="N8" s="36"/>
      <c r="O8" s="36"/>
      <c r="P8" s="36"/>
      <c r="Q8" s="36"/>
      <c r="R8" s="36"/>
      <c r="S8" s="36"/>
      <c r="T8" s="36"/>
      <c r="U8" s="36"/>
      <c r="V8" s="36"/>
      <c r="W8" s="36"/>
      <c r="X8" s="36"/>
      <c r="Y8" s="36"/>
    </row>
    <row r="9" spans="1:25" x14ac:dyDescent="0.3">
      <c r="A9" s="36"/>
      <c r="B9" s="36"/>
      <c r="C9" s="36"/>
      <c r="D9" s="36"/>
      <c r="E9" s="36"/>
      <c r="F9" s="36"/>
      <c r="G9" s="36"/>
      <c r="H9" s="36"/>
      <c r="I9" s="36"/>
      <c r="J9" s="36"/>
      <c r="K9" s="36"/>
      <c r="L9" s="36"/>
      <c r="M9" s="36"/>
      <c r="N9" s="36"/>
      <c r="O9" s="36"/>
      <c r="P9" s="36"/>
      <c r="Q9" s="36"/>
      <c r="R9" s="36"/>
      <c r="S9" s="36"/>
      <c r="T9" s="36"/>
      <c r="U9" s="36"/>
      <c r="V9" s="36"/>
      <c r="W9" s="36"/>
      <c r="X9" s="36"/>
      <c r="Y9" s="36"/>
    </row>
    <row r="10" spans="1:25" x14ac:dyDescent="0.3">
      <c r="A10" s="36"/>
      <c r="B10" s="36"/>
      <c r="C10" s="36"/>
      <c r="D10" s="36"/>
      <c r="E10" s="36"/>
      <c r="F10" s="36"/>
      <c r="G10" s="36"/>
      <c r="H10" s="36"/>
      <c r="I10" s="36"/>
      <c r="J10" s="36"/>
      <c r="K10" s="36"/>
      <c r="L10" s="36"/>
      <c r="M10" s="36"/>
      <c r="N10" s="36"/>
      <c r="O10" s="36"/>
      <c r="P10" s="36"/>
      <c r="Q10" s="36"/>
      <c r="R10" s="36"/>
      <c r="S10" s="36"/>
      <c r="T10" s="36"/>
      <c r="U10" s="36"/>
      <c r="V10" s="36"/>
      <c r="W10" s="36"/>
      <c r="X10" s="36"/>
      <c r="Y10" s="36"/>
    </row>
    <row r="11" spans="1:25" x14ac:dyDescent="0.3">
      <c r="A11" s="36"/>
      <c r="B11" s="36"/>
      <c r="C11" s="36"/>
      <c r="D11" s="36"/>
      <c r="E11" s="36"/>
      <c r="F11" s="36"/>
      <c r="G11" s="36"/>
      <c r="H11" s="36"/>
      <c r="I11" s="36"/>
      <c r="J11" s="36"/>
      <c r="K11" s="36"/>
      <c r="L11" s="36"/>
      <c r="M11" s="36"/>
      <c r="N11" s="36"/>
      <c r="O11" s="36"/>
      <c r="P11" s="36"/>
      <c r="Q11" s="36"/>
      <c r="R11" s="36"/>
      <c r="S11" s="36"/>
      <c r="T11" s="36"/>
      <c r="U11" s="36"/>
      <c r="V11" s="36"/>
      <c r="W11" s="36"/>
      <c r="X11" s="36"/>
      <c r="Y11" s="36"/>
    </row>
    <row r="12" spans="1:25" x14ac:dyDescent="0.3">
      <c r="A12" s="36"/>
      <c r="B12" s="36"/>
      <c r="C12" s="36"/>
      <c r="D12" s="36"/>
      <c r="E12" s="36"/>
      <c r="F12" s="36"/>
      <c r="G12" s="36"/>
      <c r="H12" s="36"/>
      <c r="I12" s="36"/>
      <c r="J12" s="36"/>
      <c r="K12" s="36"/>
      <c r="L12" s="36"/>
      <c r="M12" s="36"/>
      <c r="N12" s="36"/>
      <c r="O12" s="36"/>
      <c r="P12" s="36"/>
      <c r="Q12" s="36"/>
      <c r="R12" s="36"/>
      <c r="S12" s="36"/>
      <c r="T12" s="36"/>
      <c r="U12" s="36"/>
      <c r="V12" s="36"/>
      <c r="W12" s="36"/>
      <c r="X12" s="36"/>
      <c r="Y12" s="36"/>
    </row>
    <row r="13" spans="1:25" x14ac:dyDescent="0.3">
      <c r="A13" s="36"/>
      <c r="B13" s="36"/>
      <c r="C13" s="36"/>
      <c r="D13" s="36"/>
      <c r="E13" s="36"/>
      <c r="F13" s="36"/>
      <c r="G13" s="36"/>
      <c r="H13" s="36"/>
      <c r="I13" s="36"/>
      <c r="J13" s="36"/>
      <c r="K13" s="36"/>
      <c r="L13" s="36"/>
      <c r="M13" s="36"/>
      <c r="N13" s="36"/>
      <c r="O13" s="36"/>
      <c r="P13" s="36"/>
      <c r="Q13" s="36"/>
      <c r="R13" s="36"/>
      <c r="S13" s="36"/>
      <c r="T13" s="36"/>
      <c r="U13" s="36"/>
      <c r="V13" s="36"/>
      <c r="W13" s="36"/>
      <c r="X13" s="36"/>
      <c r="Y13" s="36"/>
    </row>
    <row r="14" spans="1:25" x14ac:dyDescent="0.3">
      <c r="A14" s="36"/>
      <c r="B14" s="36"/>
      <c r="C14" s="36"/>
      <c r="D14" s="36"/>
      <c r="E14" s="36"/>
      <c r="F14" s="36"/>
      <c r="G14" s="36"/>
      <c r="H14" s="36"/>
      <c r="I14" s="36"/>
      <c r="J14" s="36"/>
      <c r="K14" s="36"/>
      <c r="L14" s="36"/>
      <c r="M14" s="36"/>
      <c r="N14" s="36"/>
      <c r="O14" s="36"/>
      <c r="P14" s="36"/>
      <c r="Q14" s="36"/>
      <c r="R14" s="36"/>
      <c r="S14" s="36"/>
      <c r="T14" s="36"/>
      <c r="U14" s="36"/>
      <c r="V14" s="36"/>
      <c r="W14" s="36"/>
      <c r="X14" s="36"/>
      <c r="Y14" s="36"/>
    </row>
    <row r="15" spans="1:25" x14ac:dyDescent="0.3">
      <c r="A15" s="36"/>
      <c r="B15" s="36"/>
      <c r="C15" s="36"/>
      <c r="D15" s="36"/>
      <c r="E15" s="36"/>
      <c r="F15" s="36"/>
      <c r="G15" s="36"/>
      <c r="H15" s="36"/>
      <c r="I15" s="36"/>
      <c r="J15" s="36"/>
      <c r="K15" s="36"/>
      <c r="L15" s="36"/>
      <c r="M15" s="36"/>
      <c r="N15" s="36"/>
      <c r="O15" s="36"/>
      <c r="P15" s="36"/>
      <c r="Q15" s="36"/>
      <c r="R15" s="36"/>
      <c r="S15" s="36"/>
      <c r="T15" s="36"/>
      <c r="U15" s="36"/>
      <c r="V15" s="36"/>
      <c r="W15" s="36"/>
      <c r="X15" s="36"/>
      <c r="Y15" s="36"/>
    </row>
    <row r="16" spans="1:25" x14ac:dyDescent="0.3">
      <c r="A16" s="36"/>
      <c r="B16" s="36"/>
      <c r="C16" s="36"/>
      <c r="D16" s="10" t="s">
        <v>6</v>
      </c>
      <c r="E16" s="10" t="s">
        <v>345</v>
      </c>
      <c r="F16" s="10" t="s">
        <v>370</v>
      </c>
      <c r="G16" s="10" t="s">
        <v>371</v>
      </c>
      <c r="H16" s="10" t="s">
        <v>373</v>
      </c>
      <c r="I16" s="36"/>
      <c r="J16" s="36"/>
      <c r="K16" s="36"/>
      <c r="L16" s="36"/>
      <c r="M16" s="36"/>
      <c r="N16" s="36"/>
      <c r="O16" s="36"/>
      <c r="P16" s="36"/>
      <c r="Q16" s="36"/>
      <c r="R16" s="36"/>
      <c r="S16" s="36"/>
      <c r="T16" s="36"/>
      <c r="U16" s="36"/>
      <c r="V16" s="36"/>
      <c r="W16" s="36"/>
      <c r="X16" s="36"/>
      <c r="Y16" s="36"/>
    </row>
    <row r="17" spans="1:25" x14ac:dyDescent="0.3">
      <c r="A17" s="36"/>
      <c r="B17" s="36"/>
      <c r="C17" s="36"/>
      <c r="D17" s="35" t="str" cm="1">
        <f t="array" ref="D17">IFERROR(IF(INDEX(Analyst!$G$64:$K$94,MATCH(Analyst!$G64,Analyst!$G$64:$G$94,0)+Analyst!$F$97,MATCH(D$16,Analyst!$G$63:$K$63,0))=0,"",(INDEX(Analyst!$G$64:$K$94,MATCH(Analyst!$G64,Analyst!$G$64:$G$94,0)+Analyst!$F$97,MATCH(D$16,Analyst!$G$63:$K$63,0)))),"")</f>
        <v>Alice Brown</v>
      </c>
      <c r="E17" s="35" cm="1">
        <f t="array" ref="E17">IFERROR(IF(INDEX(Analyst!$G$64:$K$94,MATCH(Analyst!$G64,Analyst!$G$64:$G$94,0)+Analyst!$F$97,MATCH(E$16,Analyst!$G$63:$K$63,0))=0,"",INDEX(Analyst!$G$64:$K$94,MATCH(Analyst!$G64,Analyst!$G$64:$G$94,0)+Analyst!$F$97,MATCH(E$16,Analyst!$G$63:$K$63,0))),"")</f>
        <v>84</v>
      </c>
      <c r="F17" s="35" cm="1">
        <f t="array" ref="F17">IFERROR(IF(INDEX(Analyst!$G$64:$K$94,MATCH(Analyst!$G64,Analyst!$G$64:$G$94,0)+Analyst!$F$97,MATCH(F$16,Analyst!$G$63:$K$63,0))=0,"",INDEX(Analyst!$G$64:$K$94,MATCH(Analyst!$G64,Analyst!$G$64:$G$94,0)+Analyst!$F$97,MATCH(F$16,Analyst!$G$63:$K$63,0))),"")</f>
        <v>12</v>
      </c>
      <c r="G17" s="35" cm="1">
        <f t="array" ref="G17">IFERROR(IF(INDEX(Analyst!$G$64:$K$94,MATCH(Analyst!$G64,Analyst!$G$64:$G$94,0)+Analyst!$F$97,MATCH(G$16,Analyst!$G$63:$K$63,0))=0,"",INDEX(Analyst!$G$64:$K$94,MATCH(Analyst!$G64,Analyst!$G$64:$G$94,0)+Analyst!$F$97,MATCH(G$16,Analyst!$G$63:$K$63,0))),"")</f>
        <v>9</v>
      </c>
      <c r="H17" s="35" cm="1">
        <f t="array" ref="H17">IFERROR(IF(INDEX(Analyst!$G$64:$K$94,MATCH(Analyst!$G64,Analyst!$G$64:$G$94,0)+Analyst!$F$97,MATCH(H$16,Analyst!$G$63:$K$63,0))=0,"",INDEX(Analyst!$G$64:$K$94,MATCH(Analyst!$G64,Analyst!$G$64:$G$94,0)+Analyst!$F$97,MATCH(H$16,Analyst!$G$63:$K$63,0))),"")</f>
        <v>620</v>
      </c>
      <c r="I17" s="36"/>
      <c r="J17" s="36"/>
      <c r="K17" s="36"/>
      <c r="L17" s="36"/>
      <c r="M17" s="36"/>
      <c r="N17" s="36"/>
      <c r="O17" s="36"/>
      <c r="P17" s="36"/>
      <c r="Q17" s="36"/>
      <c r="R17" s="36"/>
      <c r="S17" s="36"/>
      <c r="T17" s="36"/>
      <c r="U17" s="36"/>
      <c r="V17" s="36"/>
      <c r="W17" s="36"/>
      <c r="X17" s="36"/>
      <c r="Y17" s="36"/>
    </row>
    <row r="18" spans="1:25" x14ac:dyDescent="0.3">
      <c r="A18" s="36"/>
      <c r="B18" s="36"/>
      <c r="C18" s="36"/>
      <c r="D18" s="35" t="str" cm="1">
        <f t="array" ref="D18">IFERROR(IF(INDEX(Analyst!$G$64:$K$94,MATCH(Analyst!$G65,Analyst!$G$64:$G$94,0)+Analyst!$F$97,MATCH(D$16,Analyst!$G$63:$K$63,0))=0,"",(INDEX(Analyst!$G$64:$K$94,MATCH(Analyst!$G65,Analyst!$G$64:$G$94,0)+Analyst!$F$97,MATCH(D$16,Analyst!$G$63:$K$63,0)))),"")</f>
        <v>Alice Garcia</v>
      </c>
      <c r="E18" s="35" cm="1">
        <f t="array" ref="E18">IFERROR(IF(INDEX(Analyst!$G$64:$K$94,MATCH(Analyst!$G65,Analyst!$G$64:$G$94,0)+Analyst!$F$97,MATCH(E$16,Analyst!$G$63:$K$63,0))=0,"",INDEX(Analyst!$G$64:$K$94,MATCH(Analyst!$G65,Analyst!$G$64:$G$94,0)+Analyst!$F$97,MATCH(E$16,Analyst!$G$63:$K$63,0))),"")</f>
        <v>47</v>
      </c>
      <c r="F18" s="35" cm="1">
        <f t="array" ref="F18">IFERROR(IF(INDEX(Analyst!$G$64:$K$94,MATCH(Analyst!$G65,Analyst!$G$64:$G$94,0)+Analyst!$F$97,MATCH(F$16,Analyst!$G$63:$K$63,0))=0,"",INDEX(Analyst!$G$64:$K$94,MATCH(Analyst!$G65,Analyst!$G$64:$G$94,0)+Analyst!$F$97,MATCH(F$16,Analyst!$G$63:$K$63,0))),"")</f>
        <v>8</v>
      </c>
      <c r="G18" s="35" cm="1">
        <f t="array" ref="G18">IFERROR(IF(INDEX(Analyst!$G$64:$K$94,MATCH(Analyst!$G65,Analyst!$G$64:$G$94,0)+Analyst!$F$97,MATCH(G$16,Analyst!$G$63:$K$63,0))=0,"",INDEX(Analyst!$G$64:$K$94,MATCH(Analyst!$G65,Analyst!$G$64:$G$94,0)+Analyst!$F$97,MATCH(G$16,Analyst!$G$63:$K$63,0))),"")</f>
        <v>4</v>
      </c>
      <c r="H18" s="35" cm="1">
        <f t="array" ref="H18">IFERROR(IF(INDEX(Analyst!$G$64:$K$94,MATCH(Analyst!$G65,Analyst!$G$64:$G$94,0)+Analyst!$F$97,MATCH(H$16,Analyst!$G$63:$K$63,0))=0,"",INDEX(Analyst!$G$64:$K$94,MATCH(Analyst!$G65,Analyst!$G$64:$G$94,0)+Analyst!$F$97,MATCH(H$16,Analyst!$G$63:$K$63,0))),"")</f>
        <v>2347</v>
      </c>
      <c r="I18" s="36"/>
      <c r="J18" s="36"/>
      <c r="K18" s="36"/>
      <c r="L18" s="36"/>
      <c r="M18" s="36"/>
      <c r="N18" s="36"/>
      <c r="O18" s="36"/>
      <c r="P18" s="36"/>
      <c r="Q18" s="36"/>
      <c r="R18" s="36"/>
      <c r="S18" s="36"/>
      <c r="T18" s="36"/>
      <c r="U18" s="36"/>
      <c r="V18" s="36"/>
      <c r="W18" s="36"/>
      <c r="X18" s="36"/>
      <c r="Y18" s="36"/>
    </row>
    <row r="19" spans="1:25" x14ac:dyDescent="0.3">
      <c r="A19" s="36"/>
      <c r="B19" s="36"/>
      <c r="C19" s="36"/>
      <c r="D19" s="35" t="str" cm="1">
        <f t="array" ref="D19">IFERROR(IF(INDEX(Analyst!$G$64:$K$94,MATCH(Analyst!$G66,Analyst!$G$64:$G$94,0)+Analyst!$F$97,MATCH(D$16,Analyst!$G$63:$K$63,0))=0,"",(INDEX(Analyst!$G$64:$K$94,MATCH(Analyst!$G66,Analyst!$G$64:$G$94,0)+Analyst!$F$97,MATCH(D$16,Analyst!$G$63:$K$63,0)))),"")</f>
        <v>Alice Jones</v>
      </c>
      <c r="E19" s="35" cm="1">
        <f t="array" ref="E19">IFERROR(IF(INDEX(Analyst!$G$64:$K$94,MATCH(Analyst!$G66,Analyst!$G$64:$G$94,0)+Analyst!$F$97,MATCH(E$16,Analyst!$G$63:$K$63,0))=0,"",INDEX(Analyst!$G$64:$K$94,MATCH(Analyst!$G66,Analyst!$G$64:$G$94,0)+Analyst!$F$97,MATCH(E$16,Analyst!$G$63:$K$63,0))),"")</f>
        <v>100</v>
      </c>
      <c r="F19" s="35" cm="1">
        <f t="array" ref="F19">IFERROR(IF(INDEX(Analyst!$G$64:$K$94,MATCH(Analyst!$G66,Analyst!$G$64:$G$94,0)+Analyst!$F$97,MATCH(F$16,Analyst!$G$63:$K$63,0))=0,"",INDEX(Analyst!$G$64:$K$94,MATCH(Analyst!$G66,Analyst!$G$64:$G$94,0)+Analyst!$F$97,MATCH(F$16,Analyst!$G$63:$K$63,0))),"")</f>
        <v>14</v>
      </c>
      <c r="G19" s="35" cm="1">
        <f t="array" ref="G19">IFERROR(IF(INDEX(Analyst!$G$64:$K$94,MATCH(Analyst!$G66,Analyst!$G$64:$G$94,0)+Analyst!$F$97,MATCH(G$16,Analyst!$G$63:$K$63,0))=0,"",INDEX(Analyst!$G$64:$K$94,MATCH(Analyst!$G66,Analyst!$G$64:$G$94,0)+Analyst!$F$97,MATCH(G$16,Analyst!$G$63:$K$63,0))),"")</f>
        <v>14</v>
      </c>
      <c r="H19" s="35" cm="1">
        <f t="array" ref="H19">IFERROR(IF(INDEX(Analyst!$G$64:$K$94,MATCH(Analyst!$G66,Analyst!$G$64:$G$94,0)+Analyst!$F$97,MATCH(H$16,Analyst!$G$63:$K$63,0))=0,"",INDEX(Analyst!$G$64:$K$94,MATCH(Analyst!$G66,Analyst!$G$64:$G$94,0)+Analyst!$F$97,MATCH(H$16,Analyst!$G$63:$K$63,0))),"")</f>
        <v>5357</v>
      </c>
      <c r="I19" s="36"/>
      <c r="J19" s="36"/>
      <c r="K19" s="36"/>
      <c r="L19" s="36"/>
      <c r="M19" s="36"/>
      <c r="N19" s="36"/>
      <c r="O19" s="36"/>
      <c r="P19" s="36"/>
      <c r="Q19" s="36"/>
      <c r="R19" s="36"/>
      <c r="S19" s="36"/>
      <c r="T19" s="36"/>
      <c r="U19" s="36"/>
      <c r="V19" s="36"/>
      <c r="W19" s="36"/>
      <c r="X19" s="36"/>
      <c r="Y19" s="36"/>
    </row>
    <row r="20" spans="1:25" x14ac:dyDescent="0.3">
      <c r="A20" s="36"/>
      <c r="B20" s="36"/>
      <c r="C20" s="36"/>
      <c r="D20" s="35" t="str" cm="1">
        <f t="array" ref="D20">IFERROR(IF(INDEX(Analyst!$G$64:$K$94,MATCH(Analyst!$G67,Analyst!$G$64:$G$94,0)+Analyst!$F$97,MATCH(D$16,Analyst!$G$63:$K$63,0))=0,"",(INDEX(Analyst!$G$64:$K$94,MATCH(Analyst!$G67,Analyst!$G$64:$G$94,0)+Analyst!$F$97,MATCH(D$16,Analyst!$G$63:$K$63,0)))),"")</f>
        <v>Alice Smith</v>
      </c>
      <c r="E20" s="35" cm="1">
        <f t="array" ref="E20">IFERROR(IF(INDEX(Analyst!$G$64:$K$94,MATCH(Analyst!$G67,Analyst!$G$64:$G$94,0)+Analyst!$F$97,MATCH(E$16,Analyst!$G$63:$K$63,0))=0,"",INDEX(Analyst!$G$64:$K$94,MATCH(Analyst!$G67,Analyst!$G$64:$G$94,0)+Analyst!$F$97,MATCH(E$16,Analyst!$G$63:$K$63,0))),"")</f>
        <v>37</v>
      </c>
      <c r="F20" s="35" cm="1">
        <f t="array" ref="F20">IFERROR(IF(INDEX(Analyst!$G$64:$K$94,MATCH(Analyst!$G67,Analyst!$G$64:$G$94,0)+Analyst!$F$97,MATCH(F$16,Analyst!$G$63:$K$63,0))=0,"",INDEX(Analyst!$G$64:$K$94,MATCH(Analyst!$G67,Analyst!$G$64:$G$94,0)+Analyst!$F$97,MATCH(F$16,Analyst!$G$63:$K$63,0))),"")</f>
        <v>9</v>
      </c>
      <c r="G20" s="35" cm="1">
        <f t="array" ref="G20">IFERROR(IF(INDEX(Analyst!$G$64:$K$94,MATCH(Analyst!$G67,Analyst!$G$64:$G$94,0)+Analyst!$F$97,MATCH(G$16,Analyst!$G$63:$K$63,0))=0,"",INDEX(Analyst!$G$64:$K$94,MATCH(Analyst!$G67,Analyst!$G$64:$G$94,0)+Analyst!$F$97,MATCH(G$16,Analyst!$G$63:$K$63,0))),"")</f>
        <v>4</v>
      </c>
      <c r="H20" s="35" cm="1">
        <f t="array" ref="H20">IFERROR(IF(INDEX(Analyst!$G$64:$K$94,MATCH(Analyst!$G67,Analyst!$G$64:$G$94,0)+Analyst!$F$97,MATCH(H$16,Analyst!$G$63:$K$63,0))=0,"",INDEX(Analyst!$G$64:$K$94,MATCH(Analyst!$G67,Analyst!$G$64:$G$94,0)+Analyst!$F$97,MATCH(H$16,Analyst!$G$63:$K$63,0))),"")</f>
        <v>4370</v>
      </c>
      <c r="I20" s="36"/>
      <c r="J20" s="36"/>
      <c r="K20" s="36"/>
      <c r="L20" s="36"/>
      <c r="M20" s="36"/>
      <c r="N20" s="36"/>
      <c r="O20" s="36"/>
      <c r="P20" s="36"/>
      <c r="Q20" s="36"/>
      <c r="R20" s="36"/>
      <c r="S20" s="36"/>
      <c r="T20" s="36"/>
      <c r="U20" s="36"/>
      <c r="V20" s="36"/>
      <c r="W20" s="36"/>
      <c r="X20" s="36"/>
      <c r="Y20" s="36"/>
    </row>
    <row r="21" spans="1:25" x14ac:dyDescent="0.3">
      <c r="A21" s="36"/>
      <c r="B21" s="36"/>
      <c r="C21" s="36"/>
      <c r="D21" s="35" t="str" cm="1">
        <f t="array" ref="D21">IFERROR(IF(INDEX(Analyst!$G$64:$K$94,MATCH(Analyst!$G68,Analyst!$G$64:$G$94,0)+Analyst!$F$97,MATCH(D$16,Analyst!$G$63:$K$63,0))=0,"",(INDEX(Analyst!$G$64:$K$94,MATCH(Analyst!$G68,Analyst!$G$64:$G$94,0)+Analyst!$F$97,MATCH(D$16,Analyst!$G$63:$K$63,0)))),"")</f>
        <v>Alice Williams</v>
      </c>
      <c r="E21" s="35" cm="1">
        <f t="array" ref="E21">IFERROR(IF(INDEX(Analyst!$G$64:$K$94,MATCH(Analyst!$G68,Analyst!$G$64:$G$94,0)+Analyst!$F$97,MATCH(E$16,Analyst!$G$63:$K$63,0))=0,"",INDEX(Analyst!$G$64:$K$94,MATCH(Analyst!$G68,Analyst!$G$64:$G$94,0)+Analyst!$F$97,MATCH(E$16,Analyst!$G$63:$K$63,0))),"")</f>
        <v>93</v>
      </c>
      <c r="F21" s="35" cm="1">
        <f t="array" ref="F21">IFERROR(IF(INDEX(Analyst!$G$64:$K$94,MATCH(Analyst!$G68,Analyst!$G$64:$G$94,0)+Analyst!$F$97,MATCH(F$16,Analyst!$G$63:$K$63,0))=0,"",INDEX(Analyst!$G$64:$K$94,MATCH(Analyst!$G68,Analyst!$G$64:$G$94,0)+Analyst!$F$97,MATCH(F$16,Analyst!$G$63:$K$63,0))),"")</f>
        <v>10</v>
      </c>
      <c r="G21" s="35" cm="1">
        <f t="array" ref="G21">IFERROR(IF(INDEX(Analyst!$G$64:$K$94,MATCH(Analyst!$G68,Analyst!$G$64:$G$94,0)+Analyst!$F$97,MATCH(G$16,Analyst!$G$63:$K$63,0))=0,"",INDEX(Analyst!$G$64:$K$94,MATCH(Analyst!$G68,Analyst!$G$64:$G$94,0)+Analyst!$F$97,MATCH(G$16,Analyst!$G$63:$K$63,0))),"")</f>
        <v>10</v>
      </c>
      <c r="H21" s="35" cm="1">
        <f t="array" ref="H21">IFERROR(IF(INDEX(Analyst!$G$64:$K$94,MATCH(Analyst!$G68,Analyst!$G$64:$G$94,0)+Analyst!$F$97,MATCH(H$16,Analyst!$G$63:$K$63,0))=0,"",INDEX(Analyst!$G$64:$K$94,MATCH(Analyst!$G68,Analyst!$G$64:$G$94,0)+Analyst!$F$97,MATCH(H$16,Analyst!$G$63:$K$63,0))),"")</f>
        <v>2611</v>
      </c>
      <c r="I21" s="36"/>
      <c r="J21" s="36"/>
      <c r="K21" s="36"/>
      <c r="L21" s="36"/>
      <c r="M21" s="36"/>
      <c r="N21" s="36"/>
      <c r="O21" s="36"/>
      <c r="P21" s="36"/>
      <c r="Q21" s="36"/>
      <c r="R21" s="36"/>
      <c r="S21" s="36"/>
      <c r="T21" s="36"/>
      <c r="U21" s="36"/>
      <c r="V21" s="36"/>
      <c r="W21" s="36"/>
      <c r="X21" s="36"/>
      <c r="Y21" s="36"/>
    </row>
    <row r="22" spans="1:25" x14ac:dyDescent="0.3">
      <c r="A22" s="36"/>
      <c r="B22" s="36"/>
      <c r="C22" s="36"/>
      <c r="D22" s="35" t="str" cm="1">
        <f t="array" ref="D22">IFERROR(IF(INDEX(Analyst!$G$64:$K$94,MATCH(Analyst!$G69,Analyst!$G$64:$G$94,0)+Analyst!$F$97,MATCH(D$16,Analyst!$G$63:$K$63,0))=0,"",(INDEX(Analyst!$G$64:$K$94,MATCH(Analyst!$G69,Analyst!$G$64:$G$94,0)+Analyst!$F$97,MATCH(D$16,Analyst!$G$63:$K$63,0)))),"")</f>
        <v>Ava Davis</v>
      </c>
      <c r="E22" s="35" cm="1">
        <f t="array" ref="E22">IFERROR(IF(INDEX(Analyst!$G$64:$K$94,MATCH(Analyst!$G69,Analyst!$G$64:$G$94,0)+Analyst!$F$97,MATCH(E$16,Analyst!$G$63:$K$63,0))=0,"",INDEX(Analyst!$G$64:$K$94,MATCH(Analyst!$G69,Analyst!$G$64:$G$94,0)+Analyst!$F$97,MATCH(E$16,Analyst!$G$63:$K$63,0))),"")</f>
        <v>35</v>
      </c>
      <c r="F22" s="35" cm="1">
        <f t="array" ref="F22">IFERROR(IF(INDEX(Analyst!$G$64:$K$94,MATCH(Analyst!$G69,Analyst!$G$64:$G$94,0)+Analyst!$F$97,MATCH(F$16,Analyst!$G$63:$K$63,0))=0,"",INDEX(Analyst!$G$64:$K$94,MATCH(Analyst!$G69,Analyst!$G$64:$G$94,0)+Analyst!$F$97,MATCH(F$16,Analyst!$G$63:$K$63,0))),"")</f>
        <v>19</v>
      </c>
      <c r="G22" s="35" cm="1">
        <f t="array" ref="G22">IFERROR(IF(INDEX(Analyst!$G$64:$K$94,MATCH(Analyst!$G69,Analyst!$G$64:$G$94,0)+Analyst!$F$97,MATCH(G$16,Analyst!$G$63:$K$63,0))=0,"",INDEX(Analyst!$G$64:$K$94,MATCH(Analyst!$G69,Analyst!$G$64:$G$94,0)+Analyst!$F$97,MATCH(G$16,Analyst!$G$63:$K$63,0))),"")</f>
        <v>6</v>
      </c>
      <c r="H22" s="35" cm="1">
        <f t="array" ref="H22">IFERROR(IF(INDEX(Analyst!$G$64:$K$94,MATCH(Analyst!$G69,Analyst!$G$64:$G$94,0)+Analyst!$F$97,MATCH(H$16,Analyst!$G$63:$K$63,0))=0,"",INDEX(Analyst!$G$64:$K$94,MATCH(Analyst!$G69,Analyst!$G$64:$G$94,0)+Analyst!$F$97,MATCH(H$16,Analyst!$G$63:$K$63,0))),"")</f>
        <v>4540</v>
      </c>
      <c r="I22" s="36"/>
      <c r="J22" s="36"/>
      <c r="K22" s="36"/>
      <c r="L22" s="36"/>
      <c r="M22" s="36"/>
      <c r="N22" s="36"/>
      <c r="O22" s="36"/>
      <c r="P22" s="36"/>
      <c r="Q22" s="36"/>
      <c r="R22" s="36"/>
      <c r="S22" s="36"/>
      <c r="T22" s="36"/>
      <c r="U22" s="36"/>
      <c r="V22" s="36"/>
      <c r="W22" s="36"/>
      <c r="X22" s="36"/>
      <c r="Y22" s="36"/>
    </row>
    <row r="23" spans="1:25" x14ac:dyDescent="0.3">
      <c r="A23" s="36"/>
      <c r="B23" s="36"/>
      <c r="C23" s="36"/>
      <c r="D23" s="35" t="str" cm="1">
        <f t="array" ref="D23">IFERROR(IF(INDEX(Analyst!$G$64:$K$94,MATCH(Analyst!$G70,Analyst!$G$64:$G$94,0)+Analyst!$F$97,MATCH(D$16,Analyst!$G$63:$K$63,0))=0,"",(INDEX(Analyst!$G$64:$K$94,MATCH(Analyst!$G70,Analyst!$G$64:$G$94,0)+Analyst!$F$97,MATCH(D$16,Analyst!$G$63:$K$63,0)))),"")</f>
        <v>Diana Johnson</v>
      </c>
      <c r="E23" s="35" cm="1">
        <f t="array" ref="E23">IFERROR(IF(INDEX(Analyst!$G$64:$K$94,MATCH(Analyst!$G70,Analyst!$G$64:$G$94,0)+Analyst!$F$97,MATCH(E$16,Analyst!$G$63:$K$63,0))=0,"",INDEX(Analyst!$G$64:$K$94,MATCH(Analyst!$G70,Analyst!$G$64:$G$94,0)+Analyst!$F$97,MATCH(E$16,Analyst!$G$63:$K$63,0))),"")</f>
        <v>83</v>
      </c>
      <c r="F23" s="35" cm="1">
        <f t="array" ref="F23">IFERROR(IF(INDEX(Analyst!$G$64:$K$94,MATCH(Analyst!$G70,Analyst!$G$64:$G$94,0)+Analyst!$F$97,MATCH(F$16,Analyst!$G$63:$K$63,0))=0,"",INDEX(Analyst!$G$64:$K$94,MATCH(Analyst!$G70,Analyst!$G$64:$G$94,0)+Analyst!$F$97,MATCH(F$16,Analyst!$G$63:$K$63,0))),"")</f>
        <v>14</v>
      </c>
      <c r="G23" s="35" cm="1">
        <f t="array" ref="G23">IFERROR(IF(INDEX(Analyst!$G$64:$K$94,MATCH(Analyst!$G70,Analyst!$G$64:$G$94,0)+Analyst!$F$97,MATCH(G$16,Analyst!$G$63:$K$63,0))=0,"",INDEX(Analyst!$G$64:$K$94,MATCH(Analyst!$G70,Analyst!$G$64:$G$94,0)+Analyst!$F$97,MATCH(G$16,Analyst!$G$63:$K$63,0))),"")</f>
        <v>9</v>
      </c>
      <c r="H23" s="35" cm="1">
        <f t="array" ref="H23">IFERROR(IF(INDEX(Analyst!$G$64:$K$94,MATCH(Analyst!$G70,Analyst!$G$64:$G$94,0)+Analyst!$F$97,MATCH(H$16,Analyst!$G$63:$K$63,0))=0,"",INDEX(Analyst!$G$64:$K$94,MATCH(Analyst!$G70,Analyst!$G$64:$G$94,0)+Analyst!$F$97,MATCH(H$16,Analyst!$G$63:$K$63,0))),"")</f>
        <v>4868</v>
      </c>
      <c r="I23" s="36"/>
      <c r="J23" s="36"/>
      <c r="K23" s="36"/>
      <c r="L23" s="36"/>
      <c r="M23" s="36"/>
      <c r="N23" s="36"/>
      <c r="O23" s="36"/>
      <c r="P23" s="36"/>
      <c r="Q23" s="36"/>
      <c r="R23" s="36"/>
      <c r="S23" s="36"/>
      <c r="T23" s="36"/>
      <c r="U23" s="36"/>
      <c r="V23" s="36"/>
      <c r="W23" s="36"/>
      <c r="X23" s="36"/>
      <c r="Y23" s="36"/>
    </row>
    <row r="24" spans="1:25" x14ac:dyDescent="0.3">
      <c r="A24" s="36"/>
      <c r="B24" s="36"/>
      <c r="C24" s="36"/>
      <c r="D24" s="35" t="str" cm="1">
        <f t="array" ref="D24">IFERROR(IF(INDEX(Analyst!$G$64:$K$94,MATCH(Analyst!$G71,Analyst!$G$64:$G$94,0)+Analyst!$F$97,MATCH(D$16,Analyst!$G$63:$K$63,0))=0,"",(INDEX(Analyst!$G$64:$K$94,MATCH(Analyst!$G71,Analyst!$G$64:$G$94,0)+Analyst!$F$97,MATCH(D$16,Analyst!$G$63:$K$63,0)))),"")</f>
        <v>Emma Martinez</v>
      </c>
      <c r="E24" s="35" cm="1">
        <f t="array" ref="E24">IFERROR(IF(INDEX(Analyst!$G$64:$K$94,MATCH(Analyst!$G71,Analyst!$G$64:$G$94,0)+Analyst!$F$97,MATCH(E$16,Analyst!$G$63:$K$63,0))=0,"",INDEX(Analyst!$G$64:$K$94,MATCH(Analyst!$G71,Analyst!$G$64:$G$94,0)+Analyst!$F$97,MATCH(E$16,Analyst!$G$63:$K$63,0))),"")</f>
        <v>33</v>
      </c>
      <c r="F24" s="35" cm="1">
        <f t="array" ref="F24">IFERROR(IF(INDEX(Analyst!$G$64:$K$94,MATCH(Analyst!$G71,Analyst!$G$64:$G$94,0)+Analyst!$F$97,MATCH(F$16,Analyst!$G$63:$K$63,0))=0,"",INDEX(Analyst!$G$64:$K$94,MATCH(Analyst!$G71,Analyst!$G$64:$G$94,0)+Analyst!$F$97,MATCH(F$16,Analyst!$G$63:$K$63,0))),"")</f>
        <v>18</v>
      </c>
      <c r="G24" s="35" cm="1">
        <f t="array" ref="G24">IFERROR(IF(INDEX(Analyst!$G$64:$K$94,MATCH(Analyst!$G71,Analyst!$G$64:$G$94,0)+Analyst!$F$97,MATCH(G$16,Analyst!$G$63:$K$63,0))=0,"",INDEX(Analyst!$G$64:$K$94,MATCH(Analyst!$G71,Analyst!$G$64:$G$94,0)+Analyst!$F$97,MATCH(G$16,Analyst!$G$63:$K$63,0))),"")</f>
        <v>1</v>
      </c>
      <c r="H24" s="35" cm="1">
        <f t="array" ref="H24">IFERROR(IF(INDEX(Analyst!$G$64:$K$94,MATCH(Analyst!$G71,Analyst!$G$64:$G$94,0)+Analyst!$F$97,MATCH(H$16,Analyst!$G$63:$K$63,0))=0,"",INDEX(Analyst!$G$64:$K$94,MATCH(Analyst!$G71,Analyst!$G$64:$G$94,0)+Analyst!$F$97,MATCH(H$16,Analyst!$G$63:$K$63,0))),"")</f>
        <v>2934</v>
      </c>
      <c r="I24" s="36"/>
      <c r="J24" s="36"/>
      <c r="K24" s="36"/>
      <c r="L24" s="36"/>
      <c r="M24" s="36"/>
      <c r="N24" s="36"/>
      <c r="O24" s="36"/>
      <c r="P24" s="36"/>
      <c r="Q24" s="36"/>
      <c r="R24" s="36"/>
      <c r="S24" s="36"/>
      <c r="T24" s="36"/>
      <c r="U24" s="36"/>
      <c r="V24" s="36"/>
      <c r="W24" s="36"/>
      <c r="X24" s="36"/>
      <c r="Y24" s="36"/>
    </row>
    <row r="25" spans="1:25" x14ac:dyDescent="0.3">
      <c r="A25" s="36"/>
      <c r="B25" s="36"/>
      <c r="C25" s="36"/>
      <c r="D25" s="35" t="str" cm="1">
        <f t="array" ref="D25">IFERROR(IF(INDEX(Analyst!$G$64:$K$94,MATCH(Analyst!$G72,Analyst!$G$64:$G$94,0)+Analyst!$F$97,MATCH(D$16,Analyst!$G$63:$K$63,0))=0,"",(INDEX(Analyst!$G$64:$K$94,MATCH(Analyst!$G72,Analyst!$G$64:$G$94,0)+Analyst!$F$97,MATCH(D$16,Analyst!$G$63:$K$63,0)))),"")</f>
        <v>Emma Rodriguez</v>
      </c>
      <c r="E25" s="35" cm="1">
        <f t="array" ref="E25">IFERROR(IF(INDEX(Analyst!$G$64:$K$94,MATCH(Analyst!$G72,Analyst!$G$64:$G$94,0)+Analyst!$F$97,MATCH(E$16,Analyst!$G$63:$K$63,0))=0,"",INDEX(Analyst!$G$64:$K$94,MATCH(Analyst!$G72,Analyst!$G$64:$G$94,0)+Analyst!$F$97,MATCH(E$16,Analyst!$G$63:$K$63,0))),"")</f>
        <v>95</v>
      </c>
      <c r="F25" s="35" cm="1">
        <f t="array" ref="F25">IFERROR(IF(INDEX(Analyst!$G$64:$K$94,MATCH(Analyst!$G72,Analyst!$G$64:$G$94,0)+Analyst!$F$97,MATCH(F$16,Analyst!$G$63:$K$63,0))=0,"",INDEX(Analyst!$G$64:$K$94,MATCH(Analyst!$G72,Analyst!$G$64:$G$94,0)+Analyst!$F$97,MATCH(F$16,Analyst!$G$63:$K$63,0))),"")</f>
        <v>25</v>
      </c>
      <c r="G25" s="35" cm="1">
        <f t="array" ref="G25">IFERROR(IF(INDEX(Analyst!$G$64:$K$94,MATCH(Analyst!$G72,Analyst!$G$64:$G$94,0)+Analyst!$F$97,MATCH(G$16,Analyst!$G$63:$K$63,0))=0,"",INDEX(Analyst!$G$64:$K$94,MATCH(Analyst!$G72,Analyst!$G$64:$G$94,0)+Analyst!$F$97,MATCH(G$16,Analyst!$G$63:$K$63,0))),"")</f>
        <v>17</v>
      </c>
      <c r="H25" s="35" cm="1">
        <f t="array" ref="H25">IFERROR(IF(INDEX(Analyst!$G$64:$K$94,MATCH(Analyst!$G72,Analyst!$G$64:$G$94,0)+Analyst!$F$97,MATCH(H$16,Analyst!$G$63:$K$63,0))=0,"",INDEX(Analyst!$G$64:$K$94,MATCH(Analyst!$G72,Analyst!$G$64:$G$94,0)+Analyst!$F$97,MATCH(H$16,Analyst!$G$63:$K$63,0))),"")</f>
        <v>6250</v>
      </c>
      <c r="I25" s="36"/>
      <c r="J25" s="36"/>
      <c r="K25" s="36"/>
      <c r="L25" s="36"/>
      <c r="M25" s="36"/>
      <c r="N25" s="36"/>
      <c r="O25" s="36"/>
      <c r="P25" s="36"/>
      <c r="Q25" s="36"/>
      <c r="R25" s="36"/>
      <c r="S25" s="36"/>
      <c r="T25" s="36"/>
      <c r="U25" s="36"/>
      <c r="V25" s="36"/>
      <c r="W25" s="36"/>
      <c r="X25" s="36"/>
      <c r="Y25" s="36"/>
    </row>
    <row r="26" spans="1:25" x14ac:dyDescent="0.3">
      <c r="A26" s="36"/>
      <c r="B26" s="36"/>
      <c r="C26" s="36"/>
      <c r="D26" s="35" t="str" cm="1">
        <f t="array" ref="D26">IFERROR(IF(INDEX(Analyst!$G$64:$K$94,MATCH(Analyst!$G73,Analyst!$G$64:$G$94,0)+Analyst!$F$97,MATCH(D$16,Analyst!$G$63:$K$63,0))=0,"",(INDEX(Analyst!$G$64:$K$94,MATCH(Analyst!$G73,Analyst!$G$64:$G$94,0)+Analyst!$F$97,MATCH(D$16,Analyst!$G$63:$K$63,0)))),"")</f>
        <v>Evan Davis</v>
      </c>
      <c r="E26" s="35" cm="1">
        <f t="array" ref="E26">IFERROR(IF(INDEX(Analyst!$G$64:$K$94,MATCH(Analyst!$G73,Analyst!$G$64:$G$94,0)+Analyst!$F$97,MATCH(E$16,Analyst!$G$63:$K$63,0))=0,"",INDEX(Analyst!$G$64:$K$94,MATCH(Analyst!$G73,Analyst!$G$64:$G$94,0)+Analyst!$F$97,MATCH(E$16,Analyst!$G$63:$K$63,0))),"")</f>
        <v>85</v>
      </c>
      <c r="F26" s="35" cm="1">
        <f t="array" ref="F26">IFERROR(IF(INDEX(Analyst!$G$64:$K$94,MATCH(Analyst!$G73,Analyst!$G$64:$G$94,0)+Analyst!$F$97,MATCH(F$16,Analyst!$G$63:$K$63,0))=0,"",INDEX(Analyst!$G$64:$K$94,MATCH(Analyst!$G73,Analyst!$G$64:$G$94,0)+Analyst!$F$97,MATCH(F$16,Analyst!$G$63:$K$63,0))),"")</f>
        <v>19</v>
      </c>
      <c r="G26" s="35" cm="1">
        <f t="array" ref="G26">IFERROR(IF(INDEX(Analyst!$G$64:$K$94,MATCH(Analyst!$G73,Analyst!$G$64:$G$94,0)+Analyst!$F$97,MATCH(G$16,Analyst!$G$63:$K$63,0))=0,"",INDEX(Analyst!$G$64:$K$94,MATCH(Analyst!$G73,Analyst!$G$64:$G$94,0)+Analyst!$F$97,MATCH(G$16,Analyst!$G$63:$K$63,0))),"")</f>
        <v>3</v>
      </c>
      <c r="H26" s="35" cm="1">
        <f t="array" ref="H26">IFERROR(IF(INDEX(Analyst!$G$64:$K$94,MATCH(Analyst!$G73,Analyst!$G$64:$G$94,0)+Analyst!$F$97,MATCH(H$16,Analyst!$G$63:$K$63,0))=0,"",INDEX(Analyst!$G$64:$K$94,MATCH(Analyst!$G73,Analyst!$G$64:$G$94,0)+Analyst!$F$97,MATCH(H$16,Analyst!$G$63:$K$63,0))),"")</f>
        <v>4379</v>
      </c>
      <c r="I26" s="36"/>
      <c r="J26" s="36"/>
      <c r="K26" s="36"/>
      <c r="L26" s="36"/>
      <c r="M26" s="36"/>
      <c r="N26" s="36"/>
      <c r="O26" s="36"/>
      <c r="P26" s="36"/>
      <c r="Q26" s="36"/>
      <c r="R26" s="36"/>
      <c r="S26" s="36"/>
      <c r="T26" s="36"/>
      <c r="U26" s="36"/>
      <c r="V26" s="36"/>
      <c r="W26" s="36"/>
      <c r="X26" s="36"/>
      <c r="Y26" s="36"/>
    </row>
    <row r="27" spans="1:25" x14ac:dyDescent="0.3">
      <c r="A27" s="36"/>
      <c r="B27" s="36"/>
      <c r="C27" s="36"/>
      <c r="D27" s="35" t="str" cm="1">
        <f t="array" ref="D27">IFERROR(IF(INDEX(Analyst!$G$64:$K$94,MATCH(Analyst!$G74,Analyst!$G$64:$G$94,0)+Analyst!$F$97,MATCH(D$16,Analyst!$G$63:$K$63,0))=0,"",(INDEX(Analyst!$G$64:$K$94,MATCH(Analyst!$G74,Analyst!$G$64:$G$94,0)+Analyst!$F$97,MATCH(D$16,Analyst!$G$63:$K$63,0)))),"")</f>
        <v>Evan Johnson</v>
      </c>
      <c r="E27" s="35" cm="1">
        <f t="array" ref="E27">IFERROR(IF(INDEX(Analyst!$G$64:$K$94,MATCH(Analyst!$G74,Analyst!$G$64:$G$94,0)+Analyst!$F$97,MATCH(E$16,Analyst!$G$63:$K$63,0))=0,"",INDEX(Analyst!$G$64:$K$94,MATCH(Analyst!$G74,Analyst!$G$64:$G$94,0)+Analyst!$F$97,MATCH(E$16,Analyst!$G$63:$K$63,0))),"")</f>
        <v>39</v>
      </c>
      <c r="F27" s="35" cm="1">
        <f t="array" ref="F27">IFERROR(IF(INDEX(Analyst!$G$64:$K$94,MATCH(Analyst!$G74,Analyst!$G$64:$G$94,0)+Analyst!$F$97,MATCH(F$16,Analyst!$G$63:$K$63,0))=0,"",INDEX(Analyst!$G$64:$K$94,MATCH(Analyst!$G74,Analyst!$G$64:$G$94,0)+Analyst!$F$97,MATCH(F$16,Analyst!$G$63:$K$63,0))),"")</f>
        <v>13</v>
      </c>
      <c r="G27" s="35" cm="1">
        <f t="array" ref="G27">IFERROR(IF(INDEX(Analyst!$G$64:$K$94,MATCH(Analyst!$G74,Analyst!$G$64:$G$94,0)+Analyst!$F$97,MATCH(G$16,Analyst!$G$63:$K$63,0))=0,"",INDEX(Analyst!$G$64:$K$94,MATCH(Analyst!$G74,Analyst!$G$64:$G$94,0)+Analyst!$F$97,MATCH(G$16,Analyst!$G$63:$K$63,0))),"")</f>
        <v>4</v>
      </c>
      <c r="H27" s="35" cm="1">
        <f t="array" ref="H27">IFERROR(IF(INDEX(Analyst!$G$64:$K$94,MATCH(Analyst!$G74,Analyst!$G$64:$G$94,0)+Analyst!$F$97,MATCH(H$16,Analyst!$G$63:$K$63,0))=0,"",INDEX(Analyst!$G$64:$K$94,MATCH(Analyst!$G74,Analyst!$G$64:$G$94,0)+Analyst!$F$97,MATCH(H$16,Analyst!$G$63:$K$63,0))),"")</f>
        <v>692</v>
      </c>
      <c r="I27" s="36"/>
      <c r="J27" s="36"/>
      <c r="K27" s="36"/>
      <c r="L27" s="36"/>
      <c r="M27" s="36"/>
      <c r="N27" s="36"/>
      <c r="O27" s="36"/>
      <c r="P27" s="36"/>
      <c r="Q27" s="36"/>
      <c r="R27" s="36"/>
      <c r="S27" s="36"/>
      <c r="T27" s="36"/>
      <c r="U27" s="36"/>
      <c r="V27" s="36"/>
      <c r="W27" s="36"/>
      <c r="X27" s="36"/>
      <c r="Y27" s="36"/>
    </row>
    <row r="28" spans="1:25" x14ac:dyDescent="0.3">
      <c r="A28" s="36"/>
      <c r="B28" s="36"/>
      <c r="C28" s="36"/>
      <c r="D28" s="35" t="str" cm="1">
        <f t="array" ref="D28">IFERROR(IF(INDEX(Analyst!$G$64:$K$94,MATCH(Analyst!$G75,Analyst!$G$64:$G$94,0)+Analyst!$F$97,MATCH(D$16,Analyst!$G$63:$K$63,0))=0,"",(INDEX(Analyst!$G$64:$K$94,MATCH(Analyst!$G75,Analyst!$G$64:$G$94,0)+Analyst!$F$97,MATCH(D$16,Analyst!$G$63:$K$63,0)))),"")</f>
        <v>Evan Martinez</v>
      </c>
      <c r="E28" s="35" cm="1">
        <f t="array" ref="E28">IFERROR(IF(INDEX(Analyst!$G$64:$K$94,MATCH(Analyst!$G75,Analyst!$G$64:$G$94,0)+Analyst!$F$97,MATCH(E$16,Analyst!$G$63:$K$63,0))=0,"",INDEX(Analyst!$G$64:$K$94,MATCH(Analyst!$G75,Analyst!$G$64:$G$94,0)+Analyst!$F$97,MATCH(E$16,Analyst!$G$63:$K$63,0))),"")</f>
        <v>30</v>
      </c>
      <c r="F28" s="35" cm="1">
        <f t="array" ref="F28">IFERROR(IF(INDEX(Analyst!$G$64:$K$94,MATCH(Analyst!$G75,Analyst!$G$64:$G$94,0)+Analyst!$F$97,MATCH(F$16,Analyst!$G$63:$K$63,0))=0,"",INDEX(Analyst!$G$64:$K$94,MATCH(Analyst!$G75,Analyst!$G$64:$G$94,0)+Analyst!$F$97,MATCH(F$16,Analyst!$G$63:$K$63,0))),"")</f>
        <v>8</v>
      </c>
      <c r="G28" s="35" cm="1">
        <f t="array" ref="G28">IFERROR(IF(INDEX(Analyst!$G$64:$K$94,MATCH(Analyst!$G75,Analyst!$G$64:$G$94,0)+Analyst!$F$97,MATCH(G$16,Analyst!$G$63:$K$63,0))=0,"",INDEX(Analyst!$G$64:$K$94,MATCH(Analyst!$G75,Analyst!$G$64:$G$94,0)+Analyst!$F$97,MATCH(G$16,Analyst!$G$63:$K$63,0))),"")</f>
        <v>5</v>
      </c>
      <c r="H28" s="35" cm="1">
        <f t="array" ref="H28">IFERROR(IF(INDEX(Analyst!$G$64:$K$94,MATCH(Analyst!$G75,Analyst!$G$64:$G$94,0)+Analyst!$F$97,MATCH(H$16,Analyst!$G$63:$K$63,0))=0,"",INDEX(Analyst!$G$64:$K$94,MATCH(Analyst!$G75,Analyst!$G$64:$G$94,0)+Analyst!$F$97,MATCH(H$16,Analyst!$G$63:$K$63,0))),"")</f>
        <v>3370</v>
      </c>
      <c r="I28" s="36"/>
      <c r="J28" s="36"/>
      <c r="K28" s="36"/>
      <c r="L28" s="36"/>
      <c r="M28" s="36"/>
      <c r="N28" s="36"/>
      <c r="O28" s="36"/>
      <c r="P28" s="36"/>
      <c r="Q28" s="36"/>
      <c r="R28" s="36"/>
      <c r="S28" s="36"/>
      <c r="T28" s="36"/>
      <c r="U28" s="36"/>
      <c r="V28" s="36"/>
      <c r="W28" s="36"/>
      <c r="X28" s="36"/>
      <c r="Y28" s="36"/>
    </row>
    <row r="29" spans="1:25" x14ac:dyDescent="0.3">
      <c r="A29" s="36"/>
      <c r="B29" s="36"/>
      <c r="C29" s="36"/>
      <c r="D29" s="35" t="str" cm="1">
        <f t="array" ref="D29">IFERROR(IF(INDEX(Analyst!$G$64:$K$94,MATCH(Analyst!$G76,Analyst!$G$64:$G$94,0)+Analyst!$F$97,MATCH(D$16,Analyst!$G$63:$K$63,0))=0,"",(INDEX(Analyst!$G$64:$K$94,MATCH(Analyst!$G76,Analyst!$G$64:$G$94,0)+Analyst!$F$97,MATCH(D$16,Analyst!$G$63:$K$63,0)))),"")</f>
        <v>Evan Miller</v>
      </c>
      <c r="E29" s="35" cm="1">
        <f t="array" ref="E29">IFERROR(IF(INDEX(Analyst!$G$64:$K$94,MATCH(Analyst!$G76,Analyst!$G$64:$G$94,0)+Analyst!$F$97,MATCH(E$16,Analyst!$G$63:$K$63,0))=0,"",INDEX(Analyst!$G$64:$K$94,MATCH(Analyst!$G76,Analyst!$G$64:$G$94,0)+Analyst!$F$97,MATCH(E$16,Analyst!$G$63:$K$63,0))),"")</f>
        <v>83</v>
      </c>
      <c r="F29" s="35" cm="1">
        <f t="array" ref="F29">IFERROR(IF(INDEX(Analyst!$G$64:$K$94,MATCH(Analyst!$G76,Analyst!$G$64:$G$94,0)+Analyst!$F$97,MATCH(F$16,Analyst!$G$63:$K$63,0))=0,"",INDEX(Analyst!$G$64:$K$94,MATCH(Analyst!$G76,Analyst!$G$64:$G$94,0)+Analyst!$F$97,MATCH(F$16,Analyst!$G$63:$K$63,0))),"")</f>
        <v>10</v>
      </c>
      <c r="G29" s="35" cm="1">
        <f t="array" ref="G29">IFERROR(IF(INDEX(Analyst!$G$64:$K$94,MATCH(Analyst!$G76,Analyst!$G$64:$G$94,0)+Analyst!$F$97,MATCH(G$16,Analyst!$G$63:$K$63,0))=0,"",INDEX(Analyst!$G$64:$K$94,MATCH(Analyst!$G76,Analyst!$G$64:$G$94,0)+Analyst!$F$97,MATCH(G$16,Analyst!$G$63:$K$63,0))),"")</f>
        <v>3</v>
      </c>
      <c r="H29" s="35" cm="1">
        <f t="array" ref="H29">IFERROR(IF(INDEX(Analyst!$G$64:$K$94,MATCH(Analyst!$G76,Analyst!$G$64:$G$94,0)+Analyst!$F$97,MATCH(H$16,Analyst!$G$63:$K$63,0))=0,"",INDEX(Analyst!$G$64:$K$94,MATCH(Analyst!$G76,Analyst!$G$64:$G$94,0)+Analyst!$F$97,MATCH(H$16,Analyst!$G$63:$K$63,0))),"")</f>
        <v>4227</v>
      </c>
      <c r="I29" s="36"/>
      <c r="J29" s="36"/>
      <c r="K29" s="36"/>
      <c r="L29" s="36"/>
      <c r="M29" s="36"/>
      <c r="N29" s="36"/>
      <c r="O29" s="36"/>
      <c r="P29" s="36"/>
      <c r="Q29" s="36"/>
      <c r="R29" s="36"/>
      <c r="S29" s="36"/>
      <c r="T29" s="36"/>
      <c r="U29" s="36"/>
      <c r="V29" s="36"/>
      <c r="W29" s="36"/>
      <c r="X29" s="36"/>
      <c r="Y29" s="36"/>
    </row>
    <row r="30" spans="1:25" x14ac:dyDescent="0.3">
      <c r="A30" s="36"/>
      <c r="B30" s="36"/>
      <c r="C30" s="36"/>
      <c r="D30" s="35" t="str" cm="1">
        <f t="array" ref="D30">IFERROR(IF(INDEX(Analyst!$G$64:$K$94,MATCH(Analyst!$G77,Analyst!$G$64:$G$94,0)+Analyst!$F$97,MATCH(D$16,Analyst!$G$63:$K$63,0))=0,"",(INDEX(Analyst!$G$64:$K$94,MATCH(Analyst!$G77,Analyst!$G$64:$G$94,0)+Analyst!$F$97,MATCH(D$16,Analyst!$G$63:$K$63,0)))),"")</f>
        <v>Evan Williams</v>
      </c>
      <c r="E30" s="35" cm="1">
        <f t="array" ref="E30">IFERROR(IF(INDEX(Analyst!$G$64:$K$94,MATCH(Analyst!$G77,Analyst!$G$64:$G$94,0)+Analyst!$F$97,MATCH(E$16,Analyst!$G$63:$K$63,0))=0,"",INDEX(Analyst!$G$64:$K$94,MATCH(Analyst!$G77,Analyst!$G$64:$G$94,0)+Analyst!$F$97,MATCH(E$16,Analyst!$G$63:$K$63,0))),"")</f>
        <v>63</v>
      </c>
      <c r="F30" s="35" cm="1">
        <f t="array" ref="F30">IFERROR(IF(INDEX(Analyst!$G$64:$K$94,MATCH(Analyst!$G77,Analyst!$G$64:$G$94,0)+Analyst!$F$97,MATCH(F$16,Analyst!$G$63:$K$63,0))=0,"",INDEX(Analyst!$G$64:$K$94,MATCH(Analyst!$G77,Analyst!$G$64:$G$94,0)+Analyst!$F$97,MATCH(F$16,Analyst!$G$63:$K$63,0))),"")</f>
        <v>11</v>
      </c>
      <c r="G30" s="35" cm="1">
        <f t="array" ref="G30">IFERROR(IF(INDEX(Analyst!$G$64:$K$94,MATCH(Analyst!$G77,Analyst!$G$64:$G$94,0)+Analyst!$F$97,MATCH(G$16,Analyst!$G$63:$K$63,0))=0,"",INDEX(Analyst!$G$64:$K$94,MATCH(Analyst!$G77,Analyst!$G$64:$G$94,0)+Analyst!$F$97,MATCH(G$16,Analyst!$G$63:$K$63,0))),"")</f>
        <v>6</v>
      </c>
      <c r="H30" s="35" cm="1">
        <f t="array" ref="H30">IFERROR(IF(INDEX(Analyst!$G$64:$K$94,MATCH(Analyst!$G77,Analyst!$G$64:$G$94,0)+Analyst!$F$97,MATCH(H$16,Analyst!$G$63:$K$63,0))=0,"",INDEX(Analyst!$G$64:$K$94,MATCH(Analyst!$G77,Analyst!$G$64:$G$94,0)+Analyst!$F$97,MATCH(H$16,Analyst!$G$63:$K$63,0))),"")</f>
        <v>563</v>
      </c>
      <c r="I30" s="36"/>
      <c r="J30" s="36"/>
      <c r="K30" s="36"/>
      <c r="L30" s="36"/>
      <c r="M30" s="36"/>
      <c r="N30" s="36"/>
      <c r="O30" s="36"/>
      <c r="P30" s="36"/>
      <c r="Q30" s="36"/>
      <c r="R30" s="36"/>
      <c r="S30" s="36"/>
      <c r="T30" s="36"/>
      <c r="U30" s="36"/>
      <c r="V30" s="36"/>
      <c r="W30" s="36"/>
      <c r="X30" s="36"/>
      <c r="Y30" s="36"/>
    </row>
    <row r="31" spans="1:25" x14ac:dyDescent="0.3">
      <c r="A31" s="36"/>
      <c r="B31" s="36"/>
      <c r="C31" s="36"/>
      <c r="D31" s="35" t="str" cm="1">
        <f t="array" ref="D31">IFERROR(IF(INDEX(Analyst!$G$64:$K$94,MATCH(Analyst!$G78,Analyst!$G$64:$G$94,0)+Analyst!$F$97,MATCH(D$16,Analyst!$G$63:$K$63,0))=0,"",(INDEX(Analyst!$G$64:$K$94,MATCH(Analyst!$G78,Analyst!$G$64:$G$94,0)+Analyst!$F$97,MATCH(D$16,Analyst!$G$63:$K$63,0)))),"")</f>
        <v>Jake Davis</v>
      </c>
      <c r="E31" s="35" cm="1">
        <f t="array" ref="E31">IFERROR(IF(INDEX(Analyst!$G$64:$K$94,MATCH(Analyst!$G78,Analyst!$G$64:$G$94,0)+Analyst!$F$97,MATCH(E$16,Analyst!$G$63:$K$63,0))=0,"",INDEX(Analyst!$G$64:$K$94,MATCH(Analyst!$G78,Analyst!$G$64:$G$94,0)+Analyst!$F$97,MATCH(E$16,Analyst!$G$63:$K$63,0))),"")</f>
        <v>84</v>
      </c>
      <c r="F31" s="35" cm="1">
        <f t="array" ref="F31">IFERROR(IF(INDEX(Analyst!$G$64:$K$94,MATCH(Analyst!$G78,Analyst!$G$64:$G$94,0)+Analyst!$F$97,MATCH(F$16,Analyst!$G$63:$K$63,0))=0,"",INDEX(Analyst!$G$64:$K$94,MATCH(Analyst!$G78,Analyst!$G$64:$G$94,0)+Analyst!$F$97,MATCH(F$16,Analyst!$G$63:$K$63,0))),"")</f>
        <v>5</v>
      </c>
      <c r="G31" s="35" cm="1">
        <f t="array" ref="G31">IFERROR(IF(INDEX(Analyst!$G$64:$K$94,MATCH(Analyst!$G78,Analyst!$G$64:$G$94,0)+Analyst!$F$97,MATCH(G$16,Analyst!$G$63:$K$63,0))=0,"",INDEX(Analyst!$G$64:$K$94,MATCH(Analyst!$G78,Analyst!$G$64:$G$94,0)+Analyst!$F$97,MATCH(G$16,Analyst!$G$63:$K$63,0))),"")</f>
        <v>4</v>
      </c>
      <c r="H31" s="35" cm="1">
        <f t="array" ref="H31">IFERROR(IF(INDEX(Analyst!$G$64:$K$94,MATCH(Analyst!$G78,Analyst!$G$64:$G$94,0)+Analyst!$F$97,MATCH(H$16,Analyst!$G$63:$K$63,0))=0,"",INDEX(Analyst!$G$64:$K$94,MATCH(Analyst!$G78,Analyst!$G$64:$G$94,0)+Analyst!$F$97,MATCH(H$16,Analyst!$G$63:$K$63,0))),"")</f>
        <v>3299</v>
      </c>
      <c r="I31" s="36"/>
      <c r="J31" s="36"/>
      <c r="K31" s="36"/>
      <c r="L31" s="36"/>
      <c r="M31" s="36"/>
      <c r="N31" s="36"/>
      <c r="O31" s="36"/>
      <c r="P31" s="36"/>
      <c r="Q31" s="36"/>
      <c r="R31" s="36"/>
      <c r="S31" s="36"/>
      <c r="T31" s="36"/>
      <c r="U31" s="36"/>
      <c r="V31" s="36"/>
      <c r="W31" s="36"/>
      <c r="X31" s="36"/>
      <c r="Y31" s="36"/>
    </row>
    <row r="32" spans="1:25" x14ac:dyDescent="0.3">
      <c r="A32" s="36"/>
      <c r="B32" s="36"/>
      <c r="C32" s="36"/>
      <c r="D32" s="35" t="str" cm="1">
        <f t="array" ref="D32">IFERROR(IF(INDEX(Analyst!$G$64:$K$94,MATCH(Analyst!$G79,Analyst!$G$64:$G$94,0)+Analyst!$F$97,MATCH(D$16,Analyst!$G$63:$K$63,0))=0,"",(INDEX(Analyst!$G$64:$K$94,MATCH(Analyst!$G79,Analyst!$G$64:$G$94,0)+Analyst!$F$97,MATCH(D$16,Analyst!$G$63:$K$63,0)))),"")</f>
        <v>Jake Rodriguez</v>
      </c>
      <c r="E32" s="35" cm="1">
        <f t="array" ref="E32">IFERROR(IF(INDEX(Analyst!$G$64:$K$94,MATCH(Analyst!$G79,Analyst!$G$64:$G$94,0)+Analyst!$F$97,MATCH(E$16,Analyst!$G$63:$K$63,0))=0,"",INDEX(Analyst!$G$64:$K$94,MATCH(Analyst!$G79,Analyst!$G$64:$G$94,0)+Analyst!$F$97,MATCH(E$16,Analyst!$G$63:$K$63,0))),"")</f>
        <v>71</v>
      </c>
      <c r="F32" s="35" cm="1">
        <f t="array" ref="F32">IFERROR(IF(INDEX(Analyst!$G$64:$K$94,MATCH(Analyst!$G79,Analyst!$G$64:$G$94,0)+Analyst!$F$97,MATCH(F$16,Analyst!$G$63:$K$63,0))=0,"",INDEX(Analyst!$G$64:$K$94,MATCH(Analyst!$G79,Analyst!$G$64:$G$94,0)+Analyst!$F$97,MATCH(F$16,Analyst!$G$63:$K$63,0))),"")</f>
        <v>18</v>
      </c>
      <c r="G32" s="35" cm="1">
        <f t="array" ref="G32">IFERROR(IF(INDEX(Analyst!$G$64:$K$94,MATCH(Analyst!$G79,Analyst!$G$64:$G$94,0)+Analyst!$F$97,MATCH(G$16,Analyst!$G$63:$K$63,0))=0,"",INDEX(Analyst!$G$64:$K$94,MATCH(Analyst!$G79,Analyst!$G$64:$G$94,0)+Analyst!$F$97,MATCH(G$16,Analyst!$G$63:$K$63,0))),"")</f>
        <v>5</v>
      </c>
      <c r="H32" s="35" cm="1">
        <f t="array" ref="H32">IFERROR(IF(INDEX(Analyst!$G$64:$K$94,MATCH(Analyst!$G79,Analyst!$G$64:$G$94,0)+Analyst!$F$97,MATCH(H$16,Analyst!$G$63:$K$63,0))=0,"",INDEX(Analyst!$G$64:$K$94,MATCH(Analyst!$G79,Analyst!$G$64:$G$94,0)+Analyst!$F$97,MATCH(H$16,Analyst!$G$63:$K$63,0))),"")</f>
        <v>1655</v>
      </c>
      <c r="I32" s="36"/>
      <c r="J32" s="36"/>
      <c r="K32" s="36"/>
      <c r="L32" s="36"/>
      <c r="M32" s="36"/>
      <c r="N32" s="36"/>
      <c r="O32" s="36"/>
      <c r="P32" s="36"/>
      <c r="Q32" s="36"/>
      <c r="R32" s="36"/>
      <c r="S32" s="36"/>
      <c r="T32" s="36"/>
      <c r="U32" s="36"/>
      <c r="V32" s="36"/>
      <c r="W32" s="36"/>
      <c r="X32" s="36"/>
      <c r="Y32" s="36"/>
    </row>
    <row r="33" spans="1:25" x14ac:dyDescent="0.3">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x14ac:dyDescent="0.3">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x14ac:dyDescent="0.3">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x14ac:dyDescent="0.3">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x14ac:dyDescent="0.3">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row r="38" spans="1:25" x14ac:dyDescent="0.3">
      <c r="A38" s="36"/>
      <c r="B38" s="36"/>
      <c r="C38" s="36"/>
      <c r="D38" s="36"/>
      <c r="E38" s="36"/>
      <c r="F38" s="36"/>
      <c r="G38" s="36"/>
      <c r="H38" s="36"/>
      <c r="I38" s="36"/>
      <c r="J38" s="36"/>
      <c r="K38" s="36"/>
      <c r="L38" s="36"/>
      <c r="M38" s="36"/>
      <c r="N38" s="36"/>
      <c r="O38" s="36"/>
      <c r="P38" s="36"/>
      <c r="Q38" s="36"/>
      <c r="R38" s="36"/>
      <c r="S38" s="36"/>
      <c r="T38" s="36"/>
      <c r="U38" s="36"/>
      <c r="V38" s="36"/>
      <c r="W38" s="36"/>
      <c r="X38" s="36"/>
      <c r="Y38" s="36"/>
    </row>
    <row r="60" spans="6:6" x14ac:dyDescent="0.3">
      <c r="F60" t="b">
        <v>1</v>
      </c>
    </row>
  </sheetData>
  <conditionalFormatting sqref="M44">
    <cfRule type="duplicateValues" dxfId="29" priority="4"/>
  </conditionalFormatting>
  <conditionalFormatting sqref="H16">
    <cfRule type="duplicateValues" dxfId="28" priority="1"/>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133" r:id="rId4" name="Check Box 61">
              <controlPr defaultSize="0" autoFill="0" autoLine="0" autoPict="0">
                <anchor moveWithCells="1">
                  <from>
                    <xdr:col>9</xdr:col>
                    <xdr:colOff>358140</xdr:colOff>
                    <xdr:row>6</xdr:row>
                    <xdr:rowOff>152400</xdr:rowOff>
                  </from>
                  <to>
                    <xdr:col>11</xdr:col>
                    <xdr:colOff>259080</xdr:colOff>
                    <xdr:row>8</xdr:row>
                    <xdr:rowOff>45720</xdr:rowOff>
                  </to>
                </anchor>
              </controlPr>
            </control>
          </mc:Choice>
        </mc:AlternateContent>
        <mc:AlternateContent xmlns:mc="http://schemas.openxmlformats.org/markup-compatibility/2006">
          <mc:Choice Requires="x14">
            <control shapeId="3134" r:id="rId5" name="Check Box 62">
              <controlPr defaultSize="0" autoFill="0" autoLine="0" autoPict="0">
                <anchor moveWithCells="1">
                  <from>
                    <xdr:col>11</xdr:col>
                    <xdr:colOff>167640</xdr:colOff>
                    <xdr:row>6</xdr:row>
                    <xdr:rowOff>152400</xdr:rowOff>
                  </from>
                  <to>
                    <xdr:col>13</xdr:col>
                    <xdr:colOff>45720</xdr:colOff>
                    <xdr:row>8</xdr:row>
                    <xdr:rowOff>45720</xdr:rowOff>
                  </to>
                </anchor>
              </controlPr>
            </control>
          </mc:Choice>
        </mc:AlternateContent>
        <mc:AlternateContent xmlns:mc="http://schemas.openxmlformats.org/markup-compatibility/2006">
          <mc:Choice Requires="x14">
            <control shapeId="3135" r:id="rId6" name="Check Box 63">
              <controlPr defaultSize="0" autoFill="0" autoLine="0" autoPict="0">
                <anchor moveWithCells="1">
                  <from>
                    <xdr:col>13</xdr:col>
                    <xdr:colOff>137160</xdr:colOff>
                    <xdr:row>6</xdr:row>
                    <xdr:rowOff>152400</xdr:rowOff>
                  </from>
                  <to>
                    <xdr:col>14</xdr:col>
                    <xdr:colOff>601980</xdr:colOff>
                    <xdr:row>8</xdr:row>
                    <xdr:rowOff>45720</xdr:rowOff>
                  </to>
                </anchor>
              </controlPr>
            </control>
          </mc:Choice>
        </mc:AlternateContent>
        <mc:AlternateContent xmlns:mc="http://schemas.openxmlformats.org/markup-compatibility/2006">
          <mc:Choice Requires="x14">
            <control shapeId="3321" r:id="rId7" name="Check Box 249">
              <controlPr defaultSize="0" autoFill="0" autoLine="0" autoPict="0">
                <anchor moveWithCells="1">
                  <from>
                    <xdr:col>6</xdr:col>
                    <xdr:colOff>495300</xdr:colOff>
                    <xdr:row>43</xdr:row>
                    <xdr:rowOff>60960</xdr:rowOff>
                  </from>
                  <to>
                    <xdr:col>10</xdr:col>
                    <xdr:colOff>198120</xdr:colOff>
                    <xdr:row>44</xdr:row>
                    <xdr:rowOff>129540</xdr:rowOff>
                  </to>
                </anchor>
              </controlPr>
            </control>
          </mc:Choice>
        </mc:AlternateContent>
        <mc:AlternateContent xmlns:mc="http://schemas.openxmlformats.org/markup-compatibility/2006">
          <mc:Choice Requires="x14">
            <control shapeId="3348" r:id="rId8" name="Scroll Bar 276">
              <controlPr defaultSize="0" autoPict="0">
                <anchor moveWithCells="1">
                  <from>
                    <xdr:col>8</xdr:col>
                    <xdr:colOff>91440</xdr:colOff>
                    <xdr:row>16</xdr:row>
                    <xdr:rowOff>45720</xdr:rowOff>
                  </from>
                  <to>
                    <xdr:col>8</xdr:col>
                    <xdr:colOff>259080</xdr:colOff>
                    <xdr:row>29</xdr:row>
                    <xdr:rowOff>76200</xdr:rowOff>
                  </to>
                </anchor>
              </controlPr>
            </control>
          </mc:Choice>
        </mc:AlternateContent>
      </controls>
    </mc:Choice>
  </mc:AlternateContent>
  <extLst>
    <ext xmlns:x14="http://schemas.microsoft.com/office/spreadsheetml/2009/9/main" uri="{A8765BA9-456A-4dab-B4F3-ACF838C121DE}">
      <x14:slicerList>
        <x14:slicer r:id="rId9"/>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A12BCCA7-1AA7-443F-B4C7-8C2571346A27}">
  <ds:schemaRefs/>
</ds:datastoreItem>
</file>

<file path=customXml/itemProps2.xml><?xml version="1.0" encoding="utf-8"?>
<ds:datastoreItem xmlns:ds="http://schemas.openxmlformats.org/officeDocument/2006/customXml" ds:itemID="{6F162487-31A9-4BE4-BB1F-4EEA4F19E030}">
  <ds:schemaRefs/>
</ds:datastoreItem>
</file>

<file path=customXml/itemProps3.xml><?xml version="1.0" encoding="utf-8"?>
<ds:datastoreItem xmlns:ds="http://schemas.openxmlformats.org/officeDocument/2006/customXml" ds:itemID="{22EDD1DD-849D-4476-8E1C-88A5B0FC99EC}">
  <ds:schemaRefs/>
</ds:datastoreItem>
</file>

<file path=customXml/itemProps4.xml><?xml version="1.0" encoding="utf-8"?>
<ds:datastoreItem xmlns:ds="http://schemas.openxmlformats.org/officeDocument/2006/customXml" ds:itemID="{F1B9EA83-1782-425E-A31D-8DFC342D0C3A}">
  <ds:schemaRefs/>
</ds:datastoreItem>
</file>

<file path=customXml/itemProps5.xml><?xml version="1.0" encoding="utf-8"?>
<ds:datastoreItem xmlns:ds="http://schemas.openxmlformats.org/officeDocument/2006/customXml" ds:itemID="{AA98899B-82BA-4BBA-8F84-CD8D3382CB40}">
  <ds:schemaRefs/>
</ds:datastoreItem>
</file>

<file path=customXml/itemProps6.xml><?xml version="1.0" encoding="utf-8"?>
<ds:datastoreItem xmlns:ds="http://schemas.openxmlformats.org/officeDocument/2006/customXml" ds:itemID="{09CA9984-943E-46C6-A4AB-4BDE46F4CEFB}">
  <ds:schemaRefs/>
</ds:datastoreItem>
</file>

<file path=customXml/itemProps7.xml><?xml version="1.0" encoding="utf-8"?>
<ds:datastoreItem xmlns:ds="http://schemas.openxmlformats.org/officeDocument/2006/customXml" ds:itemID="{D987159D-686B-4FFA-BAB8-9C901B73A8EB}">
  <ds:schemaRefs/>
</ds:datastoreItem>
</file>

<file path=customXml/itemProps8.xml><?xml version="1.0" encoding="utf-8"?>
<ds:datastoreItem xmlns:ds="http://schemas.openxmlformats.org/officeDocument/2006/customXml" ds:itemID="{81B649B4-5BD1-4E6A-9BAA-7DF82C5EE8F1}">
  <ds:schemaRefs/>
</ds:datastoreItem>
</file>

<file path=customXml/itemProps9.xml><?xml version="1.0" encoding="utf-8"?>
<ds:datastoreItem xmlns:ds="http://schemas.openxmlformats.org/officeDocument/2006/customXml" ds:itemID="{481C4E56-4E2F-4044-BAA1-812AE660FD4E}">
  <ds:schemaRefs/>
</ds:datastoreItem>
</file>

<file path=customXml/itemProps10.xml><?xml version="1.0" encoding="utf-8"?>
<ds:datastoreItem xmlns:ds="http://schemas.openxmlformats.org/officeDocument/2006/customXml" ds:itemID="{4A32911E-689C-42D0-94FC-9D7F1395FE96}">
  <ds:schemaRefs/>
</ds:datastoreItem>
</file>

<file path=customXml/itemProps11.xml><?xml version="1.0" encoding="utf-8"?>
<ds:datastoreItem xmlns:ds="http://schemas.openxmlformats.org/officeDocument/2006/customXml" ds:itemID="{D58D82AD-6942-40A2-BC0D-EED26787C9D9}">
  <ds:schemaRefs/>
</ds:datastoreItem>
</file>

<file path=customXml/itemProps12.xml><?xml version="1.0" encoding="utf-8"?>
<ds:datastoreItem xmlns:ds="http://schemas.openxmlformats.org/officeDocument/2006/customXml" ds:itemID="{C501805C-EDD8-418D-942A-07728FFFA0E6}">
  <ds:schemaRefs/>
</ds:datastoreItem>
</file>

<file path=customXml/itemProps13.xml><?xml version="1.0" encoding="utf-8"?>
<ds:datastoreItem xmlns:ds="http://schemas.openxmlformats.org/officeDocument/2006/customXml" ds:itemID="{B8E959A7-FBF9-480A-BE38-3E986915822C}">
  <ds:schemaRefs/>
</ds:datastoreItem>
</file>

<file path=customXml/itemProps14.xml><?xml version="1.0" encoding="utf-8"?>
<ds:datastoreItem xmlns:ds="http://schemas.openxmlformats.org/officeDocument/2006/customXml" ds:itemID="{D2245BD6-6DE7-4090-81B5-27D0F1DB24B5}">
  <ds:schemaRefs/>
</ds:datastoreItem>
</file>

<file path=customXml/itemProps15.xml><?xml version="1.0" encoding="utf-8"?>
<ds:datastoreItem xmlns:ds="http://schemas.openxmlformats.org/officeDocument/2006/customXml" ds:itemID="{095A349A-D141-495D-996E-1662027CBCE2}">
  <ds:schemaRefs/>
</ds:datastoreItem>
</file>

<file path=customXml/itemProps16.xml><?xml version="1.0" encoding="utf-8"?>
<ds:datastoreItem xmlns:ds="http://schemas.openxmlformats.org/officeDocument/2006/customXml" ds:itemID="{2B0B508D-DB65-4192-8AE0-5F5A63BD8144}">
  <ds:schemaRefs/>
</ds:datastoreItem>
</file>

<file path=customXml/itemProps17.xml><?xml version="1.0" encoding="utf-8"?>
<ds:datastoreItem xmlns:ds="http://schemas.openxmlformats.org/officeDocument/2006/customXml" ds:itemID="{E93C9DAF-0AB7-4AB3-8AB5-BA872E0911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Data</vt:lpstr>
      <vt:lpstr>Detail1</vt:lpstr>
      <vt:lpstr>Analyst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tin</dc:creator>
  <cp:lastModifiedBy>tran tin</cp:lastModifiedBy>
  <dcterms:created xsi:type="dcterms:W3CDTF">2025-06-20T18:44:14Z</dcterms:created>
  <dcterms:modified xsi:type="dcterms:W3CDTF">2025-06-26T10:33:39Z</dcterms:modified>
</cp:coreProperties>
</file>