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7140B567-BFBA-5A44-8C7D-FDB575DD2614}" xr6:coauthVersionLast="47" xr6:coauthVersionMax="47" xr10:uidLastSave="{00000000-0000-0000-0000-000000000000}"/>
  <bookViews>
    <workbookView xWindow="0" yWindow="0" windowWidth="28800" windowHeight="18000" firstSheet="100" activeTab="112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11.28.2022" sheetId="93" r:id="rId84"/>
    <sheet name="12.5.2022" sheetId="94" r:id="rId85"/>
    <sheet name="12.12.2022" sheetId="95" r:id="rId86"/>
    <sheet name="12.19.2022" sheetId="96" r:id="rId87"/>
    <sheet name="12.26.2022" sheetId="97" r:id="rId88"/>
    <sheet name="1.2.2023" sheetId="98" r:id="rId89"/>
    <sheet name="1.9.2023" sheetId="99" r:id="rId90"/>
    <sheet name="1.16.2023" sheetId="100" r:id="rId91"/>
    <sheet name="1.23.2023" sheetId="101" r:id="rId92"/>
    <sheet name="1.30.2023" sheetId="102" r:id="rId93"/>
    <sheet name="2.6.2023" sheetId="104" r:id="rId94"/>
    <sheet name="2.13.2023" sheetId="105" r:id="rId95"/>
    <sheet name="2.20.2023" sheetId="106" r:id="rId96"/>
    <sheet name="2.27.23" sheetId="107" r:id="rId97"/>
    <sheet name="3.6.23" sheetId="108" r:id="rId98"/>
    <sheet name="3.13.23" sheetId="109" r:id="rId99"/>
    <sheet name="3.20.23" sheetId="110" r:id="rId100"/>
    <sheet name="3.27.23" sheetId="111" r:id="rId101"/>
    <sheet name="4.3.23" sheetId="112" r:id="rId102"/>
    <sheet name="4.10.23" sheetId="113" r:id="rId103"/>
    <sheet name="4.17.23" sheetId="114" r:id="rId104"/>
    <sheet name="4.24.23" sheetId="115" r:id="rId105"/>
    <sheet name="5.1.23" sheetId="116" r:id="rId106"/>
    <sheet name="5.8.23" sheetId="117" r:id="rId107"/>
    <sheet name="5.15.23" sheetId="118" r:id="rId108"/>
    <sheet name="5.22.23" sheetId="119" r:id="rId109"/>
    <sheet name="5.29.23" sheetId="120" r:id="rId110"/>
    <sheet name="6.5.2023" sheetId="121" r:id="rId111"/>
    <sheet name="6.12.23" sheetId="122" r:id="rId112"/>
    <sheet name="6.19.23" sheetId="123" r:id="rId113"/>
    <sheet name="6.26.23" sheetId="124" r:id="rId114"/>
    <sheet name="Sheet3" sheetId="126" r:id="rId115"/>
    <sheet name="PlayersAgents" sheetId="46" r:id="rId116"/>
    <sheet name="Sheet4" sheetId="103" r:id="rId117"/>
    <sheet name="Red Data Dump" sheetId="34" r:id="rId118"/>
    <sheet name="bets_9.20" sheetId="28" state="hidden" r:id="rId119"/>
  </sheets>
  <definedNames>
    <definedName name="_xlnm._FilterDatabase" localSheetId="63" hidden="1">'7.11.2022'!$B$4:$F$23</definedName>
    <definedName name="_xlnm._FilterDatabase" localSheetId="115" hidden="1">PlayersAgents!$BR$5:$CA$64</definedName>
    <definedName name="_xlnm._FilterDatabase" localSheetId="116" hidden="1">Sheet4!$G$1:$H$17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6" i="103" l="1"/>
  <c r="S27" i="103" s="1"/>
  <c r="V21" i="103"/>
  <c r="W27" i="103" s="1"/>
  <c r="O12" i="121"/>
  <c r="O11" i="121"/>
  <c r="L18" i="121"/>
  <c r="K16" i="121"/>
  <c r="CJ24" i="46"/>
  <c r="CJ25" i="46" s="1"/>
  <c r="CJ23" i="46"/>
  <c r="CK22" i="46"/>
  <c r="CL24" i="46" s="1"/>
  <c r="CL25" i="46" s="1"/>
  <c r="Q26" i="106"/>
  <c r="H12" i="103"/>
  <c r="H13" i="103"/>
  <c r="H14" i="103"/>
  <c r="D7" i="103"/>
  <c r="H5" i="103" s="1"/>
  <c r="D3" i="103"/>
  <c r="H3" i="103" s="1"/>
  <c r="D4" i="103"/>
  <c r="H7" i="103" s="1"/>
  <c r="D5" i="103"/>
  <c r="H8" i="103" s="1"/>
  <c r="D6" i="103"/>
  <c r="H4" i="103" s="1"/>
  <c r="D8" i="103"/>
  <c r="H9" i="103" s="1"/>
  <c r="D9" i="103"/>
  <c r="H10" i="103" s="1"/>
  <c r="D11" i="103"/>
  <c r="H11" i="103" s="1"/>
  <c r="D14" i="103"/>
  <c r="H6" i="103" s="1"/>
  <c r="D15" i="103"/>
  <c r="H15" i="103" s="1"/>
  <c r="D16" i="103"/>
  <c r="H16" i="103" s="1"/>
  <c r="D17" i="103"/>
  <c r="H17" i="103" s="1"/>
  <c r="D2" i="103"/>
  <c r="CK21" i="46"/>
  <c r="K34" i="100"/>
  <c r="Q45" i="99"/>
  <c r="Q44" i="99"/>
  <c r="Q43" i="99"/>
  <c r="S45" i="99"/>
  <c r="S44" i="99"/>
  <c r="P48" i="99" s="1"/>
  <c r="Q48" i="99" s="1"/>
  <c r="S43" i="99"/>
  <c r="S39" i="99"/>
  <c r="S37" i="99"/>
  <c r="S38" i="99"/>
  <c r="S36" i="99"/>
  <c r="Q39" i="99"/>
  <c r="Q38" i="99"/>
  <c r="Q37" i="99"/>
  <c r="Q36" i="99"/>
  <c r="K43" i="99"/>
  <c r="K42" i="99"/>
  <c r="J40" i="99"/>
  <c r="M41" i="99"/>
  <c r="M40" i="99"/>
  <c r="Q28" i="99"/>
  <c r="Q30" i="99" s="1"/>
  <c r="J22" i="97"/>
  <c r="I23" i="97"/>
  <c r="I22" i="97"/>
  <c r="CI23" i="46"/>
  <c r="CK20" i="46"/>
  <c r="CK19" i="46"/>
  <c r="CK18" i="46"/>
  <c r="I38" i="96"/>
  <c r="I37" i="96"/>
  <c r="I36" i="96"/>
  <c r="I35" i="96"/>
  <c r="I27" i="96"/>
  <c r="I26" i="96"/>
  <c r="J26" i="96" s="1"/>
  <c r="G42" i="95"/>
  <c r="L26" i="94"/>
  <c r="K26" i="94"/>
  <c r="I27" i="94"/>
  <c r="K30" i="92"/>
  <c r="S25" i="91"/>
  <c r="S24" i="91"/>
  <c r="I24" i="91"/>
  <c r="L49" i="90"/>
  <c r="M50" i="90"/>
  <c r="L48" i="90"/>
  <c r="L47" i="90"/>
  <c r="L46" i="90"/>
  <c r="L45" i="90"/>
  <c r="L44" i="90"/>
  <c r="I44" i="90"/>
  <c r="L43" i="90"/>
  <c r="I43" i="90"/>
  <c r="I42" i="90"/>
  <c r="L42" i="90"/>
  <c r="S28" i="90"/>
  <c r="L40" i="90"/>
  <c r="L41" i="90" s="1"/>
  <c r="I39" i="90"/>
  <c r="I40" i="90" s="1"/>
  <c r="I41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T24" i="103" l="1"/>
  <c r="T25" i="103"/>
  <c r="T23" i="103"/>
  <c r="S29" i="103"/>
  <c r="S30" i="103"/>
  <c r="U24" i="103" s="1"/>
  <c r="S49" i="99"/>
  <c r="Q29" i="99"/>
  <c r="D4" i="46"/>
  <c r="D5" i="46"/>
  <c r="D3" i="46"/>
  <c r="D6" i="46" s="1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U25" i="103" l="1"/>
  <c r="U23" i="103"/>
  <c r="U26" i="103" s="1"/>
  <c r="T26" i="103"/>
  <c r="T27" i="103" s="1"/>
  <c r="L13" i="28"/>
  <c r="T30" i="103" l="1"/>
  <c r="V24" i="103" s="1"/>
  <c r="T29" i="103"/>
  <c r="K24" i="25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V23" i="103" l="1"/>
  <c r="V25" i="103"/>
  <c r="L7" i="19"/>
  <c r="L9" i="19" s="1"/>
  <c r="L7" i="17"/>
  <c r="L9" i="17" s="1"/>
  <c r="V26" i="103" l="1"/>
  <c r="M8" i="19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<sst xmlns="http://schemas.openxmlformats.org/spreadsheetml/2006/main" count="16174" uniqueCount="684">
  <si>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</si>
  <si>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</si>
  <si>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</si>
  <si>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</si>
  <si>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</si>
  <si>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</si>
  <si>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</si>
  <si>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</si>
  <si>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</si>
  <si>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</si>
  <si>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</si>
  <si>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</si>
  <si>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</si>
  <si>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</si>
  <si>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</si>
  <si>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</si>
  <si>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</si>
  <si>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</si>
  <si>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</si>
  <si>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</si>
  <si>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</si>
  <si>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</si>
  <si>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</si>
  <si>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</si>
  <si>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</si>
  <si>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</si>
  <si>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</si>
  <si>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</si>
  <si>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</si>
  <si>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</si>
  <si>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</si>
  <si>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</si>
  <si>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</si>
  <si>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</si>
  <si>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</si>
  <si>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</si>
  <si>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</si>
  <si>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</si>
  <si>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</si>
  <si>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</si>
  <si>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</si>
  <si>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</si>
  <si>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</si>
  <si>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</si>
  <si>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</si>
  <si>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</si>
  <si>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</si>
  <si>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</si>
  <si>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</si>
  <si>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</si>
  <si>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</si>
  <si>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</si>
  <si>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</si>
  <si>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</si>
  <si>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</si>
  <si>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</si>
  <si>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</si>
  <si>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</si>
  <si>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</si>
  <si>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</si>
  <si>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</si>
  <si>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</si>
  <si>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</si>
  <si>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</si>
  <si>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</si>
  <si>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</si>
  <si>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</si>
  <si>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</si>
  <si>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</si>
  <si>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</si>
  <si>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</si>
  <si>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</si>
  <si>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</si>
  <si>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</si>
  <si>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</si>
  <si>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</si>
  <si>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</si>
  <si>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</si>
  <si>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</si>
  <si>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</si>
  <si>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</si>
  <si>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</si>
  <si>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</si>
  <si>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</si>
  <si>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</si>
  <si>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</si>
  <si>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</si>
  <si>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</si>
  <si>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</si>
  <si>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</si>
  <si>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</si>
  <si>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</si>
  <si>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</si>
  <si>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</si>
  <si>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</si>
  <si>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</si>
  <si>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</si>
  <si>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</si>
  <si>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</si>
  <si>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</si>
  <si>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</si>
  <si>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</si>
  <si>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</si>
  <si>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</si>
  <si>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</si>
  <si>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</si>
  <si>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</si>
  <si>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</si>
  <si>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</si>
  <si>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</si>
  <si>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</si>
  <si>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</si>
  <si>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</si>
  <si>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</si>
  <si>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</si>
  <si>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</si>
  <si>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</si>
  <si>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</si>
  <si>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</si>
  <si>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</si>
  <si>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</si>
  <si>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</si>
  <si>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</si>
  <si>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</si>
  <si>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</si>
  <si>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</si>
  <si>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</si>
  <si>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</si>
  <si>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</si>
  <si>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</si>
  <si>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</si>
  <si>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</si>
  <si>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</si>
  <si>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</si>
  <si>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</si>
  <si>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</si>
  <si>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</si>
  <si>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</si>
  <si>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</si>
  <si>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</si>
  <si>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</si>
  <si>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</si>
  <si>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</si>
  <si>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</si>
  <si>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</si>
  <si>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</si>
  <si>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</si>
  <si>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</si>
  <si>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</si>
  <si>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</si>
  <si>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</si>
  <si>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</si>
  <si>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</si>
  <si>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</si>
  <si>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</si>
  <si>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</si>
  <si>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</si>
  <si>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</si>
  <si>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</si>
  <si>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</si>
  <si>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</si>
  <si>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</si>
  <si>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</si>
  <si>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</si>
  <si>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</si>
  <si>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</si>
  <si>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</si>
  <si>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</si>
  <si>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</si>
  <si>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</si>
  <si>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</si>
  <si>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</si>
  <si>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</si>
  <si>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</si>
  <si>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</si>
  <si>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</si>
  <si>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</si>
  <si>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</si>
  <si>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</si>
  <si>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</si>
  <si>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</si>
  <si>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</si>
  <si>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</si>
  <si>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</si>
  <si>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</si>
  <si>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</si>
  <si>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</si>
  <si>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</si>
  <si>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</si>
  <si>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</si>
  <si>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</si>
  <si>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</si>
  <si>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</si>
  <si>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</si>
  <si>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</si>
  <si>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</si>
  <si>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</si>
  <si>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</si>
  <si>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</si>
  <si>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</si>
  <si>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</si>
  <si>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</si>
  <si>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</si>
  <si>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</si>
  <si>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</si>
  <si>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</si>
  <si>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</si>
  <si>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</si>
  <si>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</si>
  <si>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</si>
  <si>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</si>
  <si>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</si>
  <si>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</si>
  <si>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</si>
  <si>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</si>
  <si>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</si>
  <si>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</si>
  <si>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</si>
  <si>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</si>
  <si>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</si>
  <si>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</si>
  <si>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</si>
  <si>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</si>
  <si>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</si>
  <si>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</si>
  <si>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</si>
  <si>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</si>
  <si>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</si>
  <si>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</si>
  <si>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</si>
  <si>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</si>
  <si>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</si>
  <si>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</si>
  <si>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</si>
  <si>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</si>
  <si>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</si>
  <si>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</si>
  <si>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</si>
  <si>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</si>
  <si>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</si>
  <si>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</si>
  <si>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</si>
  <si>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</si>
  <si>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</si>
  <si>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</si>
  <si>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</si>
  <si>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</si>
  <si>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</si>
  <si>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</si>
  <si>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</si>
  <si>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</si>
  <si>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</si>
  <si>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</si>
  <si>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</si>
  <si>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</si>
  <si>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</si>
  <si>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</si>
  <si>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</si>
  <si>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</si>
  <si>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</si>
  <si>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</si>
  <si>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</si>
  <si>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</si>
  <si>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</si>
  <si>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</si>
  <si>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</si>
  <si>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</si>
  <si>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</si>
  <si>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</si>
  <si>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</si>
  <si>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</si>
  <si>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</si>
  <si>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</si>
  <si>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</si>
  <si>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</si>
  <si>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</si>
  <si>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</si>
  <si>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</si>
  <si>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</si>
  <si>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</si>
  <si>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</si>
  <si>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</si>
  <si>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</si>
  <si>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</si>
  <si>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</si>
  <si>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</si>
  <si>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</si>
  <si>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</si>
  <si>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</si>
  <si>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</si>
  <si>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</si>
  <si>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</si>
  <si>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</si>
  <si>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</si>
  <si>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</si>
  <si>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</si>
  <si>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</si>
  <si>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</si>
  <si>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</si>
  <si>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</si>
  <si>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</si>
  <si>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</si>
  <si>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</si>
  <si>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</si>
  <si>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</si>
  <si>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</si>
  <si>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</si>
  <si>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</si>
  <si>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</si>
  <si>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</si>
  <si>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</si>
  <si>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</si>
  <si>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</si>
  <si>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</si>
  <si>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</si>
  <si>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</si>
  <si>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</si>
  <si>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</si>
  <si>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</si>
  <si>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</si>
  <si>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</si>
  <si>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</si>
  <si>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</si>
  <si>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</si>
  <si>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</si>
  <si>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</si>
  <si>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</si>
  <si>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</si>
  <si>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</si>
  <si>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</si>
  <si>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</si>
  <si>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</si>
  <si>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</si>
  <si>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</si>
  <si>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</si>
  <si>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</si>
  <si>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</si>
  <si>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</si>
  <si>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</si>
  <si>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</si>
  <si>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</si>
  <si>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</si>
  <si>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</si>
  <si>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</si>
  <si>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</si>
  <si>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</si>
  <si>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</si>
  <si>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</si>
  <si>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</si>
  <si>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</si>
  <si>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</si>
  <si>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</si>
  <si>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</si>
  <si>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</si>
  <si>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</si>
  <si>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</si>
  <si>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</si>
  <si>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</si>
  <si>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</si>
  <si>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</si>
  <si>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</si>
  <si>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</si>
  <si>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</si>
  <si>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</si>
  <si>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</si>
  <si>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</si>
  <si>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</si>
  <si>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</si>
  <si>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</si>
  <si>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</si>
  <si>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</si>
  <si>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</si>
  <si>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</si>
  <si>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</si>
  <si>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</si>
  <si>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</si>
  <si>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</si>
  <si>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</si>
  <si>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</si>
  <si>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</si>
  <si>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</si>
  <si>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</si>
  <si>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</si>
  <si>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</si>
  <si>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</si>
  <si>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</si>
  <si>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</si>
  <si>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</si>
  <si>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</si>
  <si>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</si>
  <si>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</si>
  <si>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</si>
  <si>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</si>
  <si>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</si>
  <si>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</si>
  <si>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</si>
  <si>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</si>
  <si>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</si>
  <si>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</si>
  <si>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</si>
  <si>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</si>
  <si>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</si>
  <si>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</si>
  <si>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</si>
  <si>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</si>
  <si>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</si>
  <si>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</si>
  <si>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</si>
  <si>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</si>
  <si>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</si>
  <si>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</si>
  <si>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</si>
  <si>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</si>
  <si>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</si>
  <si>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</si>
  <si>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</si>
  <si>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</si>
  <si>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</si>
  <si>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</si>
  <si>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</si>
  <si>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</si>
  <si>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</si>
  <si>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</si>
  <si>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</si>
  <si>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</si>
  <si>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</si>
  <si>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</si>
  <si>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</si>
  <si>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</si>
  <si>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</si>
  <si>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</si>
  <si>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</si>
  <si>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</si>
  <si>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</si>
  <si>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</si>
  <si>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</si>
  <si>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</si>
  <si>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</si>
  <si>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</si>
  <si>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</si>
  <si>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</si>
  <si>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</si>
  <si>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</si>
  <si>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</si>
  <si>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</si>
  <si>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</si>
  <si>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</si>
  <si>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</si>
  <si>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</si>
  <si>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</si>
  <si>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</si>
  <si>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</si>
  <si>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</si>
  <si>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</si>
  <si>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</si>
  <si>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</si>
  <si>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</si>
  <si>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</si>
  <si>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</si>
  <si>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</si>
  <si>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</si>
  <si>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</si>
  <si>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</si>
  <si>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</si>
  <si>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</si>
  <si>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</si>
  <si>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</si>
  <si>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</si>
  <si>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</si>
  <si>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</si>
  <si>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</si>
  <si>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</si>
  <si>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</si>
  <si>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</si>
  <si>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</si>
  <si>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</si>
  <si>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</si>
  <si>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</si>
  <si>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</si>
  <si>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</si>
  <si>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</si>
  <si>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</si>
  <si>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</si>
  <si>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</si>
  <si>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</si>
  <si>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</si>
  <si>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</si>
  <si>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</si>
  <si>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</si>
  <si>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</si>
  <si>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</si>
  <si>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</si>
  <si>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</si>
  <si>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</si>
  <si>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</si>
  <si>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</si>
  <si>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</si>
  <si>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</si>
  <si>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</si>
  <si>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</si>
  <si>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</si>
  <si>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</si>
  <si>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</si>
  <si>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</si>
  <si>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</si>
  <si>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</si>
  <si>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</si>
  <si>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</si>
  <si>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</si>
  <si>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</si>
  <si>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</si>
  <si>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</si>
  <si>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</si>
  <si>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</si>
  <si>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</si>
  <si>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</si>
  <si>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</si>
  <si>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</si>
  <si>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</si>
  <si>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</si>
  <si>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</si>
  <si>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</si>
  <si>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</si>
  <si>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</si>
  <si>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</si>
  <si>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</si>
  <si>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</si>
  <si>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</si>
  <si>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</si>
  <si>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</si>
  <si>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</si>
  <si>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</si>
  <si>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</si>
  <si>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</si>
  <si>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</si>
  <si>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</si>
  <si>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</si>
  <si>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</si>
  <si>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</si>
  <si>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</si>
  <si>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</si>
  <si>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</si>
  <si>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</si>
  <si>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</si>
  <si>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</si>
  <si>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</si>
  <si>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</si>
  <si>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</si>
  <si>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</si>
  <si>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</si>
  <si>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</si>
  <si>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</si>
  <si>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</si>
  <si>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</si>
  <si>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</si>
  <si>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</si>
  <si>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</si>
  <si>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</si>
  <si>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</si>
  <si>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</si>
  <si>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</si>
  <si>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</si>
  <si>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</si>
  <si>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</si>
  <si>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</si>
  <si>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</si>
  <si>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</si>
  <si>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</si>
  <si>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</si>
  <si>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</si>
  <si>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</si>
  <si>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</si>
  <si>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</si>
  <si>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</si>
  <si>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</si>
  <si>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</si>
  <si>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</si>
  <si>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</si>
  <si>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</si>
  <si>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</si>
  <si>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</si>
  <si>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</si>
  <si>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</si>
  <si>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</si>
  <si>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</si>
  <si>
    <t>Gabe owes Trev</t>
  </si>
  <si>
    <t>brian 411</t>
  </si>
  <si>
    <t>Vic</t>
  </si>
  <si>
    <t>d</t>
  </si>
  <si>
    <t>pyr171</t>
  </si>
  <si>
    <t>Gabe Owes Trev</t>
  </si>
  <si>
    <t>Max Sent 1710 to Hannah</t>
  </si>
  <si>
    <t>Total Due</t>
  </si>
  <si>
    <t>Orso Owes Trev</t>
  </si>
  <si>
    <t>Gabe Pays Trev</t>
  </si>
  <si>
    <t>Paid</t>
  </si>
  <si>
    <t>Gabe Owes Orso</t>
  </si>
  <si>
    <t>Gabe owes Trev Both</t>
  </si>
  <si>
    <t>(842 + 711)</t>
  </si>
  <si>
    <t>Orso Still Owes Trev</t>
  </si>
  <si>
    <t>Gabe has Paid Trev</t>
  </si>
  <si>
    <t>(370 + 168)</t>
  </si>
  <si>
    <t>Gabe Still Owes Trev</t>
  </si>
  <si>
    <t>We Owe Book</t>
  </si>
  <si>
    <t>(1409 - 711) + Book - Cole</t>
  </si>
  <si>
    <t>Cole Pays Trev</t>
  </si>
  <si>
    <t>pyr172</t>
  </si>
  <si>
    <t>Hunter</t>
  </si>
  <si>
    <t>pyr173</t>
  </si>
  <si>
    <t>Andy</t>
  </si>
  <si>
    <t>Hedge Bets</t>
  </si>
  <si>
    <t>Whole Team</t>
  </si>
  <si>
    <t>G&amp;O</t>
  </si>
  <si>
    <t>Georgia Hedge</t>
  </si>
  <si>
    <t>G &amp; Under</t>
  </si>
  <si>
    <t>Vikings ML</t>
  </si>
  <si>
    <t>300 each book</t>
  </si>
  <si>
    <t>Hedge Add:</t>
  </si>
  <si>
    <t>Mich St</t>
  </si>
  <si>
    <t>NJ</t>
  </si>
  <si>
    <t>B</t>
  </si>
  <si>
    <t>F</t>
  </si>
  <si>
    <t>Original</t>
  </si>
  <si>
    <t>BF</t>
  </si>
  <si>
    <t>Song</t>
  </si>
  <si>
    <t> Don't Stop The Music</t>
  </si>
  <si>
    <t> Stay</t>
  </si>
  <si>
    <t> Diamonds</t>
  </si>
  <si>
    <t> This Is What You Came For</t>
  </si>
  <si>
    <t> Umbrella</t>
  </si>
  <si>
    <t> We Found Love</t>
  </si>
  <si>
    <t> Disturbia</t>
  </si>
  <si>
    <t> Where Have You Been</t>
  </si>
  <si>
    <t> SOS</t>
  </si>
  <si>
    <t> Pon de Replay</t>
  </si>
  <si>
    <t> What's My Name?</t>
  </si>
  <si>
    <t> Rude Boy</t>
  </si>
  <si>
    <t> Needed Me</t>
  </si>
  <si>
    <t> Work</t>
  </si>
  <si>
    <t>Odds</t>
  </si>
  <si>
    <t>Lift Me Up</t>
  </si>
  <si>
    <t>Better Have My Money</t>
  </si>
  <si>
    <t>Hate That I Love You</t>
  </si>
  <si>
    <t>Higher</t>
  </si>
  <si>
    <t>Unfaithful</t>
  </si>
  <si>
    <t xml:space="preserve"> Lift Me Up</t>
  </si>
  <si>
    <t xml:space="preserve"> Better Have My Money</t>
  </si>
  <si>
    <t>pyr162</t>
  </si>
  <si>
    <t>GabeTheClient</t>
  </si>
  <si>
    <t>pyr175</t>
  </si>
  <si>
    <t>Randal</t>
  </si>
  <si>
    <t>AdrianSanti</t>
  </si>
  <si>
    <t>pyr177</t>
  </si>
  <si>
    <t>pyr176</t>
  </si>
  <si>
    <t>Weinberg</t>
  </si>
  <si>
    <t>pyr179</t>
  </si>
  <si>
    <t>Jeff</t>
  </si>
  <si>
    <t>pyr180</t>
  </si>
  <si>
    <t>Austin</t>
  </si>
  <si>
    <t>Christian #6</t>
  </si>
  <si>
    <t>pyr178</t>
  </si>
  <si>
    <t>Chuck</t>
  </si>
  <si>
    <t>JakeL</t>
  </si>
  <si>
    <t>Schmer</t>
  </si>
  <si>
    <t>Mike</t>
  </si>
  <si>
    <t>pyr181</t>
  </si>
  <si>
    <t>Harris</t>
  </si>
  <si>
    <t>Gabe gets 40%</t>
  </si>
  <si>
    <t>Gabe pays Orso</t>
  </si>
  <si>
    <t>Gabe pays Trev</t>
  </si>
  <si>
    <t>takeouts</t>
  </si>
  <si>
    <t>winner keeps</t>
  </si>
  <si>
    <t>before</t>
  </si>
  <si>
    <t>after</t>
  </si>
  <si>
    <t>original</t>
  </si>
  <si>
    <t>per guy</t>
  </si>
  <si>
    <t>final 1</t>
  </si>
  <si>
    <t>final 2</t>
  </si>
  <si>
    <t>pyr182</t>
  </si>
  <si>
    <t>DKitchen</t>
  </si>
  <si>
    <t>pyr184</t>
  </si>
  <si>
    <t>Reese</t>
  </si>
  <si>
    <t>pyr183</t>
  </si>
  <si>
    <t>Hal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</si>
</sst>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28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  <font>
      <b/>
      <sz val="15"/>
      <color rgb="FF131313"/>
      <name val="Arial"/>
      <family val="2"/>
    </font>
    <font>
      <sz val="15"/>
      <color rgb="FF15202B"/>
      <name val="Arial"/>
      <family val="2"/>
    </font>
    <font>
      <sz val="14"/>
      <color rgb="FF131313"/>
      <name val="Arial"/>
      <family val="2"/>
    </font>
    <font>
      <u/>
      <sz val="12"/>
      <color theme="10"/>
      <name val="Calibri"/>
      <family val="2"/>
      <scheme val="minor"/>
    </font>
    <font>
      <b/>
      <sz val="20"/>
      <color rgb="FF191616"/>
      <name val="Arial"/>
      <family val="2"/>
    </font>
    <font>
      <sz val="20"/>
      <color rgb="FF191616"/>
      <name val="Arial"/>
      <family val="2"/>
    </font>
    <font>
      <b/>
      <sz val="14"/>
      <color rgb="FFFF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ill="0" applyBorder="0" applyAlignment="0" applyProtection="0"/>
  </cellStyleXfs>
  <cellXfs count="39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0" fillId="0" borderId="0" xfId="0" applyAlignment="1">
      <alignment horizontal="right"/>
    </xf>
    <xf numFmtId="0" fontId="0" fillId="35" borderId="0" xfId="0" applyFill="1"/>
    <xf numFmtId="0" fontId="0" fillId="14" borderId="0" xfId="0" applyFill="1"/>
    <xf numFmtId="164" fontId="0" fillId="0" borderId="0" xfId="0" applyNumberFormat="1"/>
    <xf numFmtId="1" fontId="0" fillId="13" borderId="5" xfId="0" applyNumberFormat="1" applyFill="1" applyBorder="1"/>
    <xf numFmtId="0" fontId="21" fillId="0" borderId="0" xfId="0" applyFont="1"/>
    <xf numFmtId="0" fontId="24" fillId="0" borderId="0" xfId="3"/>
    <xf numFmtId="0" fontId="22" fillId="0" borderId="0" xfId="0" applyFont="1"/>
    <xf numFmtId="0" fontId="23" fillId="0" borderId="0" xfId="0" applyFont="1"/>
    <xf numFmtId="1" fontId="23" fillId="0" borderId="0" xfId="0" applyNumberFormat="1" applyFont="1"/>
    <xf numFmtId="0" fontId="25" fillId="0" borderId="0" xfId="0" applyFont="1"/>
    <xf numFmtId="0" fontId="26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12" borderId="24" xfId="0" applyNumberFormat="1" applyFill="1" applyBorder="1"/>
    <xf numFmtId="0" fontId="17" fillId="0" borderId="0" xfId="0" applyFont="1"/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9" fillId="19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  <xf numFmtId="0" fontId="27" fillId="0" borderId="0" xfId="0" applyFont="1"/>
    <xf numFmtId="3" fontId="24" fillId="0" borderId="0" xfId="3" applyNumberFormat="1"/>
    <xf numFmtId="3" fontId="27" fillId="0" borderId="0" xfId="0" applyNumberFormat="1" applyFont="1"/>
  </cellXfs>
  <cellStyles count="4">
    <cellStyle name="Currency" xfId="2" builtinId="4"/>
    <cellStyle name="Hyperlink" xfId="3" builtinId="8"/>
    <cellStyle name="Normal" xfId="0" builtinId="0"/>
    <cellStyle name="Percent" xfId="1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calcChain" Target="calcChain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styles" Target="style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image" Target="../media/image123.png"/><Relationship Id="rId1" Type="http://schemas.openxmlformats.org/officeDocument/2006/relationships/image" Target="../media/image122.png"/><Relationship Id="rId5" Type="http://schemas.openxmlformats.org/officeDocument/2006/relationships/image" Target="../media/image126.png"/><Relationship Id="rId4" Type="http://schemas.openxmlformats.org/officeDocument/2006/relationships/image" Target="../media/image1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186E8-6FBF-00EF-F989-AE491598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099300" cy="2603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15</xdr:col>
      <xdr:colOff>50800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E5D2F-5401-6507-71B7-6330439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22300"/>
          <a:ext cx="7200900" cy="25273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195696</xdr:colOff>
      <xdr:row>2</xdr:row>
      <xdr:rowOff>185882</xdr:rowOff>
    </xdr:from>
    <xdr:to>
      <xdr:col>14</xdr:col>
      <xdr:colOff>688109</xdr:colOff>
      <xdr:row>15</xdr:row>
      <xdr:rowOff>7505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43409-F7E5-BFBE-AA6D-5828EBCE3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4560" y="589973"/>
          <a:ext cx="7073322" cy="2520373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228600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A9047-B7A2-F986-5FB9-B86C040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7112000" cy="256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19</xdr:col>
      <xdr:colOff>203200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84CD1-9F2E-40B2-E9F3-986BDF28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600" y="5359400"/>
          <a:ext cx="3505200" cy="14986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283883</xdr:colOff>
      <xdr:row>2</xdr:row>
      <xdr:rowOff>194235</xdr:rowOff>
    </xdr:from>
    <xdr:to>
      <xdr:col>15</xdr:col>
      <xdr:colOff>63501</xdr:colOff>
      <xdr:row>14</xdr:row>
      <xdr:rowOff>191994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A8DEC9-4473-5DFC-C07A-5616BAB6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177" y="612588"/>
          <a:ext cx="7175500" cy="25527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12700</xdr:rowOff>
    </xdr:from>
    <xdr:to>
      <xdr:col>15</xdr:col>
      <xdr:colOff>25400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FF9D7-9850-D2FD-192C-76DF3EAD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2400" y="635000"/>
          <a:ext cx="7175500" cy="25527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265476</xdr:colOff>
      <xdr:row>3</xdr:row>
      <xdr:rowOff>12700</xdr:rowOff>
    </xdr:from>
    <xdr:to>
      <xdr:col>14</xdr:col>
      <xdr:colOff>774241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29AFF-DA21-7B0B-8A8E-D74005B0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4392" y="624748"/>
          <a:ext cx="7118885" cy="2486293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FBBE90-9517-A294-5EE3-5EE22BAF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25908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571500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74B89-5C4A-39FF-9164-AFFFCC8F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09600"/>
          <a:ext cx="6934200" cy="25908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3</xdr:row>
      <xdr:rowOff>0</xdr:rowOff>
    </xdr:from>
    <xdr:to>
      <xdr:col>15</xdr:col>
      <xdr:colOff>88900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F85CA-142C-0BBA-4253-1AEA9EB7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22300"/>
          <a:ext cx="7112000" cy="25781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432954</xdr:colOff>
      <xdr:row>3</xdr:row>
      <xdr:rowOff>43295</xdr:rowOff>
    </xdr:from>
    <xdr:to>
      <xdr:col>14</xdr:col>
      <xdr:colOff>786245</xdr:colOff>
      <xdr:row>15</xdr:row>
      <xdr:rowOff>164522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21A2F-EF12-B6F1-1CF9-4BB4DDA7C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136" y="663863"/>
          <a:ext cx="6934200" cy="26035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0</xdr:rowOff>
    </xdr:from>
    <xdr:to>
      <xdr:col>14</xdr:col>
      <xdr:colOff>812800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135AD-12E8-4BFD-3AFA-92E010AA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6985000" cy="256540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12700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26995-DCE1-A1EB-88BC-7EA4D67FE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6997700" cy="25781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190500</xdr:rowOff>
    </xdr:from>
    <xdr:to>
      <xdr:col>14</xdr:col>
      <xdr:colOff>774700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F0171E-837B-EC61-41D4-E4378F00B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596900"/>
          <a:ext cx="7124700" cy="259080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93F9AD-6807-BB2E-DD9E-8D78C9114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22300"/>
          <a:ext cx="6946900" cy="257810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343210</xdr:colOff>
      <xdr:row>3</xdr:row>
      <xdr:rowOff>35622</xdr:rowOff>
    </xdr:from>
    <xdr:to>
      <xdr:col>15</xdr:col>
      <xdr:colOff>25710</xdr:colOff>
      <xdr:row>15</xdr:row>
      <xdr:rowOff>135364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9F9367-8B11-3A64-C668-EF962C9A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3576" y="655134"/>
          <a:ext cx="7070183" cy="2562303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558800</xdr:colOff>
      <xdr:row>3</xdr:row>
      <xdr:rowOff>12700</xdr:rowOff>
    </xdr:from>
    <xdr:to>
      <xdr:col>16</xdr:col>
      <xdr:colOff>241300</xdr:colOff>
      <xdr:row>15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0C123A-4E0C-8EBE-9131-28787E18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4800" y="635000"/>
          <a:ext cx="7112000" cy="257810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D02684-46AB-A6CE-0E73-5F5651CEF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622300"/>
          <a:ext cx="7124700" cy="256540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660400</xdr:colOff>
      <xdr:row>16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F1C93-3285-1226-4C05-B88F35B32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609600"/>
          <a:ext cx="6934200" cy="271780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15</xdr:col>
      <xdr:colOff>101600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21E3B4-1056-370B-2816-F7C26C175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5C93C7-ABF2-8431-3A12-1DAF3E90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22300"/>
          <a:ext cx="7124700" cy="255270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12700</xdr:rowOff>
    </xdr:from>
    <xdr:to>
      <xdr:col>15</xdr:col>
      <xdr:colOff>127000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C1A94-C062-D986-EFAB-2D11F17E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635000"/>
          <a:ext cx="7124700" cy="256540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15</xdr:col>
      <xdr:colOff>139700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560077-DFE0-928D-8868-29F002D8B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15</xdr:col>
      <xdr:colOff>88900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54866F-5AA9-06D7-EC47-5960870A3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571500"/>
          <a:ext cx="7137400" cy="255270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14</xdr:col>
      <xdr:colOff>723900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CB0CF6-A70A-146D-92A4-FF1EC4BFD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84200"/>
          <a:ext cx="6959600" cy="259080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15</xdr:col>
      <xdr:colOff>50800</xdr:colOff>
      <xdr:row>7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A8C840-587A-6C83-C9F7-453EF083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88200" cy="105410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8</xdr:row>
      <xdr:rowOff>101600</xdr:rowOff>
    </xdr:from>
    <xdr:to>
      <xdr:col>11</xdr:col>
      <xdr:colOff>0</xdr:colOff>
      <xdr:row>13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539330-989C-7E67-D988-31CABECE8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5300" y="1790700"/>
          <a:ext cx="3822700" cy="1054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9</xdr:row>
      <xdr:rowOff>88900</xdr:rowOff>
    </xdr:from>
    <xdr:to>
      <xdr:col>15</xdr:col>
      <xdr:colOff>6350</xdr:colOff>
      <xdr:row>12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2CC07-FFD5-38C6-6234-41FC27CE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81200"/>
          <a:ext cx="3181350" cy="68580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2</xdr:row>
      <xdr:rowOff>190500</xdr:rowOff>
    </xdr:from>
    <xdr:to>
      <xdr:col>15</xdr:col>
      <xdr:colOff>177800</xdr:colOff>
      <xdr:row>7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1E9E6C-8A5B-9DC3-C5C9-04AE050E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75500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8</xdr:row>
      <xdr:rowOff>101600</xdr:rowOff>
    </xdr:from>
    <xdr:to>
      <xdr:col>11</xdr:col>
      <xdr:colOff>114300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41F126-09F5-8BB1-184D-C8B8F0AA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790700"/>
          <a:ext cx="3797300" cy="1041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355600</xdr:colOff>
      <xdr:row>9</xdr:row>
      <xdr:rowOff>50800</xdr:rowOff>
    </xdr:from>
    <xdr:to>
      <xdr:col>15</xdr:col>
      <xdr:colOff>147814</xdr:colOff>
      <xdr:row>12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833A4A-965F-F0E1-A736-DC110855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43100"/>
          <a:ext cx="3094214" cy="62230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3</xdr:row>
      <xdr:rowOff>12700</xdr:rowOff>
    </xdr:from>
    <xdr:to>
      <xdr:col>15</xdr:col>
      <xdr:colOff>0</xdr:colOff>
      <xdr:row>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A3E8F-8D4C-316B-38B3-57438AA6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330200</xdr:colOff>
      <xdr:row>8</xdr:row>
      <xdr:rowOff>101600</xdr:rowOff>
    </xdr:from>
    <xdr:to>
      <xdr:col>11</xdr:col>
      <xdr:colOff>25400</xdr:colOff>
      <xdr:row>13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190608-33AA-A8A5-FA85-34BC71EB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790700"/>
          <a:ext cx="3822700" cy="10287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12699</xdr:colOff>
      <xdr:row>3</xdr:row>
      <xdr:rowOff>25400</xdr:rowOff>
    </xdr:from>
    <xdr:to>
      <xdr:col>20</xdr:col>
      <xdr:colOff>563358</xdr:colOff>
      <xdr:row>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B8A23-15E7-80C1-B3EC-F37F2AAB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46199" y="635000"/>
          <a:ext cx="3027159" cy="71120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10</xdr:row>
      <xdr:rowOff>0</xdr:rowOff>
    </xdr:from>
    <xdr:to>
      <xdr:col>10</xdr:col>
      <xdr:colOff>762000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5CB359-978E-882F-B053-1C444AB8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0" y="2095500"/>
          <a:ext cx="3873500" cy="11684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3</xdr:row>
      <xdr:rowOff>190500</xdr:rowOff>
    </xdr:from>
    <xdr:to>
      <xdr:col>14</xdr:col>
      <xdr:colOff>762000</xdr:colOff>
      <xdr:row>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4F6D1-80C9-3714-4592-8586F13E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8900" y="812800"/>
          <a:ext cx="7150100" cy="1155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11</xdr:row>
      <xdr:rowOff>38100</xdr:rowOff>
    </xdr:from>
    <xdr:to>
      <xdr:col>14</xdr:col>
      <xdr:colOff>708120</xdr:colOff>
      <xdr:row>14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9DBA08-6C91-E1B9-B093-3B188426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74200" y="2336800"/>
          <a:ext cx="2790920" cy="62230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190500</xdr:rowOff>
    </xdr:from>
    <xdr:to>
      <xdr:col>15</xdr:col>
      <xdr:colOff>127000</xdr:colOff>
      <xdr:row>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1BC94-D208-0080-4911-D9FB3DBC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596900"/>
          <a:ext cx="71755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406400</xdr:colOff>
      <xdr:row>8</xdr:row>
      <xdr:rowOff>177800</xdr:rowOff>
    </xdr:from>
    <xdr:to>
      <xdr:col>11</xdr:col>
      <xdr:colOff>114300</xdr:colOff>
      <xdr:row>14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1A4B50-60D1-2D15-36C8-A7E218589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866900"/>
          <a:ext cx="3835400" cy="107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9</xdr:row>
      <xdr:rowOff>101600</xdr:rowOff>
    </xdr:from>
    <xdr:to>
      <xdr:col>15</xdr:col>
      <xdr:colOff>60476</xdr:colOff>
      <xdr:row>13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95CCB5-1513-4963-891E-C55F4611E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77400" y="1993900"/>
          <a:ext cx="2854476" cy="74930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14</xdr:col>
      <xdr:colOff>698500</xdr:colOff>
      <xdr:row>12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5FDDD0-5A8F-37AB-97F7-5CD0C31A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596900"/>
          <a:ext cx="6972300" cy="20955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14</xdr:row>
      <xdr:rowOff>25400</xdr:rowOff>
    </xdr:from>
    <xdr:to>
      <xdr:col>9</xdr:col>
      <xdr:colOff>190500</xdr:colOff>
      <xdr:row>18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EDFF3-D3D6-300C-9537-8EEA5E31B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2933700"/>
          <a:ext cx="2286000" cy="97790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25400</xdr:rowOff>
    </xdr:from>
    <xdr:to>
      <xdr:col>15</xdr:col>
      <xdr:colOff>25400</xdr:colOff>
      <xdr:row>17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803096-741F-1B54-2950-30735AD38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723900"/>
          <a:ext cx="7150100" cy="3302000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317500</xdr:colOff>
      <xdr:row>2</xdr:row>
      <xdr:rowOff>88900</xdr:rowOff>
    </xdr:to>
    <xdr:sp macro="" textlink="">
      <xdr:nvSpPr>
        <xdr:cNvPr id="99331" name="AutoShape 3" descr="First Song">
          <a:extLst>
            <a:ext uri="{FF2B5EF4-FFF2-40B4-BE49-F238E27FC236}">
              <a16:creationId xmlns:a16="http://schemas.microsoft.com/office/drawing/2014/main" id="{F160F86F-C519-97FE-B5D7-BFC8C88A512F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50800</xdr:rowOff>
    </xdr:from>
    <xdr:to>
      <xdr:col>0</xdr:col>
      <xdr:colOff>317500</xdr:colOff>
      <xdr:row>3</xdr:row>
      <xdr:rowOff>139700</xdr:rowOff>
    </xdr:to>
    <xdr:sp macro="" textlink="">
      <xdr:nvSpPr>
        <xdr:cNvPr id="99332" name="AutoShape 4" descr="First Song">
          <a:extLst>
            <a:ext uri="{FF2B5EF4-FFF2-40B4-BE49-F238E27FC236}">
              <a16:creationId xmlns:a16="http://schemas.microsoft.com/office/drawing/2014/main" id="{833F027B-922E-C84F-EEB8-C6718BBD0489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101600</xdr:rowOff>
    </xdr:from>
    <xdr:to>
      <xdr:col>0</xdr:col>
      <xdr:colOff>317500</xdr:colOff>
      <xdr:row>4</xdr:row>
      <xdr:rowOff>190500</xdr:rowOff>
    </xdr:to>
    <xdr:sp macro="" textlink="">
      <xdr:nvSpPr>
        <xdr:cNvPr id="99333" name="AutoShape 5" descr="First Song">
          <a:extLst>
            <a:ext uri="{FF2B5EF4-FFF2-40B4-BE49-F238E27FC236}">
              <a16:creationId xmlns:a16="http://schemas.microsoft.com/office/drawing/2014/main" id="{CF992E97-4827-9941-71A4-4DC691BA1F85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152400</xdr:rowOff>
    </xdr:from>
    <xdr:to>
      <xdr:col>0</xdr:col>
      <xdr:colOff>317500</xdr:colOff>
      <xdr:row>6</xdr:row>
      <xdr:rowOff>12700</xdr:rowOff>
    </xdr:to>
    <xdr:sp macro="" textlink="">
      <xdr:nvSpPr>
        <xdr:cNvPr id="99334" name="AutoShape 6" descr="First Song">
          <a:extLst>
            <a:ext uri="{FF2B5EF4-FFF2-40B4-BE49-F238E27FC236}">
              <a16:creationId xmlns:a16="http://schemas.microsoft.com/office/drawing/2014/main" id="{1EAA49B2-C029-6D14-5A96-3AF5A7C716BC}"/>
            </a:ext>
          </a:extLst>
        </xdr:cNvPr>
        <xdr:cNvSpPr>
          <a:spLocks noChangeAspect="1" noChangeArrowheads="1"/>
        </xdr:cNvSpPr>
      </xdr:nvSpPr>
      <xdr:spPr bwMode="auto">
        <a:xfrm>
          <a:off x="0" y="1079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203200</xdr:rowOff>
    </xdr:from>
    <xdr:to>
      <xdr:col>0</xdr:col>
      <xdr:colOff>317500</xdr:colOff>
      <xdr:row>9</xdr:row>
      <xdr:rowOff>63500</xdr:rowOff>
    </xdr:to>
    <xdr:sp macro="" textlink="">
      <xdr:nvSpPr>
        <xdr:cNvPr id="99335" name="AutoShape 7" descr="First Song">
          <a:extLst>
            <a:ext uri="{FF2B5EF4-FFF2-40B4-BE49-F238E27FC236}">
              <a16:creationId xmlns:a16="http://schemas.microsoft.com/office/drawing/2014/main" id="{94FD427F-C02B-0F8B-0180-1DDF88EE8028}"/>
            </a:ext>
          </a:extLst>
        </xdr:cNvPr>
        <xdr:cNvSpPr>
          <a:spLocks noChangeAspect="1" noChangeArrowheads="1"/>
        </xdr:cNvSpPr>
      </xdr:nvSpPr>
      <xdr:spPr bwMode="auto">
        <a:xfrm>
          <a:off x="0" y="1358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25400</xdr:rowOff>
    </xdr:from>
    <xdr:to>
      <xdr:col>0</xdr:col>
      <xdr:colOff>317500</xdr:colOff>
      <xdr:row>10</xdr:row>
      <xdr:rowOff>114300</xdr:rowOff>
    </xdr:to>
    <xdr:sp macro="" textlink="">
      <xdr:nvSpPr>
        <xdr:cNvPr id="99336" name="AutoShape 8" descr="First Song">
          <a:extLst>
            <a:ext uri="{FF2B5EF4-FFF2-40B4-BE49-F238E27FC236}">
              <a16:creationId xmlns:a16="http://schemas.microsoft.com/office/drawing/2014/main" id="{21D770CD-D52E-4864-844D-8B2601BD1C8C}"/>
            </a:ext>
          </a:extLst>
        </xdr:cNvPr>
        <xdr:cNvSpPr>
          <a:spLocks noChangeAspect="1" noChangeArrowheads="1"/>
        </xdr:cNvSpPr>
      </xdr:nvSpPr>
      <xdr:spPr bwMode="auto">
        <a:xfrm>
          <a:off x="0" y="1638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76200</xdr:rowOff>
    </xdr:from>
    <xdr:to>
      <xdr:col>0</xdr:col>
      <xdr:colOff>317500</xdr:colOff>
      <xdr:row>11</xdr:row>
      <xdr:rowOff>165100</xdr:rowOff>
    </xdr:to>
    <xdr:sp macro="" textlink="">
      <xdr:nvSpPr>
        <xdr:cNvPr id="99337" name="AutoShape 9" descr="First Song">
          <a:extLst>
            <a:ext uri="{FF2B5EF4-FFF2-40B4-BE49-F238E27FC236}">
              <a16:creationId xmlns:a16="http://schemas.microsoft.com/office/drawing/2014/main" id="{C5C1D772-2734-35FD-9B87-BE016117E402}"/>
            </a:ext>
          </a:extLst>
        </xdr:cNvPr>
        <xdr:cNvSpPr>
          <a:spLocks noChangeAspect="1" noChangeArrowheads="1"/>
        </xdr:cNvSpPr>
      </xdr:nvSpPr>
      <xdr:spPr bwMode="auto">
        <a:xfrm>
          <a:off x="0" y="1917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127000</xdr:rowOff>
    </xdr:from>
    <xdr:to>
      <xdr:col>0</xdr:col>
      <xdr:colOff>317500</xdr:colOff>
      <xdr:row>12</xdr:row>
      <xdr:rowOff>215900</xdr:rowOff>
    </xdr:to>
    <xdr:sp macro="" textlink="">
      <xdr:nvSpPr>
        <xdr:cNvPr id="99338" name="AutoShape 10" descr="First Song">
          <a:extLst>
            <a:ext uri="{FF2B5EF4-FFF2-40B4-BE49-F238E27FC236}">
              <a16:creationId xmlns:a16="http://schemas.microsoft.com/office/drawing/2014/main" id="{18EC9892-7F96-6B8C-A772-E0F31E653ADF}"/>
            </a:ext>
          </a:extLst>
        </xdr:cNvPr>
        <xdr:cNvSpPr>
          <a:spLocks noChangeAspect="1" noChangeArrowheads="1"/>
        </xdr:cNvSpPr>
      </xdr:nvSpPr>
      <xdr:spPr bwMode="auto">
        <a:xfrm>
          <a:off x="0" y="2197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177800</xdr:rowOff>
    </xdr:from>
    <xdr:to>
      <xdr:col>0</xdr:col>
      <xdr:colOff>317500</xdr:colOff>
      <xdr:row>14</xdr:row>
      <xdr:rowOff>38100</xdr:rowOff>
    </xdr:to>
    <xdr:sp macro="" textlink="">
      <xdr:nvSpPr>
        <xdr:cNvPr id="99339" name="AutoShape 11" descr="First Song">
          <a:extLst>
            <a:ext uri="{FF2B5EF4-FFF2-40B4-BE49-F238E27FC236}">
              <a16:creationId xmlns:a16="http://schemas.microsoft.com/office/drawing/2014/main" id="{56FB034D-12DC-AA18-29CB-C4E119A1F498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317500</xdr:colOff>
      <xdr:row>15</xdr:row>
      <xdr:rowOff>88900</xdr:rowOff>
    </xdr:to>
    <xdr:sp macro="" textlink="">
      <xdr:nvSpPr>
        <xdr:cNvPr id="99340" name="AutoShape 12" descr="First Song">
          <a:extLst>
            <a:ext uri="{FF2B5EF4-FFF2-40B4-BE49-F238E27FC236}">
              <a16:creationId xmlns:a16="http://schemas.microsoft.com/office/drawing/2014/main" id="{C4EF8AC0-CCF1-6F4D-5A5D-57D5121AA0D2}"/>
            </a:ext>
          </a:extLst>
        </xdr:cNvPr>
        <xdr:cNvSpPr>
          <a:spLocks noChangeAspect="1" noChangeArrowheads="1"/>
        </xdr:cNvSpPr>
      </xdr:nvSpPr>
      <xdr:spPr bwMode="auto">
        <a:xfrm>
          <a:off x="0" y="2755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</xdr:row>
      <xdr:rowOff>50800</xdr:rowOff>
    </xdr:from>
    <xdr:to>
      <xdr:col>0</xdr:col>
      <xdr:colOff>317500</xdr:colOff>
      <xdr:row>16</xdr:row>
      <xdr:rowOff>139700</xdr:rowOff>
    </xdr:to>
    <xdr:sp macro="" textlink="">
      <xdr:nvSpPr>
        <xdr:cNvPr id="99341" name="AutoShape 13" descr="First Song">
          <a:extLst>
            <a:ext uri="{FF2B5EF4-FFF2-40B4-BE49-F238E27FC236}">
              <a16:creationId xmlns:a16="http://schemas.microsoft.com/office/drawing/2014/main" id="{32AFB619-DE14-8B75-E3D0-91F9D004A8FA}"/>
            </a:ext>
          </a:extLst>
        </xdr:cNvPr>
        <xdr:cNvSpPr>
          <a:spLocks noChangeAspect="1" noChangeArrowheads="1"/>
        </xdr:cNvSpPr>
      </xdr:nvSpPr>
      <xdr:spPr bwMode="auto">
        <a:xfrm>
          <a:off x="0" y="3035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101600</xdr:rowOff>
    </xdr:from>
    <xdr:to>
      <xdr:col>0</xdr:col>
      <xdr:colOff>317500</xdr:colOff>
      <xdr:row>17</xdr:row>
      <xdr:rowOff>190500</xdr:rowOff>
    </xdr:to>
    <xdr:sp macro="" textlink="">
      <xdr:nvSpPr>
        <xdr:cNvPr id="99342" name="AutoShape 14" descr="First Song">
          <a:extLst>
            <a:ext uri="{FF2B5EF4-FFF2-40B4-BE49-F238E27FC236}">
              <a16:creationId xmlns:a16="http://schemas.microsoft.com/office/drawing/2014/main" id="{9376DF25-72F6-A700-E417-2DDF0AEF6ED1}"/>
            </a:ext>
          </a:extLst>
        </xdr:cNvPr>
        <xdr:cNvSpPr>
          <a:spLocks noChangeAspect="1" noChangeArrowheads="1"/>
        </xdr:cNvSpPr>
      </xdr:nvSpPr>
      <xdr:spPr bwMode="auto">
        <a:xfrm>
          <a:off x="0" y="331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3" name="AutoShape 15" descr="First Song">
          <a:extLst>
            <a:ext uri="{FF2B5EF4-FFF2-40B4-BE49-F238E27FC236}">
              <a16:creationId xmlns:a16="http://schemas.microsoft.com/office/drawing/2014/main" id="{B086D68D-C182-3743-F1DC-B6F8D17FCCBB}"/>
            </a:ext>
          </a:extLst>
        </xdr:cNvPr>
        <xdr:cNvSpPr>
          <a:spLocks noChangeAspect="1" noChangeArrowheads="1"/>
        </xdr:cNvSpPr>
      </xdr:nvSpPr>
      <xdr:spPr bwMode="auto">
        <a:xfrm>
          <a:off x="0" y="3594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4" name="AutoShape 16" descr="First Song">
          <a:extLst>
            <a:ext uri="{FF2B5EF4-FFF2-40B4-BE49-F238E27FC236}">
              <a16:creationId xmlns:a16="http://schemas.microsoft.com/office/drawing/2014/main" id="{27A39DA1-1321-22DC-1B9E-99A9A2C48B76}"/>
            </a:ext>
          </a:extLst>
        </xdr:cNvPr>
        <xdr:cNvSpPr>
          <a:spLocks noChangeAspect="1" noChangeArrowheads="1"/>
        </xdr:cNvSpPr>
      </xdr:nvSpPr>
      <xdr:spPr bwMode="auto">
        <a:xfrm>
          <a:off x="0" y="3873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5" name="AutoShape 17" descr="First Song">
          <a:extLst>
            <a:ext uri="{FF2B5EF4-FFF2-40B4-BE49-F238E27FC236}">
              <a16:creationId xmlns:a16="http://schemas.microsoft.com/office/drawing/2014/main" id="{7E173090-6DCC-5F64-7F36-30071DA7A319}"/>
            </a:ext>
          </a:extLst>
        </xdr:cNvPr>
        <xdr:cNvSpPr>
          <a:spLocks noChangeAspect="1" noChangeArrowheads="1"/>
        </xdr:cNvSpPr>
      </xdr:nvSpPr>
      <xdr:spPr bwMode="auto">
        <a:xfrm>
          <a:off x="0" y="4152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6" name="AutoShape 18" descr="First Song">
          <a:extLst>
            <a:ext uri="{FF2B5EF4-FFF2-40B4-BE49-F238E27FC236}">
              <a16:creationId xmlns:a16="http://schemas.microsoft.com/office/drawing/2014/main" id="{AA3FDF14-07CD-E6EA-D865-A0FE06F71100}"/>
            </a:ext>
          </a:extLst>
        </xdr:cNvPr>
        <xdr:cNvSpPr>
          <a:spLocks noChangeAspect="1" noChangeArrowheads="1"/>
        </xdr:cNvSpPr>
      </xdr:nvSpPr>
      <xdr:spPr bwMode="auto">
        <a:xfrm>
          <a:off x="0" y="4432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7" name="AutoShape 19" descr="First Song">
          <a:extLst>
            <a:ext uri="{FF2B5EF4-FFF2-40B4-BE49-F238E27FC236}">
              <a16:creationId xmlns:a16="http://schemas.microsoft.com/office/drawing/2014/main" id="{2B081DEF-2B66-5A6F-DE99-BC1641166AA5}"/>
            </a:ext>
          </a:extLst>
        </xdr:cNvPr>
        <xdr:cNvSpPr>
          <a:spLocks noChangeAspect="1" noChangeArrowheads="1"/>
        </xdr:cNvSpPr>
      </xdr:nvSpPr>
      <xdr:spPr bwMode="auto">
        <a:xfrm>
          <a:off x="0" y="4711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177800</xdr:rowOff>
    </xdr:from>
    <xdr:to>
      <xdr:col>0</xdr:col>
      <xdr:colOff>317500</xdr:colOff>
      <xdr:row>19</xdr:row>
      <xdr:rowOff>63500</xdr:rowOff>
    </xdr:to>
    <xdr:sp macro="" textlink="">
      <xdr:nvSpPr>
        <xdr:cNvPr id="99348" name="AutoShape 20" descr="First Song">
          <a:extLst>
            <a:ext uri="{FF2B5EF4-FFF2-40B4-BE49-F238E27FC236}">
              <a16:creationId xmlns:a16="http://schemas.microsoft.com/office/drawing/2014/main" id="{7D678D3B-B1F8-FACF-C54A-514076CBDF93}"/>
            </a:ext>
          </a:extLst>
        </xdr:cNvPr>
        <xdr:cNvSpPr>
          <a:spLocks noChangeAspect="1" noChangeArrowheads="1"/>
        </xdr:cNvSpPr>
      </xdr:nvSpPr>
      <xdr:spPr bwMode="auto">
        <a:xfrm>
          <a:off x="0" y="4991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50800</xdr:rowOff>
    </xdr:from>
    <xdr:to>
      <xdr:col>0</xdr:col>
      <xdr:colOff>317500</xdr:colOff>
      <xdr:row>20</xdr:row>
      <xdr:rowOff>165100</xdr:rowOff>
    </xdr:to>
    <xdr:sp macro="" textlink="">
      <xdr:nvSpPr>
        <xdr:cNvPr id="99349" name="AutoShape 21" descr="First Song">
          <a:extLst>
            <a:ext uri="{FF2B5EF4-FFF2-40B4-BE49-F238E27FC236}">
              <a16:creationId xmlns:a16="http://schemas.microsoft.com/office/drawing/2014/main" id="{BFABAF1F-C4C9-161E-62C2-D146AD7FFEA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127000</xdr:rowOff>
    </xdr:from>
    <xdr:to>
      <xdr:col>0</xdr:col>
      <xdr:colOff>317500</xdr:colOff>
      <xdr:row>22</xdr:row>
      <xdr:rowOff>38100</xdr:rowOff>
    </xdr:to>
    <xdr:sp macro="" textlink="">
      <xdr:nvSpPr>
        <xdr:cNvPr id="99350" name="AutoShape 22" descr="First Song">
          <a:extLst>
            <a:ext uri="{FF2B5EF4-FFF2-40B4-BE49-F238E27FC236}">
              <a16:creationId xmlns:a16="http://schemas.microsoft.com/office/drawing/2014/main" id="{E4707D24-3BAA-EAA8-B98E-749CA4FFB61A}"/>
            </a:ext>
          </a:extLst>
        </xdr:cNvPr>
        <xdr:cNvSpPr>
          <a:spLocks noChangeAspect="1" noChangeArrowheads="1"/>
        </xdr:cNvSpPr>
      </xdr:nvSpPr>
      <xdr:spPr bwMode="auto">
        <a:xfrm>
          <a:off x="0" y="5549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4" name="AutoShape 3" descr="First Song">
          <a:extLst>
            <a:ext uri="{FF2B5EF4-FFF2-40B4-BE49-F238E27FC236}">
              <a16:creationId xmlns:a16="http://schemas.microsoft.com/office/drawing/2014/main" id="{7454E7CA-1D72-F048-B562-2658B48C339D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5" name="AutoShape 3" descr="First Song">
          <a:extLst>
            <a:ext uri="{FF2B5EF4-FFF2-40B4-BE49-F238E27FC236}">
              <a16:creationId xmlns:a16="http://schemas.microsoft.com/office/drawing/2014/main" id="{A945B2FB-492A-5247-AC7B-9154228F5271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27</xdr:row>
      <xdr:rowOff>50800</xdr:rowOff>
    </xdr:from>
    <xdr:ext cx="317500" cy="317500"/>
    <xdr:sp macro="" textlink="">
      <xdr:nvSpPr>
        <xdr:cNvPr id="6" name="AutoShape 4" descr="First Song">
          <a:extLst>
            <a:ext uri="{FF2B5EF4-FFF2-40B4-BE49-F238E27FC236}">
              <a16:creationId xmlns:a16="http://schemas.microsoft.com/office/drawing/2014/main" id="{12D3E5E6-B95E-2645-AFD4-1245AE54EC38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28</xdr:row>
      <xdr:rowOff>101600</xdr:rowOff>
    </xdr:from>
    <xdr:ext cx="317500" cy="317500"/>
    <xdr:sp macro="" textlink="">
      <xdr:nvSpPr>
        <xdr:cNvPr id="7" name="AutoShape 5" descr="First Song">
          <a:extLst>
            <a:ext uri="{FF2B5EF4-FFF2-40B4-BE49-F238E27FC236}">
              <a16:creationId xmlns:a16="http://schemas.microsoft.com/office/drawing/2014/main" id="{97EC0D97-2F79-9D47-A57C-E9684121C19C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29</xdr:row>
      <xdr:rowOff>177800</xdr:rowOff>
    </xdr:from>
    <xdr:ext cx="317500" cy="317500"/>
    <xdr:sp macro="" textlink="">
      <xdr:nvSpPr>
        <xdr:cNvPr id="8" name="AutoShape 11" descr="First Song">
          <a:extLst>
            <a:ext uri="{FF2B5EF4-FFF2-40B4-BE49-F238E27FC236}">
              <a16:creationId xmlns:a16="http://schemas.microsoft.com/office/drawing/2014/main" id="{208FD2B7-635C-0744-9E83-3314E3606074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32</xdr:row>
      <xdr:rowOff>203200</xdr:rowOff>
    </xdr:from>
    <xdr:ext cx="317500" cy="317500"/>
    <xdr:sp macro="" textlink="">
      <xdr:nvSpPr>
        <xdr:cNvPr id="9" name="AutoShape 7" descr="First Song">
          <a:extLst>
            <a:ext uri="{FF2B5EF4-FFF2-40B4-BE49-F238E27FC236}">
              <a16:creationId xmlns:a16="http://schemas.microsoft.com/office/drawing/2014/main" id="{4861277B-6CD3-6E49-94FF-628847BE3B7C}"/>
            </a:ext>
          </a:extLst>
        </xdr:cNvPr>
        <xdr:cNvSpPr>
          <a:spLocks noChangeAspect="1" noChangeArrowheads="1"/>
        </xdr:cNvSpPr>
      </xdr:nvSpPr>
      <xdr:spPr bwMode="auto">
        <a:xfrm>
          <a:off x="0" y="1816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33</xdr:row>
      <xdr:rowOff>25400</xdr:rowOff>
    </xdr:from>
    <xdr:ext cx="317500" cy="317500"/>
    <xdr:sp macro="" textlink="">
      <xdr:nvSpPr>
        <xdr:cNvPr id="10" name="AutoShape 8" descr="First Song">
          <a:extLst>
            <a:ext uri="{FF2B5EF4-FFF2-40B4-BE49-F238E27FC236}">
              <a16:creationId xmlns:a16="http://schemas.microsoft.com/office/drawing/2014/main" id="{5AF712E3-3566-C849-9CF7-D3BE6CF30CAB}"/>
            </a:ext>
          </a:extLst>
        </xdr:cNvPr>
        <xdr:cNvSpPr>
          <a:spLocks noChangeAspect="1" noChangeArrowheads="1"/>
        </xdr:cNvSpPr>
      </xdr:nvSpPr>
      <xdr:spPr bwMode="auto">
        <a:xfrm>
          <a:off x="0" y="2095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34</xdr:row>
      <xdr:rowOff>76200</xdr:rowOff>
    </xdr:from>
    <xdr:ext cx="317500" cy="317500"/>
    <xdr:sp macro="" textlink="">
      <xdr:nvSpPr>
        <xdr:cNvPr id="11" name="AutoShape 9" descr="First Song">
          <a:extLst>
            <a:ext uri="{FF2B5EF4-FFF2-40B4-BE49-F238E27FC236}">
              <a16:creationId xmlns:a16="http://schemas.microsoft.com/office/drawing/2014/main" id="{59FDAE72-8298-AD49-8FDE-C32416A13356}"/>
            </a:ext>
          </a:extLst>
        </xdr:cNvPr>
        <xdr:cNvSpPr>
          <a:spLocks noChangeAspect="1" noChangeArrowheads="1"/>
        </xdr:cNvSpPr>
      </xdr:nvSpPr>
      <xdr:spPr bwMode="auto">
        <a:xfrm>
          <a:off x="0" y="2374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17500" cy="317500"/>
    <xdr:sp macro="" textlink="">
      <xdr:nvSpPr>
        <xdr:cNvPr id="12" name="AutoShape 12" descr="First Song">
          <a:extLst>
            <a:ext uri="{FF2B5EF4-FFF2-40B4-BE49-F238E27FC236}">
              <a16:creationId xmlns:a16="http://schemas.microsoft.com/office/drawing/2014/main" id="{D4F3BDF8-DEA4-A447-B8AC-474D43376EC9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50800</xdr:rowOff>
    </xdr:from>
    <xdr:ext cx="317500" cy="317500"/>
    <xdr:sp macro="" textlink="">
      <xdr:nvSpPr>
        <xdr:cNvPr id="13" name="AutoShape 13" descr="First Song">
          <a:extLst>
            <a:ext uri="{FF2B5EF4-FFF2-40B4-BE49-F238E27FC236}">
              <a16:creationId xmlns:a16="http://schemas.microsoft.com/office/drawing/2014/main" id="{4B77B846-645E-BD4A-A480-5C765257CE12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0</xdr:rowOff>
    </xdr:from>
    <xdr:ext cx="317500" cy="317500"/>
    <xdr:sp macro="" textlink="">
      <xdr:nvSpPr>
        <xdr:cNvPr id="14" name="AutoShape 12" descr="First Song">
          <a:extLst>
            <a:ext uri="{FF2B5EF4-FFF2-40B4-BE49-F238E27FC236}">
              <a16:creationId xmlns:a16="http://schemas.microsoft.com/office/drawing/2014/main" id="{98C29468-17C3-1140-8646-30D5012FE253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50800</xdr:rowOff>
    </xdr:from>
    <xdr:ext cx="317500" cy="317500"/>
    <xdr:sp macro="" textlink="">
      <xdr:nvSpPr>
        <xdr:cNvPr id="15" name="AutoShape 13" descr="First Song">
          <a:extLst>
            <a:ext uri="{FF2B5EF4-FFF2-40B4-BE49-F238E27FC236}">
              <a16:creationId xmlns:a16="http://schemas.microsoft.com/office/drawing/2014/main" id="{9F199DC4-AE19-D448-AB67-C7423FB6197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38</xdr:row>
      <xdr:rowOff>101600</xdr:rowOff>
    </xdr:from>
    <xdr:ext cx="317500" cy="317500"/>
    <xdr:sp macro="" textlink="">
      <xdr:nvSpPr>
        <xdr:cNvPr id="16" name="AutoShape 14" descr="First Song">
          <a:extLst>
            <a:ext uri="{FF2B5EF4-FFF2-40B4-BE49-F238E27FC236}">
              <a16:creationId xmlns:a16="http://schemas.microsoft.com/office/drawing/2014/main" id="{648544F8-000F-F94B-B494-38CA6E1785C7}"/>
            </a:ext>
          </a:extLst>
        </xdr:cNvPr>
        <xdr:cNvSpPr>
          <a:spLocks noChangeAspect="1" noChangeArrowheads="1"/>
        </xdr:cNvSpPr>
      </xdr:nvSpPr>
      <xdr:spPr bwMode="auto">
        <a:xfrm>
          <a:off x="0" y="3771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vers.com/betting/sportsbookredirect?sportsbookId=133&amp;location=editorial" TargetMode="External"/><Relationship Id="rId13" Type="http://schemas.openxmlformats.org/officeDocument/2006/relationships/hyperlink" Target="https://www.covers.com/betting/sportsbookredirect?sportsbookId=133&amp;location=editorial" TargetMode="External"/><Relationship Id="rId3" Type="http://schemas.openxmlformats.org/officeDocument/2006/relationships/hyperlink" Target="https://www.covers.com/betting/sportsbookredirect?sportsbookId=133&amp;location=editorial" TargetMode="External"/><Relationship Id="rId7" Type="http://schemas.openxmlformats.org/officeDocument/2006/relationships/hyperlink" Target="https://www.covers.com/betting/sportsbookredirect?sportsbookId=133&amp;location=editorial" TargetMode="External"/><Relationship Id="rId12" Type="http://schemas.openxmlformats.org/officeDocument/2006/relationships/hyperlink" Target="https://www.covers.com/betting/sportsbookredirect?sportsbookId=133&amp;location=editorial" TargetMode="External"/><Relationship Id="rId2" Type="http://schemas.openxmlformats.org/officeDocument/2006/relationships/hyperlink" Target="https://www.covers.com/betting/sportsbookredirect?sportsbookId=133&amp;location=editorial" TargetMode="External"/><Relationship Id="rId1" Type="http://schemas.openxmlformats.org/officeDocument/2006/relationships/hyperlink" Target="https://www.covers.com/betting/sportsbookredirect?sportsbookId=133&amp;location=editorial" TargetMode="External"/><Relationship Id="rId6" Type="http://schemas.openxmlformats.org/officeDocument/2006/relationships/hyperlink" Target="https://www.covers.com/betting/sportsbookredirect?sportsbookId=133&amp;location=editorial" TargetMode="External"/><Relationship Id="rId11" Type="http://schemas.openxmlformats.org/officeDocument/2006/relationships/hyperlink" Target="https://www.covers.com/betting/sportsbookredirect?sportsbookId=133&amp;location=editorial" TargetMode="External"/><Relationship Id="rId5" Type="http://schemas.openxmlformats.org/officeDocument/2006/relationships/hyperlink" Target="https://www.covers.com/betting/sportsbookredirect?sportsbookId=133&amp;location=editorial" TargetMode="External"/><Relationship Id="rId15" Type="http://schemas.openxmlformats.org/officeDocument/2006/relationships/drawing" Target="../drawings/drawing110.xml"/><Relationship Id="rId10" Type="http://schemas.openxmlformats.org/officeDocument/2006/relationships/hyperlink" Target="https://www.covers.com/betting/sportsbookredirect?sportsbookId=133&amp;location=editorial" TargetMode="External"/><Relationship Id="rId4" Type="http://schemas.openxmlformats.org/officeDocument/2006/relationships/hyperlink" Target="https://www.covers.com/betting/sportsbookredirect?sportsbookId=133&amp;location=editorial" TargetMode="External"/><Relationship Id="rId9" Type="http://schemas.openxmlformats.org/officeDocument/2006/relationships/hyperlink" Target="https://www.covers.com/betting/sportsbookredirect?sportsbookId=133&amp;location=editorial" TargetMode="External"/><Relationship Id="rId14" Type="http://schemas.openxmlformats.org/officeDocument/2006/relationships/hyperlink" Target="https://www.covers.com/betting/sportsbookredirect?sportsbookId=133&amp;location=editori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62" t="s">
        <v>472</v>
      </c>
      <c r="I19" s="363"/>
      <c r="K19" s="364" t="s">
        <v>475</v>
      </c>
      <c r="L19" s="365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62" t="s">
        <v>472</v>
      </c>
      <c r="I20" s="363"/>
      <c r="K20" s="364" t="s">
        <v>475</v>
      </c>
      <c r="L20" s="365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62" t="s">
        <v>472</v>
      </c>
      <c r="I21" s="363"/>
      <c r="K21" s="364" t="s">
        <v>475</v>
      </c>
      <c r="L21" s="365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62" t="s">
        <v>472</v>
      </c>
      <c r="I18" s="363"/>
      <c r="K18" s="364" t="s">
        <v>475</v>
      </c>
      <c r="L18" s="365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62" t="s">
        <v>472</v>
      </c>
      <c r="I20" s="363"/>
      <c r="K20" s="364" t="s">
        <v>475</v>
      </c>
      <c r="L20" s="365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dimension ref="B3:S44"/>
  <sheetViews>
    <sheetView showGridLines="0" zoomScale="75" workbookViewId="0">
      <selection activeCell="V47" sqref="V47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dimension ref="B3:L51"/>
  <sheetViews>
    <sheetView showGridLines="0" zoomScale="75" workbookViewId="0">
      <selection activeCell="B4" sqref="B4:F5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12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12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12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12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12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12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12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12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12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12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12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  <c r="K28" t="s">
        <v>585</v>
      </c>
    </row>
    <row r="29" spans="2:12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  <c r="K29">
        <v>983</v>
      </c>
    </row>
    <row r="30" spans="2:12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  <c r="K30">
        <f>K29-411</f>
        <v>572</v>
      </c>
      <c r="L30" t="s">
        <v>586</v>
      </c>
    </row>
    <row r="31" spans="2:12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12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7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7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7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7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7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7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7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7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7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7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  <c r="G43" s="142" t="s">
        <v>515</v>
      </c>
    </row>
    <row r="44" spans="2:7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  <c r="G44" s="142" t="s">
        <v>515</v>
      </c>
    </row>
    <row r="45" spans="2:7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  <c r="G45" s="142" t="s">
        <v>515</v>
      </c>
    </row>
    <row r="46" spans="2:7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7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7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C7E-A229-9F49-936D-473B51672ADE}">
  <dimension ref="B3:G46"/>
  <sheetViews>
    <sheetView showGridLines="0" zoomScale="87" workbookViewId="0">
      <selection activeCell="G48" sqref="G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324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456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114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2971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159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800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239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76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42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107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550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30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171</v>
      </c>
    </row>
    <row r="20" spans="2:6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20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203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40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18">
        <v>98</v>
      </c>
    </row>
    <row r="24" spans="2:6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73</v>
      </c>
    </row>
    <row r="25" spans="2:6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200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334">
        <v>108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388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308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293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170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200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</v>
      </c>
    </row>
    <row r="33" spans="2:7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110</v>
      </c>
    </row>
    <row r="34" spans="2:7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90</v>
      </c>
    </row>
    <row r="35" spans="2:7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22</v>
      </c>
    </row>
    <row r="36" spans="2:7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351</v>
      </c>
    </row>
    <row r="37" spans="2:7">
      <c r="B37" s="102" t="s">
        <v>27</v>
      </c>
      <c r="C37" s="103" t="s">
        <v>6</v>
      </c>
      <c r="D37" s="103" t="s">
        <v>79</v>
      </c>
      <c r="E37" s="103" t="s">
        <v>119</v>
      </c>
      <c r="F37" s="335">
        <v>100</v>
      </c>
    </row>
    <row r="38" spans="2:7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38</v>
      </c>
    </row>
    <row r="39" spans="2:7" ht="17" thickBot="1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166</v>
      </c>
    </row>
    <row r="40" spans="2:7">
      <c r="B40" s="119" t="s">
        <v>40</v>
      </c>
      <c r="C40" s="120" t="s">
        <v>18</v>
      </c>
      <c r="D40" s="120" t="s">
        <v>440</v>
      </c>
      <c r="E40" s="120" t="s">
        <v>477</v>
      </c>
      <c r="F40" s="336">
        <v>0</v>
      </c>
      <c r="G40" s="142" t="s">
        <v>588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2100</v>
      </c>
      <c r="G41" s="142" t="s">
        <v>588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1066</v>
      </c>
      <c r="G42" s="142" t="s">
        <v>588</v>
      </c>
    </row>
    <row r="43" spans="2:7">
      <c r="B43" s="122" t="s">
        <v>40</v>
      </c>
      <c r="C43" s="118" t="s">
        <v>6</v>
      </c>
      <c r="D43" s="118" t="s">
        <v>41</v>
      </c>
      <c r="E43" s="118" t="s">
        <v>579</v>
      </c>
      <c r="F43" s="337">
        <v>625</v>
      </c>
      <c r="G43" s="142" t="s">
        <v>588</v>
      </c>
    </row>
    <row r="44" spans="2:7">
      <c r="B44" s="122" t="s">
        <v>40</v>
      </c>
      <c r="C44" s="118" t="s">
        <v>6</v>
      </c>
      <c r="D44" s="118" t="s">
        <v>222</v>
      </c>
      <c r="E44" s="118" t="s">
        <v>44</v>
      </c>
      <c r="F44" s="337">
        <v>1447</v>
      </c>
      <c r="G44" s="142" t="s">
        <v>261</v>
      </c>
    </row>
    <row r="45" spans="2:7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78</v>
      </c>
      <c r="G45" s="142" t="s">
        <v>588</v>
      </c>
    </row>
    <row r="46" spans="2:7" ht="17" thickBot="1">
      <c r="B46" s="124" t="s">
        <v>40</v>
      </c>
      <c r="C46" s="125" t="s">
        <v>6</v>
      </c>
      <c r="D46" s="125" t="s">
        <v>246</v>
      </c>
      <c r="E46" s="125" t="s">
        <v>587</v>
      </c>
      <c r="F46" s="338">
        <v>41</v>
      </c>
      <c r="G46" s="142" t="s">
        <v>588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57E-C45D-CA4E-81FB-EADD4A0E3B7A}">
  <dimension ref="B3:L44"/>
  <sheetViews>
    <sheetView showGridLines="0" zoomScale="85" workbookViewId="0">
      <selection activeCell="B4" sqref="B4:F44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40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40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57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708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503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67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2898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20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145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318">
        <v>55</v>
      </c>
    </row>
    <row r="18" spans="2:12">
      <c r="B18" s="90" t="s">
        <v>17</v>
      </c>
      <c r="C18" s="91" t="s">
        <v>6</v>
      </c>
      <c r="D18" s="91" t="s">
        <v>15</v>
      </c>
      <c r="E18" s="91" t="s">
        <v>465</v>
      </c>
      <c r="F18" s="318">
        <v>25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133</v>
      </c>
    </row>
    <row r="20" spans="2:12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899</v>
      </c>
    </row>
    <row r="21" spans="2:12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33</v>
      </c>
    </row>
    <row r="22" spans="2:12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504</v>
      </c>
    </row>
    <row r="23" spans="2:12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294</v>
      </c>
    </row>
    <row r="24" spans="2:12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1710</v>
      </c>
    </row>
    <row r="25" spans="2:12">
      <c r="B25" s="99" t="s">
        <v>27</v>
      </c>
      <c r="C25" s="100" t="s">
        <v>18</v>
      </c>
      <c r="D25" s="100" t="s">
        <v>34</v>
      </c>
      <c r="E25" s="100" t="s">
        <v>35</v>
      </c>
      <c r="F25" s="334">
        <v>375</v>
      </c>
      <c r="K25" t="s">
        <v>592</v>
      </c>
    </row>
    <row r="26" spans="2:12">
      <c r="B26" s="102" t="s">
        <v>27</v>
      </c>
      <c r="C26" s="103" t="s">
        <v>18</v>
      </c>
      <c r="D26" s="103" t="s">
        <v>9</v>
      </c>
      <c r="E26" s="103" t="s">
        <v>105</v>
      </c>
      <c r="F26" s="335">
        <v>305</v>
      </c>
      <c r="I26" s="345" t="s">
        <v>590</v>
      </c>
      <c r="J26">
        <v>3765</v>
      </c>
      <c r="K26" s="342">
        <f>I27+320</f>
        <v>2375</v>
      </c>
      <c r="L26" s="342">
        <f>K26-55</f>
        <v>2320</v>
      </c>
    </row>
    <row r="27" spans="2:12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45</v>
      </c>
      <c r="I27" s="342">
        <f>J26-F24</f>
        <v>2055</v>
      </c>
      <c r="J27" t="s">
        <v>591</v>
      </c>
    </row>
    <row r="28" spans="2:12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600</v>
      </c>
    </row>
    <row r="29" spans="2:12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338</v>
      </c>
    </row>
    <row r="30" spans="2:12"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455</v>
      </c>
    </row>
    <row r="31" spans="2:12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158</v>
      </c>
    </row>
    <row r="32" spans="2:12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100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493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40</v>
      </c>
    </row>
    <row r="35" spans="2:7">
      <c r="B35" s="102" t="s">
        <v>27</v>
      </c>
      <c r="C35" s="103" t="s">
        <v>6</v>
      </c>
      <c r="D35" s="103" t="s">
        <v>504</v>
      </c>
      <c r="E35" s="103" t="s">
        <v>505</v>
      </c>
      <c r="F35" s="335">
        <v>196</v>
      </c>
    </row>
    <row r="36" spans="2:7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62</v>
      </c>
    </row>
    <row r="37" spans="2:7" ht="17" thickBot="1">
      <c r="B37" s="102" t="s">
        <v>27</v>
      </c>
      <c r="C37" s="103" t="s">
        <v>6</v>
      </c>
      <c r="D37" s="103" t="s">
        <v>589</v>
      </c>
      <c r="E37" s="103" t="s">
        <v>462</v>
      </c>
      <c r="F37" s="335">
        <v>200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2841</v>
      </c>
      <c r="G38" s="342" t="s">
        <v>588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69</v>
      </c>
      <c r="G39" s="142" t="s">
        <v>588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  <c r="G40" s="142" t="s">
        <v>588</v>
      </c>
    </row>
    <row r="41" spans="2:7">
      <c r="B41" s="122" t="s">
        <v>40</v>
      </c>
      <c r="C41" s="118" t="s">
        <v>6</v>
      </c>
      <c r="D41" s="118" t="s">
        <v>65</v>
      </c>
      <c r="E41" s="118" t="s">
        <v>66</v>
      </c>
      <c r="F41" s="337">
        <v>60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81</v>
      </c>
      <c r="G42" s="142" t="s">
        <v>261</v>
      </c>
    </row>
    <row r="43" spans="2:7">
      <c r="B43" s="122" t="s">
        <v>40</v>
      </c>
      <c r="C43" s="118" t="s">
        <v>6</v>
      </c>
      <c r="D43" s="118" t="s">
        <v>246</v>
      </c>
      <c r="E43" s="118" t="s">
        <v>587</v>
      </c>
      <c r="F43" s="337">
        <v>230</v>
      </c>
      <c r="G43" s="142" t="s">
        <v>261</v>
      </c>
    </row>
    <row r="44" spans="2:7" ht="17" thickBot="1">
      <c r="B44" s="124" t="s">
        <v>40</v>
      </c>
      <c r="C44" s="125" t="s">
        <v>6</v>
      </c>
      <c r="D44" s="125" t="s">
        <v>484</v>
      </c>
      <c r="E44" s="125" t="s">
        <v>486</v>
      </c>
      <c r="F44" s="338">
        <v>900</v>
      </c>
      <c r="G44" s="142" t="s">
        <v>261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308F-335D-5643-8AC5-0092D9778AF3}">
  <dimension ref="B3:G42"/>
  <sheetViews>
    <sheetView showGridLines="0" zoomScale="88" workbookViewId="0">
      <selection activeCell="B4" sqref="B4:F4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398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695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28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885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28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820</v>
      </c>
    </row>
    <row r="12" spans="2:6">
      <c r="B12" s="90" t="s">
        <v>17</v>
      </c>
      <c r="C12" s="91" t="s">
        <v>18</v>
      </c>
      <c r="D12" s="91" t="s">
        <v>67</v>
      </c>
      <c r="E12" s="91" t="s">
        <v>68</v>
      </c>
      <c r="F12" s="318">
        <v>25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6</v>
      </c>
    </row>
    <row r="14" spans="2:6">
      <c r="B14" s="90" t="s">
        <v>17</v>
      </c>
      <c r="C14" s="91" t="s">
        <v>18</v>
      </c>
      <c r="D14" s="91" t="s">
        <v>128</v>
      </c>
      <c r="E14" s="91" t="s">
        <v>250</v>
      </c>
      <c r="F14" s="318">
        <v>73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18">
        <v>10</v>
      </c>
    </row>
    <row r="16" spans="2:6">
      <c r="B16" s="90" t="s">
        <v>17</v>
      </c>
      <c r="C16" s="91" t="s">
        <v>18</v>
      </c>
      <c r="D16" s="91" t="s">
        <v>550</v>
      </c>
      <c r="E16" s="91" t="s">
        <v>551</v>
      </c>
      <c r="F16" s="318">
        <v>90</v>
      </c>
    </row>
    <row r="17" spans="2:6">
      <c r="B17" s="90" t="s">
        <v>17</v>
      </c>
      <c r="C17" s="91" t="s">
        <v>6</v>
      </c>
      <c r="D17" s="91" t="s">
        <v>55</v>
      </c>
      <c r="E17" s="91" t="s">
        <v>56</v>
      </c>
      <c r="F17" s="318">
        <v>50</v>
      </c>
    </row>
    <row r="18" spans="2:6">
      <c r="B18" s="90" t="s">
        <v>17</v>
      </c>
      <c r="C18" s="91" t="s">
        <v>6</v>
      </c>
      <c r="D18" s="91" t="s">
        <v>43</v>
      </c>
      <c r="E18" s="91" t="s">
        <v>459</v>
      </c>
      <c r="F18" s="318">
        <v>30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60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222</v>
      </c>
    </row>
    <row r="21" spans="2:6">
      <c r="B21" s="90" t="s">
        <v>17</v>
      </c>
      <c r="C21" s="91" t="s">
        <v>6</v>
      </c>
      <c r="D21" s="91" t="s">
        <v>38</v>
      </c>
      <c r="E21" s="91" t="s">
        <v>469</v>
      </c>
      <c r="F21" s="318">
        <v>131</v>
      </c>
    </row>
    <row r="22" spans="2:6">
      <c r="B22" s="90" t="s">
        <v>17</v>
      </c>
      <c r="C22" s="91" t="s">
        <v>6</v>
      </c>
      <c r="D22" s="91" t="s">
        <v>25</v>
      </c>
      <c r="E22" s="91" t="s">
        <v>26</v>
      </c>
      <c r="F22" s="318">
        <v>153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20</v>
      </c>
    </row>
    <row r="24" spans="2:6" ht="17" thickBot="1">
      <c r="B24" s="90" t="s">
        <v>17</v>
      </c>
      <c r="C24" s="91" t="s">
        <v>6</v>
      </c>
      <c r="D24" s="91" t="s">
        <v>126</v>
      </c>
      <c r="E24" s="91" t="s">
        <v>565</v>
      </c>
      <c r="F24" s="318">
        <v>150</v>
      </c>
    </row>
    <row r="25" spans="2:6">
      <c r="B25" s="99" t="s">
        <v>17</v>
      </c>
      <c r="C25" s="100" t="s">
        <v>6</v>
      </c>
      <c r="D25" s="100" t="s">
        <v>253</v>
      </c>
      <c r="E25" s="100" t="s">
        <v>254</v>
      </c>
      <c r="F25" s="334">
        <v>80</v>
      </c>
    </row>
    <row r="26" spans="2:6">
      <c r="B26" s="102" t="s">
        <v>27</v>
      </c>
      <c r="C26" s="103" t="s">
        <v>18</v>
      </c>
      <c r="D26" s="103" t="s">
        <v>61</v>
      </c>
      <c r="E26" s="103" t="s">
        <v>62</v>
      </c>
      <c r="F26" s="335">
        <v>356</v>
      </c>
    </row>
    <row r="27" spans="2:6">
      <c r="B27" s="102" t="s">
        <v>27</v>
      </c>
      <c r="C27" s="103" t="s">
        <v>18</v>
      </c>
      <c r="D27" s="103" t="s">
        <v>30</v>
      </c>
      <c r="E27" s="103" t="s">
        <v>31</v>
      </c>
      <c r="F27" s="335">
        <v>32</v>
      </c>
    </row>
    <row r="28" spans="2:6">
      <c r="B28" s="102" t="s">
        <v>27</v>
      </c>
      <c r="C28" s="103" t="s">
        <v>18</v>
      </c>
      <c r="D28" s="103" t="s">
        <v>28</v>
      </c>
      <c r="E28" s="103" t="s">
        <v>29</v>
      </c>
      <c r="F28" s="335">
        <v>143</v>
      </c>
    </row>
    <row r="29" spans="2:6">
      <c r="B29" s="102" t="s">
        <v>27</v>
      </c>
      <c r="C29" s="103" t="s">
        <v>18</v>
      </c>
      <c r="D29" s="103" t="s">
        <v>7</v>
      </c>
      <c r="E29" s="103" t="s">
        <v>461</v>
      </c>
      <c r="F29" s="335">
        <v>114</v>
      </c>
    </row>
    <row r="30" spans="2:6">
      <c r="B30" s="102" t="s">
        <v>27</v>
      </c>
      <c r="C30" s="103" t="s">
        <v>18</v>
      </c>
      <c r="D30" s="103" t="s">
        <v>34</v>
      </c>
      <c r="E30" s="103" t="s">
        <v>35</v>
      </c>
      <c r="F30" s="335">
        <v>68</v>
      </c>
    </row>
    <row r="31" spans="2:6">
      <c r="B31" s="102" t="s">
        <v>27</v>
      </c>
      <c r="C31" s="103" t="s">
        <v>18</v>
      </c>
      <c r="D31" s="103" t="s">
        <v>9</v>
      </c>
      <c r="E31" s="103" t="s">
        <v>105</v>
      </c>
      <c r="F31" s="335">
        <v>534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146</v>
      </c>
    </row>
    <row r="33" spans="2:7">
      <c r="B33" s="102" t="s">
        <v>27</v>
      </c>
      <c r="C33" s="103" t="s">
        <v>18</v>
      </c>
      <c r="D33" s="103" t="s">
        <v>63</v>
      </c>
      <c r="E33" s="103" t="s">
        <v>64</v>
      </c>
      <c r="F33" s="335">
        <v>11</v>
      </c>
    </row>
    <row r="34" spans="2:7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31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111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220</v>
      </c>
    </row>
    <row r="37" spans="2:7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5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56</v>
      </c>
    </row>
    <row r="39" spans="2:7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3518</v>
      </c>
    </row>
    <row r="40" spans="2:7">
      <c r="B40" s="122" t="s">
        <v>40</v>
      </c>
      <c r="C40" s="118" t="s">
        <v>18</v>
      </c>
      <c r="D40" s="118" t="s">
        <v>41</v>
      </c>
      <c r="E40" s="118" t="s">
        <v>579</v>
      </c>
      <c r="F40" s="337">
        <v>600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 ht="17" thickBot="1">
      <c r="B42" s="124" t="s">
        <v>40</v>
      </c>
      <c r="C42" s="125" t="s">
        <v>18</v>
      </c>
      <c r="D42" s="125" t="s">
        <v>484</v>
      </c>
      <c r="E42" s="125" t="s">
        <v>486</v>
      </c>
      <c r="F42" s="338">
        <v>3400</v>
      </c>
      <c r="G42" s="342">
        <f>F42-1250</f>
        <v>2150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15F1-2477-5345-8CC4-8C8AEF7DD4F4}">
  <dimension ref="B3:M41"/>
  <sheetViews>
    <sheetView showGridLines="0" topLeftCell="A7" workbookViewId="0">
      <selection activeCell="B4" sqref="B4:F41"/>
    </sheetView>
  </sheetViews>
  <sheetFormatPr baseColWidth="10" defaultRowHeight="16"/>
  <cols>
    <col min="5" max="5" width="15" bestFit="1" customWidth="1"/>
    <col min="8" max="8" width="18.8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13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126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985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837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318">
        <v>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106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49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222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0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630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66</v>
      </c>
    </row>
    <row r="18" spans="2:13">
      <c r="B18" s="90" t="s">
        <v>17</v>
      </c>
      <c r="C18" s="91" t="s">
        <v>6</v>
      </c>
      <c r="D18" s="91" t="s">
        <v>23</v>
      </c>
      <c r="E18" s="91" t="s">
        <v>24</v>
      </c>
      <c r="F18" s="318">
        <v>39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25</v>
      </c>
    </row>
    <row r="20" spans="2:13">
      <c r="B20" s="90" t="s">
        <v>17</v>
      </c>
      <c r="C20" s="91" t="s">
        <v>6</v>
      </c>
      <c r="D20" s="91" t="s">
        <v>67</v>
      </c>
      <c r="E20" s="91" t="s">
        <v>68</v>
      </c>
      <c r="F20" s="318">
        <v>372</v>
      </c>
    </row>
    <row r="21" spans="2:13">
      <c r="B21" s="90" t="s">
        <v>17</v>
      </c>
      <c r="C21" s="91" t="s">
        <v>6</v>
      </c>
      <c r="D21" s="91" t="s">
        <v>126</v>
      </c>
      <c r="E21" s="91" t="s">
        <v>565</v>
      </c>
      <c r="F21" s="318">
        <v>250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25</v>
      </c>
    </row>
    <row r="23" spans="2:13" ht="17" thickBot="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189</v>
      </c>
    </row>
    <row r="24" spans="2:13">
      <c r="B24" s="99" t="s">
        <v>27</v>
      </c>
      <c r="C24" s="100" t="s">
        <v>18</v>
      </c>
      <c r="D24" s="100" t="s">
        <v>61</v>
      </c>
      <c r="E24" s="100" t="s">
        <v>62</v>
      </c>
      <c r="F24" s="334">
        <v>31</v>
      </c>
      <c r="H24" s="194" t="s">
        <v>593</v>
      </c>
      <c r="I24">
        <v>1409</v>
      </c>
      <c r="J24" t="s">
        <v>595</v>
      </c>
    </row>
    <row r="25" spans="2:13">
      <c r="B25" s="102" t="s">
        <v>27</v>
      </c>
      <c r="C25" s="103" t="s">
        <v>18</v>
      </c>
      <c r="D25" s="103" t="s">
        <v>30</v>
      </c>
      <c r="E25" s="103" t="s">
        <v>31</v>
      </c>
      <c r="F25" s="335">
        <v>476</v>
      </c>
      <c r="H25" s="194" t="s">
        <v>590</v>
      </c>
      <c r="I25">
        <v>842</v>
      </c>
      <c r="J25">
        <v>370</v>
      </c>
    </row>
    <row r="26" spans="2:13">
      <c r="B26" s="102" t="s">
        <v>27</v>
      </c>
      <c r="C26" s="103" t="s">
        <v>18</v>
      </c>
      <c r="D26" s="103" t="s">
        <v>34</v>
      </c>
      <c r="E26" s="103" t="s">
        <v>35</v>
      </c>
      <c r="F26" s="335">
        <v>344</v>
      </c>
      <c r="H26" s="194" t="s">
        <v>594</v>
      </c>
      <c r="I26">
        <f>842+711</f>
        <v>1553</v>
      </c>
      <c r="J26">
        <f>I26-J25</f>
        <v>1183</v>
      </c>
    </row>
    <row r="27" spans="2:13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50</v>
      </c>
      <c r="H27" s="194" t="s">
        <v>593</v>
      </c>
      <c r="I27">
        <f>I24-711</f>
        <v>698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338</v>
      </c>
    </row>
    <row r="29" spans="2:13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571</v>
      </c>
    </row>
    <row r="30" spans="2:13">
      <c r="B30" s="102" t="s">
        <v>27</v>
      </c>
      <c r="C30" s="103" t="s">
        <v>18</v>
      </c>
      <c r="D30" s="103" t="s">
        <v>262</v>
      </c>
      <c r="E30" s="103" t="s">
        <v>263</v>
      </c>
      <c r="F30" s="335">
        <v>200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35">
        <v>2155</v>
      </c>
    </row>
    <row r="32" spans="2:13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163</v>
      </c>
      <c r="H32" s="194" t="s">
        <v>590</v>
      </c>
      <c r="I32">
        <v>842</v>
      </c>
      <c r="L32" t="s">
        <v>603</v>
      </c>
      <c r="M32" t="s">
        <v>605</v>
      </c>
    </row>
    <row r="33" spans="2:13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54</v>
      </c>
      <c r="H33" s="194" t="s">
        <v>593</v>
      </c>
      <c r="I33">
        <v>1409</v>
      </c>
      <c r="L33">
        <v>255</v>
      </c>
      <c r="M33">
        <v>1250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94</v>
      </c>
      <c r="H34" s="194" t="s">
        <v>596</v>
      </c>
      <c r="I34">
        <v>711</v>
      </c>
    </row>
    <row r="35" spans="2:13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433</v>
      </c>
      <c r="H35" s="346" t="s">
        <v>597</v>
      </c>
      <c r="I35">
        <f>I32+I34</f>
        <v>1553</v>
      </c>
      <c r="J35" t="s">
        <v>598</v>
      </c>
    </row>
    <row r="36" spans="2:13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135</v>
      </c>
      <c r="H36" s="346" t="s">
        <v>600</v>
      </c>
      <c r="I36">
        <f>370 + 168</f>
        <v>538</v>
      </c>
      <c r="J36" t="s">
        <v>601</v>
      </c>
    </row>
    <row r="37" spans="2:13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70</v>
      </c>
      <c r="H37" s="347" t="s">
        <v>599</v>
      </c>
      <c r="I37" s="342">
        <f>I33-I34 + (L33/3) - (M33/3)</f>
        <v>366.33333333333331</v>
      </c>
      <c r="J37" t="s">
        <v>604</v>
      </c>
    </row>
    <row r="38" spans="2:13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3130</v>
      </c>
      <c r="H38" s="347" t="s">
        <v>602</v>
      </c>
      <c r="I38" s="348">
        <f>I35-I36+ (L33/3) - (M33/3)</f>
        <v>683.33333333333326</v>
      </c>
    </row>
    <row r="39" spans="2:13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220</v>
      </c>
    </row>
    <row r="41" spans="2:13" ht="17" thickBot="1">
      <c r="B41" s="124" t="s">
        <v>40</v>
      </c>
      <c r="C41" s="125" t="s">
        <v>6</v>
      </c>
      <c r="D41" s="125" t="s">
        <v>257</v>
      </c>
      <c r="E41" s="125" t="s">
        <v>258</v>
      </c>
      <c r="F41" s="338">
        <v>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9523-41CF-6F45-ABC3-4D65CC512309}">
  <dimension ref="B3:J47"/>
  <sheetViews>
    <sheetView showGridLines="0" topLeftCell="A3" zoomScale="85" workbookViewId="0">
      <selection activeCell="B4" sqref="B4:F4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215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20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324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212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527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0</v>
      </c>
    </row>
    <row r="14" spans="2:6">
      <c r="B14" s="90" t="s">
        <v>17</v>
      </c>
      <c r="C14" s="91" t="s">
        <v>18</v>
      </c>
      <c r="D14" s="91" t="s">
        <v>550</v>
      </c>
      <c r="E14" s="91" t="s">
        <v>551</v>
      </c>
      <c r="F14" s="318">
        <v>528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43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200</v>
      </c>
    </row>
    <row r="17" spans="2:10">
      <c r="B17" s="90" t="s">
        <v>17</v>
      </c>
      <c r="C17" s="91" t="s">
        <v>6</v>
      </c>
      <c r="D17" s="91" t="s">
        <v>51</v>
      </c>
      <c r="E17" s="91" t="s">
        <v>460</v>
      </c>
      <c r="F17" s="318">
        <v>30</v>
      </c>
    </row>
    <row r="18" spans="2:10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3242.7</v>
      </c>
    </row>
    <row r="19" spans="2:10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210</v>
      </c>
    </row>
    <row r="20" spans="2:10">
      <c r="B20" s="90" t="s">
        <v>17</v>
      </c>
      <c r="C20" s="91" t="s">
        <v>6</v>
      </c>
      <c r="D20" s="91" t="s">
        <v>79</v>
      </c>
      <c r="E20" s="91" t="s">
        <v>80</v>
      </c>
      <c r="F20" s="318">
        <v>218</v>
      </c>
    </row>
    <row r="21" spans="2:10">
      <c r="B21" s="90" t="s">
        <v>17</v>
      </c>
      <c r="C21" s="91" t="s">
        <v>6</v>
      </c>
      <c r="D21" s="91" t="s">
        <v>67</v>
      </c>
      <c r="E21" s="91" t="s">
        <v>68</v>
      </c>
      <c r="F21" s="318">
        <v>4</v>
      </c>
    </row>
    <row r="22" spans="2:10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25</v>
      </c>
      <c r="H22">
        <v>1761</v>
      </c>
      <c r="I22" s="342">
        <f>H22-'12.19.2022'!I37</f>
        <v>1394.6666666666667</v>
      </c>
      <c r="J22" s="342">
        <f>I22+55</f>
        <v>1449.6666666666667</v>
      </c>
    </row>
    <row r="23" spans="2:10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45</v>
      </c>
      <c r="H23">
        <v>550</v>
      </c>
      <c r="I23">
        <f>H23-'12.19.2022'!I38</f>
        <v>-133.33333333333326</v>
      </c>
    </row>
    <row r="24" spans="2:10">
      <c r="B24" s="90" t="s">
        <v>17</v>
      </c>
      <c r="C24" s="91" t="s">
        <v>6</v>
      </c>
      <c r="D24" s="91" t="s">
        <v>253</v>
      </c>
      <c r="E24" s="91" t="s">
        <v>254</v>
      </c>
      <c r="F24" s="318">
        <v>420</v>
      </c>
    </row>
    <row r="25" spans="2:10">
      <c r="B25" s="90" t="s">
        <v>17</v>
      </c>
      <c r="C25" s="91" t="s">
        <v>6</v>
      </c>
      <c r="D25" s="91" t="s">
        <v>457</v>
      </c>
      <c r="E25" s="91" t="s">
        <v>483</v>
      </c>
      <c r="F25" s="318">
        <v>1575</v>
      </c>
    </row>
    <row r="26" spans="2:10">
      <c r="B26" s="90" t="s">
        <v>17</v>
      </c>
      <c r="C26" s="91" t="s">
        <v>6</v>
      </c>
      <c r="D26" s="91" t="s">
        <v>502</v>
      </c>
      <c r="E26" s="91" t="s">
        <v>503</v>
      </c>
      <c r="F26" s="318">
        <v>56</v>
      </c>
    </row>
    <row r="27" spans="2:10" ht="17" thickBot="1">
      <c r="B27" s="90" t="s">
        <v>17</v>
      </c>
      <c r="C27" s="91" t="s">
        <v>6</v>
      </c>
      <c r="D27" s="91" t="s">
        <v>606</v>
      </c>
      <c r="E27" s="91" t="s">
        <v>607</v>
      </c>
      <c r="F27" s="318">
        <v>421</v>
      </c>
      <c r="I27" t="s">
        <v>480</v>
      </c>
    </row>
    <row r="28" spans="2:10">
      <c r="B28" s="99" t="s">
        <v>27</v>
      </c>
      <c r="C28" s="100" t="s">
        <v>18</v>
      </c>
      <c r="D28" s="100" t="s">
        <v>32</v>
      </c>
      <c r="E28" s="100" t="s">
        <v>33</v>
      </c>
      <c r="F28" s="334">
        <v>166</v>
      </c>
    </row>
    <row r="29" spans="2:10">
      <c r="B29" s="102" t="s">
        <v>27</v>
      </c>
      <c r="C29" s="103" t="s">
        <v>18</v>
      </c>
      <c r="D29" s="103" t="s">
        <v>34</v>
      </c>
      <c r="E29" s="103" t="s">
        <v>35</v>
      </c>
      <c r="F29" s="335">
        <v>158</v>
      </c>
    </row>
    <row r="30" spans="2:10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39</v>
      </c>
    </row>
    <row r="31" spans="2:10">
      <c r="B31" s="102" t="s">
        <v>27</v>
      </c>
      <c r="C31" s="103" t="s">
        <v>18</v>
      </c>
      <c r="D31" s="103" t="s">
        <v>228</v>
      </c>
      <c r="E31" s="103" t="s">
        <v>470</v>
      </c>
      <c r="F31" s="335">
        <v>294</v>
      </c>
    </row>
    <row r="32" spans="2:10">
      <c r="B32" s="102" t="s">
        <v>27</v>
      </c>
      <c r="C32" s="103" t="s">
        <v>18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371</v>
      </c>
    </row>
    <row r="34" spans="2:6">
      <c r="B34" s="102" t="s">
        <v>27</v>
      </c>
      <c r="C34" s="103" t="s">
        <v>6</v>
      </c>
      <c r="D34" s="103" t="s">
        <v>30</v>
      </c>
      <c r="E34" s="103" t="s">
        <v>31</v>
      </c>
      <c r="F34" s="335">
        <v>690</v>
      </c>
    </row>
    <row r="35" spans="2:6">
      <c r="B35" s="102" t="s">
        <v>27</v>
      </c>
      <c r="C35" s="103" t="s">
        <v>6</v>
      </c>
      <c r="D35" s="103" t="s">
        <v>28</v>
      </c>
      <c r="E35" s="103" t="s">
        <v>29</v>
      </c>
      <c r="F35" s="335">
        <v>360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35">
        <v>81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35">
        <v>54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35">
        <v>557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361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1205</v>
      </c>
    </row>
    <row r="41" spans="2:6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26</v>
      </c>
    </row>
    <row r="42" spans="2:6" ht="17" thickBot="1">
      <c r="B42" s="102" t="s">
        <v>27</v>
      </c>
      <c r="C42" s="103" t="s">
        <v>6</v>
      </c>
      <c r="D42" s="103" t="s">
        <v>512</v>
      </c>
      <c r="E42" s="103" t="s">
        <v>119</v>
      </c>
      <c r="F42" s="335">
        <v>302</v>
      </c>
    </row>
    <row r="43" spans="2:6">
      <c r="B43" s="119" t="s">
        <v>40</v>
      </c>
      <c r="C43" s="120" t="s">
        <v>18</v>
      </c>
      <c r="D43" s="120" t="s">
        <v>440</v>
      </c>
      <c r="E43" s="120" t="s">
        <v>477</v>
      </c>
      <c r="F43" s="336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509</v>
      </c>
      <c r="F44" s="337">
        <v>4527.8999999999996</v>
      </c>
    </row>
    <row r="45" spans="2:6">
      <c r="B45" s="122" t="s">
        <v>40</v>
      </c>
      <c r="C45" s="118" t="s">
        <v>6</v>
      </c>
      <c r="D45" s="118" t="s">
        <v>41</v>
      </c>
      <c r="E45" s="118" t="s">
        <v>579</v>
      </c>
      <c r="F45" s="337">
        <v>955</v>
      </c>
    </row>
    <row r="46" spans="2:6">
      <c r="B46" s="122" t="s">
        <v>40</v>
      </c>
      <c r="C46" s="118" t="s">
        <v>6</v>
      </c>
      <c r="D46" s="118" t="s">
        <v>257</v>
      </c>
      <c r="E46" s="118" t="s">
        <v>258</v>
      </c>
      <c r="F46" s="337">
        <v>1</v>
      </c>
    </row>
    <row r="47" spans="2:6" ht="17" thickBot="1">
      <c r="B47" s="124" t="s">
        <v>40</v>
      </c>
      <c r="C47" s="125" t="s">
        <v>6</v>
      </c>
      <c r="D47" s="125" t="s">
        <v>484</v>
      </c>
      <c r="E47" s="125" t="s">
        <v>486</v>
      </c>
      <c r="F47" s="338">
        <v>1919.7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C8FE-BEB1-B040-A6D0-1FD61CF52CA9}">
  <dimension ref="B3:F41"/>
  <sheetViews>
    <sheetView showGridLines="0" zoomScale="96" workbookViewId="0">
      <selection activeCell="R21" sqref="R21"/>
    </sheetView>
  </sheetViews>
  <sheetFormatPr baseColWidth="10" defaultRowHeight="16"/>
  <cols>
    <col min="5" max="5" width="15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147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101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67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21</v>
      </c>
    </row>
    <row r="10" spans="2:6">
      <c r="B10" s="90" t="s">
        <v>17</v>
      </c>
      <c r="C10" s="91" t="s">
        <v>18</v>
      </c>
      <c r="D10" s="91" t="s">
        <v>550</v>
      </c>
      <c r="E10" s="91" t="s">
        <v>551</v>
      </c>
      <c r="F10" s="318">
        <v>229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318">
        <v>70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40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794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18">
        <v>30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18">
        <v>68</v>
      </c>
    </row>
    <row r="16" spans="2:6">
      <c r="B16" s="90" t="s">
        <v>17</v>
      </c>
      <c r="C16" s="91" t="s">
        <v>6</v>
      </c>
      <c r="D16" s="91" t="s">
        <v>11</v>
      </c>
      <c r="E16" s="91" t="s">
        <v>466</v>
      </c>
      <c r="F16" s="318">
        <v>1949.4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46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140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154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94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184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340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51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388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75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112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1093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166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209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240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200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252</v>
      </c>
    </row>
    <row r="36" spans="2:6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148</v>
      </c>
    </row>
    <row r="37" spans="2:6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49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315</v>
      </c>
    </row>
    <row r="39" spans="2:6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 ht="17" thickBot="1">
      <c r="B41" s="124" t="s">
        <v>40</v>
      </c>
      <c r="C41" s="125" t="s">
        <v>18</v>
      </c>
      <c r="D41" s="125" t="s">
        <v>484</v>
      </c>
      <c r="E41" s="125" t="s">
        <v>486</v>
      </c>
      <c r="F41" s="338">
        <v>1860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178-57EB-1B4F-A764-DBA046459F1C}">
  <dimension ref="B3:S49"/>
  <sheetViews>
    <sheetView showGridLines="0" topLeftCell="A2" zoomScale="83" workbookViewId="0">
      <selection activeCell="B4" sqref="B4:F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545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219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80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398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173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52</v>
      </c>
    </row>
    <row r="12" spans="2:6">
      <c r="B12" s="90" t="s">
        <v>17</v>
      </c>
      <c r="C12" s="91" t="s">
        <v>18</v>
      </c>
      <c r="D12" s="91" t="s">
        <v>608</v>
      </c>
      <c r="E12" s="91" t="s">
        <v>609</v>
      </c>
      <c r="F12" s="318">
        <v>76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329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65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10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102</v>
      </c>
    </row>
    <row r="17" spans="2:17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292</v>
      </c>
    </row>
    <row r="18" spans="2:17">
      <c r="B18" s="90" t="s">
        <v>17</v>
      </c>
      <c r="C18" s="91" t="s">
        <v>6</v>
      </c>
      <c r="D18" s="91" t="s">
        <v>79</v>
      </c>
      <c r="E18" s="91" t="s">
        <v>80</v>
      </c>
      <c r="F18" s="318">
        <v>35</v>
      </c>
    </row>
    <row r="19" spans="2:17">
      <c r="B19" s="90" t="s">
        <v>17</v>
      </c>
      <c r="C19" s="91" t="s">
        <v>6</v>
      </c>
      <c r="D19" s="91" t="s">
        <v>67</v>
      </c>
      <c r="E19" s="91" t="s">
        <v>68</v>
      </c>
      <c r="F19" s="318">
        <v>53</v>
      </c>
    </row>
    <row r="20" spans="2:17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10</v>
      </c>
    </row>
    <row r="21" spans="2:17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70</v>
      </c>
    </row>
    <row r="22" spans="2:17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40</v>
      </c>
    </row>
    <row r="23" spans="2:17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107</v>
      </c>
    </row>
    <row r="24" spans="2:17">
      <c r="B24" s="90" t="s">
        <v>17</v>
      </c>
      <c r="C24" s="91" t="s">
        <v>6</v>
      </c>
      <c r="D24" s="91" t="s">
        <v>457</v>
      </c>
      <c r="E24" s="91" t="s">
        <v>483</v>
      </c>
      <c r="F24" s="318">
        <v>2249.1</v>
      </c>
    </row>
    <row r="25" spans="2:17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244</v>
      </c>
    </row>
    <row r="26" spans="2:17" ht="17" thickBot="1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2160</v>
      </c>
    </row>
    <row r="27" spans="2:17">
      <c r="B27" s="99" t="s">
        <v>27</v>
      </c>
      <c r="C27" s="100" t="s">
        <v>18</v>
      </c>
      <c r="D27" s="100" t="s">
        <v>61</v>
      </c>
      <c r="E27" s="100" t="s">
        <v>62</v>
      </c>
      <c r="F27" s="334">
        <v>173</v>
      </c>
      <c r="K27" t="s">
        <v>610</v>
      </c>
      <c r="P27" t="s">
        <v>617</v>
      </c>
    </row>
    <row r="28" spans="2:17">
      <c r="B28" s="102" t="s">
        <v>27</v>
      </c>
      <c r="C28" s="103" t="s">
        <v>18</v>
      </c>
      <c r="D28" s="103" t="s">
        <v>30</v>
      </c>
      <c r="E28" s="103" t="s">
        <v>31</v>
      </c>
      <c r="F28" s="335">
        <v>1071</v>
      </c>
      <c r="J28" t="s">
        <v>619</v>
      </c>
      <c r="K28" t="s">
        <v>611</v>
      </c>
      <c r="L28">
        <v>-400</v>
      </c>
      <c r="M28" t="s">
        <v>614</v>
      </c>
      <c r="P28" t="s">
        <v>40</v>
      </c>
      <c r="Q28">
        <f>SUMIF(K28:K33,"Whole Team",L28:L33)/3</f>
        <v>-216.66666666666666</v>
      </c>
    </row>
    <row r="29" spans="2:17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766</v>
      </c>
      <c r="J29" t="s">
        <v>619</v>
      </c>
      <c r="K29" t="s">
        <v>612</v>
      </c>
      <c r="L29">
        <v>200</v>
      </c>
      <c r="M29" t="s">
        <v>613</v>
      </c>
      <c r="P29" t="s">
        <v>27</v>
      </c>
      <c r="Q29">
        <f>Q28+L29/2</f>
        <v>-116.66666666666666</v>
      </c>
    </row>
    <row r="30" spans="2:17">
      <c r="B30" s="102" t="s">
        <v>27</v>
      </c>
      <c r="C30" s="103" t="s">
        <v>18</v>
      </c>
      <c r="D30" s="103" t="s">
        <v>32</v>
      </c>
      <c r="E30" s="103" t="s">
        <v>33</v>
      </c>
      <c r="F30" s="335">
        <v>215</v>
      </c>
      <c r="J30" t="s">
        <v>620</v>
      </c>
      <c r="K30" t="s">
        <v>611</v>
      </c>
      <c r="L30">
        <v>-600</v>
      </c>
      <c r="M30" t="s">
        <v>615</v>
      </c>
      <c r="N30" t="s">
        <v>616</v>
      </c>
      <c r="P30" t="s">
        <v>17</v>
      </c>
      <c r="Q30">
        <f>Q28+L29/2</f>
        <v>-116.66666666666666</v>
      </c>
    </row>
    <row r="31" spans="2:17">
      <c r="B31" s="102" t="s">
        <v>27</v>
      </c>
      <c r="C31" s="103" t="s">
        <v>18</v>
      </c>
      <c r="D31" s="103" t="s">
        <v>517</v>
      </c>
      <c r="E31" s="103" t="s">
        <v>518</v>
      </c>
      <c r="F31" s="335">
        <v>92</v>
      </c>
      <c r="J31" t="s">
        <v>621</v>
      </c>
      <c r="K31" t="s">
        <v>611</v>
      </c>
      <c r="L31">
        <v>333</v>
      </c>
      <c r="M31" t="s">
        <v>613</v>
      </c>
    </row>
    <row r="32" spans="2:17">
      <c r="B32" s="102" t="s">
        <v>27</v>
      </c>
      <c r="C32" s="103" t="s">
        <v>18</v>
      </c>
      <c r="D32" s="103" t="s">
        <v>512</v>
      </c>
      <c r="E32" s="103" t="s">
        <v>119</v>
      </c>
      <c r="F32" s="335">
        <v>230</v>
      </c>
      <c r="J32" t="s">
        <v>621</v>
      </c>
      <c r="K32" t="s">
        <v>611</v>
      </c>
      <c r="L32">
        <v>347</v>
      </c>
      <c r="M32" t="s">
        <v>613</v>
      </c>
    </row>
    <row r="33" spans="2:19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70</v>
      </c>
      <c r="J33" t="s">
        <v>619</v>
      </c>
      <c r="K33" t="s">
        <v>611</v>
      </c>
      <c r="L33">
        <v>-330</v>
      </c>
      <c r="M33" t="s">
        <v>618</v>
      </c>
    </row>
    <row r="34" spans="2:19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19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59</v>
      </c>
      <c r="P35" t="s">
        <v>619</v>
      </c>
      <c r="R35" t="s">
        <v>622</v>
      </c>
      <c r="S35" t="s">
        <v>76</v>
      </c>
    </row>
    <row r="36" spans="2:19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367</v>
      </c>
      <c r="P36" t="s">
        <v>40</v>
      </c>
      <c r="Q36">
        <f>L28/3 + L33/3 +L30/6</f>
        <v>-343.33333333333337</v>
      </c>
      <c r="R36">
        <v>2487</v>
      </c>
      <c r="S36">
        <f>R36+Q36</f>
        <v>2143.6666666666665</v>
      </c>
    </row>
    <row r="37" spans="2:19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175</v>
      </c>
      <c r="P37" t="s">
        <v>27</v>
      </c>
      <c r="Q37">
        <f>L28/3 + L33/3 +L30/6+L29/2</f>
        <v>-243.33333333333337</v>
      </c>
      <c r="R37">
        <v>-337</v>
      </c>
      <c r="S37">
        <f>R37+Q37</f>
        <v>-580.33333333333337</v>
      </c>
    </row>
    <row r="38" spans="2:19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76</v>
      </c>
      <c r="P38" t="s">
        <v>17</v>
      </c>
      <c r="Q38">
        <f>L28/3 + L33/3 +L30/6+L29/2</f>
        <v>-243.33333333333337</v>
      </c>
      <c r="R38">
        <v>-182</v>
      </c>
      <c r="S38">
        <f>R38+Q38</f>
        <v>-425.33333333333337</v>
      </c>
    </row>
    <row r="39" spans="2:19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46</v>
      </c>
      <c r="Q39">
        <f>SUM(Q36:Q38)</f>
        <v>-830.00000000000011</v>
      </c>
      <c r="S39">
        <f>SUM(S36:S38)</f>
        <v>1137.9999999999995</v>
      </c>
    </row>
    <row r="40" spans="2:19">
      <c r="B40" s="102" t="s">
        <v>27</v>
      </c>
      <c r="C40" s="103" t="s">
        <v>6</v>
      </c>
      <c r="D40" s="103" t="s">
        <v>228</v>
      </c>
      <c r="E40" s="103" t="s">
        <v>470</v>
      </c>
      <c r="F40" s="335">
        <v>95</v>
      </c>
      <c r="J40">
        <f>L28+L29+L33+0.5*L30</f>
        <v>-830</v>
      </c>
      <c r="M40">
        <f>1354 - 1090</f>
        <v>264</v>
      </c>
    </row>
    <row r="41" spans="2:19" ht="17" thickBot="1">
      <c r="B41" s="102" t="s">
        <v>27</v>
      </c>
      <c r="C41" s="103" t="s">
        <v>6</v>
      </c>
      <c r="D41" s="103" t="s">
        <v>262</v>
      </c>
      <c r="E41" s="103" t="s">
        <v>263</v>
      </c>
      <c r="F41" s="335">
        <v>3</v>
      </c>
      <c r="J41">
        <v>-337</v>
      </c>
      <c r="M41">
        <f>M40+305</f>
        <v>569</v>
      </c>
    </row>
    <row r="42" spans="2:19">
      <c r="B42" s="119" t="s">
        <v>40</v>
      </c>
      <c r="C42" s="120" t="s">
        <v>18</v>
      </c>
      <c r="D42" s="120" t="s">
        <v>113</v>
      </c>
      <c r="E42" s="120" t="s">
        <v>114</v>
      </c>
      <c r="F42" s="336">
        <v>24</v>
      </c>
      <c r="J42">
        <v>2487</v>
      </c>
      <c r="K42">
        <f>SUM(J40:J42)</f>
        <v>1320</v>
      </c>
      <c r="P42" t="s">
        <v>623</v>
      </c>
      <c r="R42" t="s">
        <v>622</v>
      </c>
      <c r="S42" t="s">
        <v>76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  <c r="K43">
        <f>K42-J44</f>
        <v>182</v>
      </c>
      <c r="P43" t="s">
        <v>40</v>
      </c>
      <c r="Q43">
        <f>L30/6+L31/3+L32/3</f>
        <v>126.66666666666667</v>
      </c>
      <c r="R43">
        <v>0</v>
      </c>
      <c r="S43">
        <f>R43+Q43</f>
        <v>126.66666666666667</v>
      </c>
    </row>
    <row r="44" spans="2:19">
      <c r="B44" s="122" t="s">
        <v>40</v>
      </c>
      <c r="C44" s="118" t="s">
        <v>18</v>
      </c>
      <c r="D44" s="118" t="s">
        <v>484</v>
      </c>
      <c r="E44" s="118" t="s">
        <v>486</v>
      </c>
      <c r="F44" s="337">
        <v>4370</v>
      </c>
      <c r="J44">
        <v>1138</v>
      </c>
      <c r="P44" t="s">
        <v>27</v>
      </c>
      <c r="Q44">
        <f>L30/6+L31/3+L32/3</f>
        <v>126.66666666666667</v>
      </c>
      <c r="R44">
        <v>58</v>
      </c>
      <c r="S44">
        <f>R44+Q44</f>
        <v>184.66666666666669</v>
      </c>
    </row>
    <row r="45" spans="2:19">
      <c r="B45" s="122" t="s">
        <v>40</v>
      </c>
      <c r="C45" s="118" t="s">
        <v>6</v>
      </c>
      <c r="D45" s="118" t="s">
        <v>69</v>
      </c>
      <c r="E45" s="118" t="s">
        <v>509</v>
      </c>
      <c r="F45" s="337">
        <v>599</v>
      </c>
      <c r="P45" t="s">
        <v>17</v>
      </c>
      <c r="Q45">
        <f>L30/6+L31/3+L32/3</f>
        <v>126.66666666666667</v>
      </c>
      <c r="R45">
        <v>0</v>
      </c>
      <c r="S45">
        <f>R45+Q45</f>
        <v>126.66666666666667</v>
      </c>
    </row>
    <row r="46" spans="2:19">
      <c r="B46" s="122" t="s">
        <v>40</v>
      </c>
      <c r="C46" s="118" t="s">
        <v>6</v>
      </c>
      <c r="D46" s="118" t="s">
        <v>41</v>
      </c>
      <c r="E46" s="118" t="s">
        <v>579</v>
      </c>
      <c r="F46" s="337">
        <v>3104.1</v>
      </c>
    </row>
    <row r="47" spans="2:19">
      <c r="B47" s="122" t="s">
        <v>40</v>
      </c>
      <c r="C47" s="118" t="s">
        <v>6</v>
      </c>
      <c r="D47" s="118" t="s">
        <v>65</v>
      </c>
      <c r="E47" s="118" t="s">
        <v>66</v>
      </c>
      <c r="F47" s="337">
        <v>25</v>
      </c>
    </row>
    <row r="48" spans="2:19" ht="17" thickBot="1">
      <c r="B48" s="124" t="s">
        <v>40</v>
      </c>
      <c r="C48" s="125" t="s">
        <v>6</v>
      </c>
      <c r="D48" s="125" t="s">
        <v>257</v>
      </c>
      <c r="E48" s="125" t="s">
        <v>258</v>
      </c>
      <c r="F48" s="338">
        <v>5</v>
      </c>
      <c r="P48">
        <f>SUM(S43:S45)</f>
        <v>438.00000000000006</v>
      </c>
      <c r="Q48">
        <f>P48-P49</f>
        <v>0</v>
      </c>
    </row>
    <row r="49" spans="16:19">
      <c r="P49">
        <v>438</v>
      </c>
      <c r="S49">
        <f>SUM(S43:S45)</f>
        <v>438.00000000000006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A52E-1178-D649-8178-9A80B1BFA533}">
  <dimension ref="B3:K41"/>
  <sheetViews>
    <sheetView showGridLines="0" zoomScale="86" workbookViewId="0">
      <selection activeCell="B4" sqref="B4:F41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308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15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30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4860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64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18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215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170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112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92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505</v>
      </c>
    </row>
    <row r="17" spans="2:1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14</v>
      </c>
    </row>
    <row r="18" spans="2:1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90</v>
      </c>
    </row>
    <row r="19" spans="2:1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628</v>
      </c>
    </row>
    <row r="20" spans="2:11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112</v>
      </c>
    </row>
    <row r="21" spans="2:11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242</v>
      </c>
    </row>
    <row r="22" spans="2:11">
      <c r="B22" s="90" t="s">
        <v>17</v>
      </c>
      <c r="C22" s="91" t="s">
        <v>6</v>
      </c>
      <c r="D22" s="91" t="s">
        <v>457</v>
      </c>
      <c r="E22" s="91" t="s">
        <v>483</v>
      </c>
      <c r="F22" s="318">
        <v>2250</v>
      </c>
    </row>
    <row r="23" spans="2:1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263</v>
      </c>
    </row>
    <row r="24" spans="2:1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1300</v>
      </c>
    </row>
    <row r="25" spans="2:11" ht="17" thickBot="1">
      <c r="B25" s="90" t="s">
        <v>17</v>
      </c>
      <c r="C25" s="91" t="s">
        <v>6</v>
      </c>
      <c r="D25" s="91" t="s">
        <v>608</v>
      </c>
      <c r="E25" s="91" t="s">
        <v>609</v>
      </c>
      <c r="F25" s="318">
        <v>172</v>
      </c>
    </row>
    <row r="26" spans="2:11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1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555</v>
      </c>
    </row>
    <row r="28" spans="2:11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421</v>
      </c>
    </row>
    <row r="29" spans="2:11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50</v>
      </c>
    </row>
    <row r="30" spans="2:1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118</v>
      </c>
    </row>
    <row r="31" spans="2:1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150</v>
      </c>
      <c r="K31">
        <v>1723</v>
      </c>
    </row>
    <row r="32" spans="2:1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55</v>
      </c>
      <c r="K32">
        <v>1229</v>
      </c>
    </row>
    <row r="33" spans="2:11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750</v>
      </c>
      <c r="K33">
        <v>-83</v>
      </c>
    </row>
    <row r="34" spans="2:11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47</v>
      </c>
      <c r="K34">
        <f>SUM(K31:K33)</f>
        <v>2869</v>
      </c>
    </row>
    <row r="35" spans="2:11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319</v>
      </c>
    </row>
    <row r="36" spans="2:11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38</v>
      </c>
    </row>
    <row r="37" spans="2:11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96</v>
      </c>
    </row>
    <row r="38" spans="2:11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458</v>
      </c>
    </row>
    <row r="39" spans="2:11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63</v>
      </c>
    </row>
    <row r="40" spans="2:11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11" ht="17" thickBot="1">
      <c r="B41" s="124" t="s">
        <v>40</v>
      </c>
      <c r="C41" s="125" t="s">
        <v>6</v>
      </c>
      <c r="D41" s="125" t="s">
        <v>41</v>
      </c>
      <c r="E41" s="125" t="s">
        <v>579</v>
      </c>
      <c r="F41" s="338">
        <v>483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43DA-C481-7240-B056-EB0A08830B15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37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125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26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12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547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68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22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26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900</v>
      </c>
    </row>
    <row r="16" spans="2:6">
      <c r="B16" s="90" t="s">
        <v>17</v>
      </c>
      <c r="C16" s="91" t="s">
        <v>18</v>
      </c>
      <c r="D16" s="91" t="s">
        <v>608</v>
      </c>
      <c r="E16" s="91" t="s">
        <v>609</v>
      </c>
      <c r="F16" s="318">
        <v>120</v>
      </c>
    </row>
    <row r="17" spans="2:6">
      <c r="B17" s="90" t="s">
        <v>17</v>
      </c>
      <c r="C17" s="91" t="s">
        <v>6</v>
      </c>
      <c r="D17" s="91" t="s">
        <v>43</v>
      </c>
      <c r="E17" s="91" t="s">
        <v>459</v>
      </c>
      <c r="F17" s="318">
        <v>110</v>
      </c>
    </row>
    <row r="18" spans="2:6">
      <c r="B18" s="90" t="s">
        <v>17</v>
      </c>
      <c r="C18" s="91" t="s">
        <v>6</v>
      </c>
      <c r="D18" s="91" t="s">
        <v>111</v>
      </c>
      <c r="E18" s="91" t="s">
        <v>580</v>
      </c>
      <c r="F18" s="318">
        <v>445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75</v>
      </c>
    </row>
    <row r="20" spans="2:6">
      <c r="B20" s="90" t="s">
        <v>17</v>
      </c>
      <c r="C20" s="91" t="s">
        <v>6</v>
      </c>
      <c r="D20" s="91" t="s">
        <v>79</v>
      </c>
      <c r="E20" s="91" t="s">
        <v>80</v>
      </c>
      <c r="F20" s="318">
        <v>30</v>
      </c>
    </row>
    <row r="21" spans="2:6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129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679</v>
      </c>
    </row>
    <row r="23" spans="2:6" ht="17" thickBot="1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609</v>
      </c>
    </row>
    <row r="24" spans="2:6">
      <c r="B24" s="99" t="s">
        <v>27</v>
      </c>
      <c r="C24" s="100" t="s">
        <v>18</v>
      </c>
      <c r="D24" s="100" t="s">
        <v>28</v>
      </c>
      <c r="E24" s="100" t="s">
        <v>29</v>
      </c>
      <c r="F24" s="334">
        <v>735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335">
        <v>586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35">
        <v>420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335">
        <v>322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40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76</v>
      </c>
    </row>
    <row r="31" spans="2:6">
      <c r="B31" s="102" t="s">
        <v>27</v>
      </c>
      <c r="C31" s="103" t="s">
        <v>6</v>
      </c>
      <c r="D31" s="103" t="s">
        <v>228</v>
      </c>
      <c r="E31" s="103" t="s">
        <v>470</v>
      </c>
      <c r="F31" s="335">
        <v>23</v>
      </c>
    </row>
    <row r="32" spans="2:6">
      <c r="B32" s="102" t="s">
        <v>27</v>
      </c>
      <c r="C32" s="103" t="s">
        <v>6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504</v>
      </c>
      <c r="E33" s="103" t="s">
        <v>505</v>
      </c>
      <c r="F33" s="335">
        <v>510</v>
      </c>
    </row>
    <row r="34" spans="2:6" ht="17" thickBot="1">
      <c r="B34" s="102" t="s">
        <v>27</v>
      </c>
      <c r="C34" s="103" t="s">
        <v>6</v>
      </c>
      <c r="D34" s="103" t="s">
        <v>517</v>
      </c>
      <c r="E34" s="103" t="s">
        <v>518</v>
      </c>
      <c r="F34" s="335">
        <v>24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805</v>
      </c>
    </row>
    <row r="36" spans="2:6">
      <c r="B36" s="122" t="s">
        <v>40</v>
      </c>
      <c r="C36" s="118" t="s">
        <v>18</v>
      </c>
      <c r="D36" s="118" t="s">
        <v>257</v>
      </c>
      <c r="E36" s="118" t="s">
        <v>258</v>
      </c>
      <c r="F36" s="337">
        <v>39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 ht="17" thickBot="1">
      <c r="B38" s="124" t="s">
        <v>40</v>
      </c>
      <c r="C38" s="125" t="s">
        <v>6</v>
      </c>
      <c r="D38" s="125" t="s">
        <v>113</v>
      </c>
      <c r="E38" s="125" t="s">
        <v>114</v>
      </c>
      <c r="F38" s="338">
        <v>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840F-42E0-D848-AAD4-1AB3BD9F0105}">
  <dimension ref="B3:F25"/>
  <sheetViews>
    <sheetView showGridLines="0" workbookViewId="0">
      <selection activeCell="I39" sqref="I3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67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59</v>
      </c>
    </row>
    <row r="9" spans="2:6">
      <c r="B9" s="90" t="s">
        <v>17</v>
      </c>
      <c r="C9" s="91" t="s">
        <v>18</v>
      </c>
      <c r="D9" s="91" t="s">
        <v>502</v>
      </c>
      <c r="E9" s="91" t="s">
        <v>503</v>
      </c>
      <c r="F9" s="318">
        <v>60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231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37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97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18">
        <v>303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18">
        <v>700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900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18">
        <v>55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318">
        <v>505</v>
      </c>
    </row>
    <row r="18" spans="2:6" ht="17" thickBot="1">
      <c r="B18" s="90" t="s">
        <v>17</v>
      </c>
      <c r="C18" s="91" t="s">
        <v>6</v>
      </c>
      <c r="D18" s="91" t="s">
        <v>550</v>
      </c>
      <c r="E18" s="91" t="s">
        <v>551</v>
      </c>
      <c r="F18" s="318">
        <v>1000</v>
      </c>
    </row>
    <row r="19" spans="2:6">
      <c r="B19" s="99" t="s">
        <v>27</v>
      </c>
      <c r="C19" s="100" t="s">
        <v>18</v>
      </c>
      <c r="D19" s="100" t="s">
        <v>61</v>
      </c>
      <c r="E19" s="100" t="s">
        <v>62</v>
      </c>
      <c r="F19" s="334">
        <v>25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335">
        <v>54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109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335">
        <v>662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21</v>
      </c>
    </row>
    <row r="25" spans="2:6" ht="17" thickBot="1">
      <c r="B25" s="288" t="s">
        <v>40</v>
      </c>
      <c r="C25" s="289" t="s">
        <v>18</v>
      </c>
      <c r="D25" s="289" t="s">
        <v>440</v>
      </c>
      <c r="E25" s="289" t="s">
        <v>477</v>
      </c>
      <c r="F25" s="349">
        <v>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111A-C888-9D44-94B9-888CAFB7AC3A}">
  <dimension ref="B3:F46"/>
  <sheetViews>
    <sheetView showGridLines="0" topLeftCell="A8" zoomScale="88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80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1360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819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318">
        <v>261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116</v>
      </c>
    </row>
    <row r="10" spans="2:6">
      <c r="B10" s="90" t="s">
        <v>17</v>
      </c>
      <c r="C10" s="91" t="s">
        <v>18</v>
      </c>
      <c r="D10" s="91" t="s">
        <v>71</v>
      </c>
      <c r="E10" s="91" t="s">
        <v>463</v>
      </c>
      <c r="F10" s="318">
        <v>358</v>
      </c>
    </row>
    <row r="11" spans="2:6">
      <c r="B11" s="90" t="s">
        <v>17</v>
      </c>
      <c r="C11" s="91" t="s">
        <v>18</v>
      </c>
      <c r="D11" s="91" t="s">
        <v>19</v>
      </c>
      <c r="E11" s="91" t="s">
        <v>20</v>
      </c>
      <c r="F11" s="318">
        <v>5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201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87</v>
      </c>
    </row>
    <row r="14" spans="2:6">
      <c r="B14" s="90" t="s">
        <v>17</v>
      </c>
      <c r="C14" s="91" t="s">
        <v>18</v>
      </c>
      <c r="D14" s="91" t="s">
        <v>226</v>
      </c>
      <c r="E14" s="91" t="s">
        <v>467</v>
      </c>
      <c r="F14" s="318">
        <v>53</v>
      </c>
    </row>
    <row r="15" spans="2:6">
      <c r="B15" s="90" t="s">
        <v>17</v>
      </c>
      <c r="C15" s="91" t="s">
        <v>18</v>
      </c>
      <c r="D15" s="91" t="s">
        <v>221</v>
      </c>
      <c r="E15" s="91" t="s">
        <v>230</v>
      </c>
      <c r="F15" s="318">
        <v>5</v>
      </c>
    </row>
    <row r="16" spans="2:6">
      <c r="B16" s="90" t="s">
        <v>17</v>
      </c>
      <c r="C16" s="91" t="s">
        <v>18</v>
      </c>
      <c r="D16" s="91" t="s">
        <v>251</v>
      </c>
      <c r="E16" s="91" t="s">
        <v>252</v>
      </c>
      <c r="F16" s="318">
        <v>58</v>
      </c>
    </row>
    <row r="17" spans="2:6">
      <c r="B17" s="90" t="s">
        <v>17</v>
      </c>
      <c r="C17" s="91" t="s">
        <v>18</v>
      </c>
      <c r="D17" s="91" t="s">
        <v>502</v>
      </c>
      <c r="E17" s="91" t="s">
        <v>503</v>
      </c>
      <c r="F17" s="318">
        <v>219</v>
      </c>
    </row>
    <row r="18" spans="2:6">
      <c r="B18" s="90" t="s">
        <v>17</v>
      </c>
      <c r="C18" s="91" t="s">
        <v>18</v>
      </c>
      <c r="D18" s="91" t="s">
        <v>608</v>
      </c>
      <c r="E18" s="91" t="s">
        <v>609</v>
      </c>
      <c r="F18" s="318">
        <v>68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38</v>
      </c>
    </row>
    <row r="20" spans="2:6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52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18">
        <v>41</v>
      </c>
    </row>
    <row r="22" spans="2:6">
      <c r="B22" s="90" t="s">
        <v>17</v>
      </c>
      <c r="C22" s="91" t="s">
        <v>6</v>
      </c>
      <c r="D22" s="91" t="s">
        <v>67</v>
      </c>
      <c r="E22" s="91" t="s">
        <v>68</v>
      </c>
      <c r="F22" s="318">
        <v>343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5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1152.9000000000001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2</v>
      </c>
    </row>
    <row r="26" spans="2:6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1620</v>
      </c>
    </row>
    <row r="27" spans="2:6" ht="17" thickBot="1">
      <c r="B27" s="90" t="s">
        <v>17</v>
      </c>
      <c r="C27" s="91" t="s">
        <v>6</v>
      </c>
      <c r="D27" s="91" t="s">
        <v>649</v>
      </c>
      <c r="E27" s="91" t="s">
        <v>650</v>
      </c>
      <c r="F27" s="318">
        <v>2</v>
      </c>
    </row>
    <row r="28" spans="2:6">
      <c r="B28" s="99" t="s">
        <v>27</v>
      </c>
      <c r="C28" s="100" t="s">
        <v>18</v>
      </c>
      <c r="D28" s="100" t="s">
        <v>61</v>
      </c>
      <c r="E28" s="100" t="s">
        <v>62</v>
      </c>
      <c r="F28" s="334">
        <v>223</v>
      </c>
    </row>
    <row r="29" spans="2:6">
      <c r="B29" s="102" t="s">
        <v>27</v>
      </c>
      <c r="C29" s="103" t="s">
        <v>18</v>
      </c>
      <c r="D29" s="103" t="s">
        <v>9</v>
      </c>
      <c r="E29" s="103" t="s">
        <v>105</v>
      </c>
      <c r="F29" s="335">
        <v>90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54</v>
      </c>
    </row>
    <row r="31" spans="2:6">
      <c r="B31" s="102" t="s">
        <v>27</v>
      </c>
      <c r="C31" s="103" t="s">
        <v>18</v>
      </c>
      <c r="D31" s="103" t="s">
        <v>81</v>
      </c>
      <c r="E31" s="103" t="s">
        <v>82</v>
      </c>
      <c r="F31" s="335">
        <v>190</v>
      </c>
    </row>
    <row r="32" spans="2:6">
      <c r="B32" s="102" t="s">
        <v>27</v>
      </c>
      <c r="C32" s="103" t="s">
        <v>18</v>
      </c>
      <c r="D32" s="103" t="s">
        <v>228</v>
      </c>
      <c r="E32" s="103" t="s">
        <v>470</v>
      </c>
      <c r="F32" s="335">
        <v>408</v>
      </c>
    </row>
    <row r="33" spans="2:6">
      <c r="B33" s="102" t="s">
        <v>27</v>
      </c>
      <c r="C33" s="103" t="s">
        <v>6</v>
      </c>
      <c r="D33" s="103" t="s">
        <v>30</v>
      </c>
      <c r="E33" s="103" t="s">
        <v>31</v>
      </c>
      <c r="F33" s="335">
        <v>44</v>
      </c>
    </row>
    <row r="34" spans="2:6">
      <c r="B34" s="102" t="s">
        <v>27</v>
      </c>
      <c r="C34" s="103" t="s">
        <v>6</v>
      </c>
      <c r="D34" s="103" t="s">
        <v>28</v>
      </c>
      <c r="E34" s="103" t="s">
        <v>29</v>
      </c>
      <c r="F34" s="335">
        <v>205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35">
        <v>3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35">
        <v>262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25</v>
      </c>
    </row>
    <row r="38" spans="2:6">
      <c r="B38" s="102" t="s">
        <v>27</v>
      </c>
      <c r="C38" s="103" t="s">
        <v>6</v>
      </c>
      <c r="D38" s="103" t="s">
        <v>504</v>
      </c>
      <c r="E38" s="103" t="s">
        <v>505</v>
      </c>
      <c r="F38" s="335">
        <v>50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123</v>
      </c>
    </row>
    <row r="40" spans="2:6" ht="17" thickBot="1">
      <c r="B40" s="102" t="s">
        <v>27</v>
      </c>
      <c r="C40" s="103" t="s">
        <v>6</v>
      </c>
      <c r="D40" s="103" t="s">
        <v>512</v>
      </c>
      <c r="E40" s="103" t="s">
        <v>119</v>
      </c>
      <c r="F40" s="335">
        <v>184</v>
      </c>
    </row>
    <row r="41" spans="2:6">
      <c r="B41" s="119" t="s">
        <v>40</v>
      </c>
      <c r="C41" s="120" t="s">
        <v>18</v>
      </c>
      <c r="D41" s="120" t="s">
        <v>41</v>
      </c>
      <c r="E41" s="120" t="s">
        <v>579</v>
      </c>
      <c r="F41" s="336">
        <v>1000</v>
      </c>
    </row>
    <row r="42" spans="2:6">
      <c r="B42" s="122" t="s">
        <v>40</v>
      </c>
      <c r="C42" s="118" t="s">
        <v>18</v>
      </c>
      <c r="D42" s="118" t="s">
        <v>65</v>
      </c>
      <c r="E42" s="118" t="s">
        <v>66</v>
      </c>
      <c r="F42" s="337">
        <v>293</v>
      </c>
    </row>
    <row r="43" spans="2:6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651</v>
      </c>
      <c r="F44" s="337">
        <v>100</v>
      </c>
    </row>
    <row r="45" spans="2:6">
      <c r="B45" s="122" t="s">
        <v>40</v>
      </c>
      <c r="C45" s="118" t="s">
        <v>6</v>
      </c>
      <c r="D45" s="118" t="s">
        <v>47</v>
      </c>
      <c r="E45" s="118" t="s">
        <v>229</v>
      </c>
      <c r="F45" s="337">
        <v>53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338">
        <v>22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908B-22D5-3741-845D-D435F3F83F74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435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6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109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225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45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87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451</v>
      </c>
    </row>
    <row r="16" spans="2:6" ht="17" thickBot="1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30</v>
      </c>
    </row>
    <row r="17" spans="2:6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74</v>
      </c>
    </row>
    <row r="18" spans="2:6">
      <c r="B18" s="102" t="s">
        <v>27</v>
      </c>
      <c r="C18" s="103" t="s">
        <v>18</v>
      </c>
      <c r="D18" s="103" t="s">
        <v>28</v>
      </c>
      <c r="E18" s="103" t="s">
        <v>29</v>
      </c>
      <c r="F18" s="335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35">
        <v>176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146</v>
      </c>
    </row>
    <row r="21" spans="2:6">
      <c r="B21" s="102" t="s">
        <v>27</v>
      </c>
      <c r="C21" s="103" t="s">
        <v>18</v>
      </c>
      <c r="D21" s="103" t="s">
        <v>262</v>
      </c>
      <c r="E21" s="103" t="s">
        <v>263</v>
      </c>
      <c r="F21" s="335">
        <v>0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335">
        <v>50</v>
      </c>
    </row>
    <row r="23" spans="2:6">
      <c r="B23" s="102" t="s">
        <v>27</v>
      </c>
      <c r="C23" s="103" t="s">
        <v>6</v>
      </c>
      <c r="D23" s="103" t="s">
        <v>228</v>
      </c>
      <c r="E23" s="103" t="s">
        <v>470</v>
      </c>
      <c r="F23" s="335">
        <v>39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49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336">
        <v>474</v>
      </c>
    </row>
    <row r="26" spans="2:6">
      <c r="B26" s="122" t="s">
        <v>40</v>
      </c>
      <c r="C26" s="118" t="s">
        <v>18</v>
      </c>
      <c r="D26" s="118" t="s">
        <v>41</v>
      </c>
      <c r="E26" s="118" t="s">
        <v>579</v>
      </c>
      <c r="F26" s="337">
        <v>500</v>
      </c>
    </row>
    <row r="27" spans="2:6">
      <c r="B27" s="122" t="s">
        <v>40</v>
      </c>
      <c r="C27" s="118" t="s">
        <v>18</v>
      </c>
      <c r="D27" s="118" t="s">
        <v>65</v>
      </c>
      <c r="E27" s="118" t="s">
        <v>66</v>
      </c>
      <c r="F27" s="337">
        <v>0</v>
      </c>
    </row>
    <row r="28" spans="2:6">
      <c r="B28" s="122" t="s">
        <v>40</v>
      </c>
      <c r="C28" s="118" t="s">
        <v>18</v>
      </c>
      <c r="D28" s="118" t="s">
        <v>440</v>
      </c>
      <c r="E28" s="118" t="s">
        <v>477</v>
      </c>
      <c r="F28" s="337">
        <v>0</v>
      </c>
    </row>
    <row r="29" spans="2:6" ht="17" thickBot="1">
      <c r="B29" s="124" t="s">
        <v>40</v>
      </c>
      <c r="C29" s="125" t="s">
        <v>6</v>
      </c>
      <c r="D29" s="125" t="s">
        <v>69</v>
      </c>
      <c r="E29" s="125" t="s">
        <v>651</v>
      </c>
      <c r="F29" s="338">
        <v>50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692A4-4A2B-D640-B8B1-44989778DFFC}">
  <dimension ref="B3:Q27"/>
  <sheetViews>
    <sheetView showGridLines="0" workbookViewId="0">
      <selection activeCell="B4" sqref="B4:F2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103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175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881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19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18">
        <v>160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84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318">
        <v>29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301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62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385</v>
      </c>
    </row>
    <row r="16" spans="2:6" ht="17" thickBot="1">
      <c r="B16" s="90" t="s">
        <v>17</v>
      </c>
      <c r="C16" s="91" t="s">
        <v>6</v>
      </c>
      <c r="D16" s="91" t="s">
        <v>23</v>
      </c>
      <c r="E16" s="91" t="s">
        <v>24</v>
      </c>
      <c r="F16" s="318">
        <v>38</v>
      </c>
    </row>
    <row r="17" spans="2:17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150</v>
      </c>
    </row>
    <row r="18" spans="2:17">
      <c r="B18" s="102" t="s">
        <v>27</v>
      </c>
      <c r="C18" s="103" t="s">
        <v>18</v>
      </c>
      <c r="D18" s="103" t="s">
        <v>34</v>
      </c>
      <c r="E18" s="103" t="s">
        <v>35</v>
      </c>
      <c r="F18" s="335">
        <v>66</v>
      </c>
    </row>
    <row r="19" spans="2:17">
      <c r="B19" s="102" t="s">
        <v>27</v>
      </c>
      <c r="C19" s="103" t="s">
        <v>18</v>
      </c>
      <c r="D19" s="103" t="s">
        <v>81</v>
      </c>
      <c r="E19" s="103" t="s">
        <v>82</v>
      </c>
      <c r="F19" s="335">
        <v>60</v>
      </c>
    </row>
    <row r="20" spans="2:17">
      <c r="B20" s="102" t="s">
        <v>27</v>
      </c>
      <c r="C20" s="103" t="s">
        <v>18</v>
      </c>
      <c r="D20" s="103" t="s">
        <v>228</v>
      </c>
      <c r="E20" s="103" t="s">
        <v>470</v>
      </c>
      <c r="F20" s="335">
        <v>22</v>
      </c>
    </row>
    <row r="21" spans="2:17">
      <c r="B21" s="102" t="s">
        <v>27</v>
      </c>
      <c r="C21" s="103" t="s">
        <v>18</v>
      </c>
      <c r="D21" s="103" t="s">
        <v>517</v>
      </c>
      <c r="E21" s="103" t="s">
        <v>518</v>
      </c>
      <c r="F21" s="335">
        <v>99</v>
      </c>
    </row>
    <row r="22" spans="2:17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185</v>
      </c>
    </row>
    <row r="23" spans="2:17" ht="17" thickBot="1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263</v>
      </c>
    </row>
    <row r="24" spans="2:17">
      <c r="B24" s="119" t="s">
        <v>40</v>
      </c>
      <c r="C24" s="120" t="s">
        <v>18</v>
      </c>
      <c r="D24" s="120" t="s">
        <v>41</v>
      </c>
      <c r="E24" s="120" t="s">
        <v>579</v>
      </c>
      <c r="F24" s="336">
        <v>350</v>
      </c>
    </row>
    <row r="25" spans="2:17">
      <c r="B25" s="122" t="s">
        <v>40</v>
      </c>
      <c r="C25" s="118" t="s">
        <v>18</v>
      </c>
      <c r="D25" s="118" t="s">
        <v>440</v>
      </c>
      <c r="E25" s="118" t="s">
        <v>477</v>
      </c>
      <c r="F25" s="337">
        <v>0</v>
      </c>
    </row>
    <row r="26" spans="2:17">
      <c r="B26" s="122" t="s">
        <v>40</v>
      </c>
      <c r="C26" s="118" t="s">
        <v>6</v>
      </c>
      <c r="D26" s="118" t="s">
        <v>45</v>
      </c>
      <c r="E26" s="118" t="s">
        <v>44</v>
      </c>
      <c r="F26" s="337">
        <v>680</v>
      </c>
      <c r="Q26" s="342">
        <f>937-F8</f>
        <v>56</v>
      </c>
    </row>
    <row r="27" spans="2:17" ht="17" thickBot="1">
      <c r="B27" s="124" t="s">
        <v>40</v>
      </c>
      <c r="C27" s="125" t="s">
        <v>6</v>
      </c>
      <c r="D27" s="125" t="s">
        <v>653</v>
      </c>
      <c r="E27" s="125" t="s">
        <v>654</v>
      </c>
      <c r="F27" s="338">
        <v>14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FB07E-BA2D-8C4B-A072-E60F2D3582DE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38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49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18">
        <v>128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167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100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52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371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140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200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318">
        <v>2</v>
      </c>
    </row>
    <row r="20" spans="2:6" ht="17" thickBot="1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119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150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19</v>
      </c>
    </row>
    <row r="23" spans="2:6">
      <c r="B23" s="102" t="s">
        <v>27</v>
      </c>
      <c r="C23" s="103" t="s">
        <v>18</v>
      </c>
      <c r="D23" s="103" t="s">
        <v>9</v>
      </c>
      <c r="E23" s="103" t="s">
        <v>105</v>
      </c>
      <c r="F23" s="335">
        <v>56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335">
        <v>51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335">
        <v>144</v>
      </c>
    </row>
    <row r="26" spans="2:6">
      <c r="B26" s="102" t="s">
        <v>27</v>
      </c>
      <c r="C26" s="103" t="s">
        <v>6</v>
      </c>
      <c r="D26" s="103" t="s">
        <v>34</v>
      </c>
      <c r="E26" s="103" t="s">
        <v>35</v>
      </c>
      <c r="F26" s="335">
        <v>85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150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35">
        <v>77</v>
      </c>
    </row>
    <row r="29" spans="2:6" ht="17" thickBot="1">
      <c r="B29" s="102" t="s">
        <v>27</v>
      </c>
      <c r="C29" s="103" t="s">
        <v>6</v>
      </c>
      <c r="D29" s="103" t="s">
        <v>517</v>
      </c>
      <c r="E29" s="103" t="s">
        <v>518</v>
      </c>
      <c r="F29" s="335">
        <v>191</v>
      </c>
    </row>
    <row r="30" spans="2:6">
      <c r="B30" s="119" t="s">
        <v>40</v>
      </c>
      <c r="C30" s="120" t="s">
        <v>18</v>
      </c>
      <c r="D30" s="120" t="s">
        <v>41</v>
      </c>
      <c r="E30" s="120" t="s">
        <v>579</v>
      </c>
      <c r="F30" s="336">
        <v>1450</v>
      </c>
    </row>
    <row r="31" spans="2:6">
      <c r="B31" s="122" t="s">
        <v>40</v>
      </c>
      <c r="C31" s="118" t="s">
        <v>18</v>
      </c>
      <c r="D31" s="118" t="s">
        <v>440</v>
      </c>
      <c r="E31" s="118" t="s">
        <v>477</v>
      </c>
      <c r="F31" s="337">
        <v>0</v>
      </c>
    </row>
    <row r="32" spans="2:6" ht="17" thickBot="1">
      <c r="B32" s="124" t="s">
        <v>40</v>
      </c>
      <c r="C32" s="125" t="s">
        <v>18</v>
      </c>
      <c r="D32" s="125" t="s">
        <v>653</v>
      </c>
      <c r="E32" s="125" t="s">
        <v>654</v>
      </c>
      <c r="F32" s="338">
        <v>22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32AD8-2058-7A47-AB19-D2B5F339EF7F}">
  <dimension ref="B3:F37"/>
  <sheetViews>
    <sheetView showGridLines="0" workbookViewId="0">
      <selection activeCell="B4" sqref="B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70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30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91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181</v>
      </c>
    </row>
    <row r="9" spans="2:6">
      <c r="B9" s="90" t="s">
        <v>17</v>
      </c>
      <c r="C9" s="91" t="s">
        <v>18</v>
      </c>
      <c r="D9" s="91" t="s">
        <v>608</v>
      </c>
      <c r="E9" s="91" t="s">
        <v>609</v>
      </c>
      <c r="F9" s="318">
        <v>0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100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100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10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18">
        <v>162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6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325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502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464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257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70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175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334">
        <v>0</v>
      </c>
    </row>
    <row r="24" spans="2:6">
      <c r="B24" s="102" t="s">
        <v>27</v>
      </c>
      <c r="C24" s="103" t="s">
        <v>18</v>
      </c>
      <c r="D24" s="103" t="s">
        <v>34</v>
      </c>
      <c r="E24" s="103" t="s">
        <v>35</v>
      </c>
      <c r="F24" s="335">
        <v>45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332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210</v>
      </c>
    </row>
    <row r="27" spans="2:6">
      <c r="B27" s="102" t="s">
        <v>27</v>
      </c>
      <c r="C27" s="103" t="s">
        <v>18</v>
      </c>
      <c r="D27" s="103" t="s">
        <v>262</v>
      </c>
      <c r="E27" s="103" t="s">
        <v>263</v>
      </c>
      <c r="F27" s="335">
        <v>51</v>
      </c>
    </row>
    <row r="28" spans="2:6">
      <c r="B28" s="102" t="s">
        <v>27</v>
      </c>
      <c r="C28" s="103" t="s">
        <v>18</v>
      </c>
      <c r="D28" s="103" t="s">
        <v>517</v>
      </c>
      <c r="E28" s="103" t="s">
        <v>518</v>
      </c>
      <c r="F28" s="335">
        <v>35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312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125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253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21</v>
      </c>
    </row>
    <row r="34" spans="2:6" ht="17" thickBot="1">
      <c r="B34" s="102" t="s">
        <v>27</v>
      </c>
      <c r="C34" s="103" t="s">
        <v>6</v>
      </c>
      <c r="D34" s="103" t="s">
        <v>504</v>
      </c>
      <c r="E34" s="103" t="s">
        <v>505</v>
      </c>
      <c r="F34" s="335">
        <v>320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91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1000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6893C-DDBC-3D48-ABD8-1404A1D4C6EC}">
  <dimension ref="B3:F45"/>
  <sheetViews>
    <sheetView showGridLines="0" zoomScale="82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198</v>
      </c>
    </row>
    <row r="7" spans="2:6">
      <c r="B7" s="90" t="s">
        <v>17</v>
      </c>
      <c r="C7" s="91" t="s">
        <v>18</v>
      </c>
      <c r="D7" s="91" t="s">
        <v>253</v>
      </c>
      <c r="E7" s="91" t="s">
        <v>254</v>
      </c>
      <c r="F7" s="318">
        <v>647</v>
      </c>
    </row>
    <row r="8" spans="2:6">
      <c r="B8" s="90" t="s">
        <v>17</v>
      </c>
      <c r="C8" s="91" t="s">
        <v>18</v>
      </c>
      <c r="D8" s="91" t="s">
        <v>608</v>
      </c>
      <c r="E8" s="91" t="s">
        <v>609</v>
      </c>
      <c r="F8" s="318">
        <v>33</v>
      </c>
    </row>
    <row r="9" spans="2:6">
      <c r="B9" s="90" t="s">
        <v>17</v>
      </c>
      <c r="C9" s="91" t="s">
        <v>6</v>
      </c>
      <c r="D9" s="91" t="s">
        <v>55</v>
      </c>
      <c r="E9" s="91" t="s">
        <v>56</v>
      </c>
      <c r="F9" s="318">
        <v>500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40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164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158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175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15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100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6</v>
      </c>
    </row>
    <row r="18" spans="2:6">
      <c r="B18" s="90" t="s">
        <v>17</v>
      </c>
      <c r="C18" s="91" t="s">
        <v>6</v>
      </c>
      <c r="D18" s="91" t="s">
        <v>126</v>
      </c>
      <c r="E18" s="91" t="s">
        <v>565</v>
      </c>
      <c r="F18" s="318">
        <v>250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669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156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134</v>
      </c>
    </row>
    <row r="22" spans="2:6">
      <c r="B22" s="90" t="s">
        <v>17</v>
      </c>
      <c r="C22" s="91" t="s">
        <v>6</v>
      </c>
      <c r="D22" s="91" t="s">
        <v>502</v>
      </c>
      <c r="E22" s="91" t="s">
        <v>503</v>
      </c>
      <c r="F22" s="318">
        <v>78</v>
      </c>
    </row>
    <row r="23" spans="2:6">
      <c r="B23" s="90" t="s">
        <v>17</v>
      </c>
      <c r="C23" s="91" t="s">
        <v>6</v>
      </c>
      <c r="D23" s="91" t="s">
        <v>649</v>
      </c>
      <c r="E23" s="91" t="s">
        <v>650</v>
      </c>
      <c r="F23" s="318">
        <v>26</v>
      </c>
    </row>
    <row r="24" spans="2:6" ht="17" thickBot="1">
      <c r="B24" s="90" t="s">
        <v>17</v>
      </c>
      <c r="C24" s="91" t="s">
        <v>6</v>
      </c>
      <c r="D24" s="91" t="s">
        <v>652</v>
      </c>
      <c r="E24" s="91" t="s">
        <v>263</v>
      </c>
      <c r="F24" s="318">
        <v>1750.5</v>
      </c>
    </row>
    <row r="25" spans="2:6">
      <c r="B25" s="99" t="s">
        <v>27</v>
      </c>
      <c r="C25" s="100" t="s">
        <v>18</v>
      </c>
      <c r="D25" s="100" t="s">
        <v>30</v>
      </c>
      <c r="E25" s="100" t="s">
        <v>31</v>
      </c>
      <c r="F25" s="334">
        <v>750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10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5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1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54</v>
      </c>
    </row>
    <row r="30" spans="2:6">
      <c r="B30" s="102" t="s">
        <v>27</v>
      </c>
      <c r="C30" s="103" t="s">
        <v>18</v>
      </c>
      <c r="D30" s="103" t="s">
        <v>512</v>
      </c>
      <c r="E30" s="103" t="s">
        <v>119</v>
      </c>
      <c r="F30" s="335">
        <v>124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290</v>
      </c>
    </row>
    <row r="32" spans="2:6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422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21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233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138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50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335">
        <v>50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193</v>
      </c>
    </row>
    <row r="39" spans="2:6">
      <c r="B39" s="102" t="s">
        <v>27</v>
      </c>
      <c r="C39" s="103" t="s">
        <v>6</v>
      </c>
      <c r="D39" s="103" t="s">
        <v>589</v>
      </c>
      <c r="E39" s="103" t="s">
        <v>462</v>
      </c>
      <c r="F39" s="335">
        <v>1258.2</v>
      </c>
    </row>
    <row r="40" spans="2:6" ht="17" thickBot="1">
      <c r="B40" s="102" t="s">
        <v>27</v>
      </c>
      <c r="C40" s="103" t="s">
        <v>6</v>
      </c>
      <c r="D40" s="103" t="s">
        <v>655</v>
      </c>
      <c r="E40" s="103" t="s">
        <v>656</v>
      </c>
      <c r="F40" s="335">
        <v>675</v>
      </c>
    </row>
    <row r="41" spans="2:6">
      <c r="B41" s="119" t="s">
        <v>40</v>
      </c>
      <c r="C41" s="120" t="s">
        <v>18</v>
      </c>
      <c r="D41" s="120" t="s">
        <v>69</v>
      </c>
      <c r="E41" s="120" t="s">
        <v>651</v>
      </c>
      <c r="F41" s="336">
        <v>14</v>
      </c>
    </row>
    <row r="42" spans="2:6">
      <c r="B42" s="122" t="s">
        <v>40</v>
      </c>
      <c r="C42" s="118" t="s">
        <v>18</v>
      </c>
      <c r="D42" s="118" t="s">
        <v>41</v>
      </c>
      <c r="E42" s="118" t="s">
        <v>579</v>
      </c>
      <c r="F42" s="337">
        <v>800</v>
      </c>
    </row>
    <row r="43" spans="2:6">
      <c r="B43" s="122" t="s">
        <v>40</v>
      </c>
      <c r="C43" s="118" t="s">
        <v>18</v>
      </c>
      <c r="D43" s="118" t="s">
        <v>257</v>
      </c>
      <c r="E43" s="118" t="s">
        <v>258</v>
      </c>
      <c r="F43" s="337">
        <v>44</v>
      </c>
    </row>
    <row r="44" spans="2:6">
      <c r="B44" s="122" t="s">
        <v>40</v>
      </c>
      <c r="C44" s="118" t="s">
        <v>18</v>
      </c>
      <c r="D44" s="118" t="s">
        <v>440</v>
      </c>
      <c r="E44" s="118" t="s">
        <v>477</v>
      </c>
      <c r="F44" s="337">
        <v>0</v>
      </c>
    </row>
    <row r="45" spans="2:6" ht="17" thickBot="1">
      <c r="B45" s="124" t="s">
        <v>40</v>
      </c>
      <c r="C45" s="125" t="s">
        <v>6</v>
      </c>
      <c r="D45" s="125" t="s">
        <v>65</v>
      </c>
      <c r="E45" s="125" t="s">
        <v>66</v>
      </c>
      <c r="F45" s="338">
        <v>294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AF97E-6B8D-3D4D-97C5-56E1EA6C40BD}">
  <dimension ref="C3:G42"/>
  <sheetViews>
    <sheetView showGridLines="0" topLeftCell="B3" workbookViewId="0">
      <selection activeCell="C4" sqref="C4:G42"/>
    </sheetView>
  </sheetViews>
  <sheetFormatPr baseColWidth="10" defaultRowHeight="16"/>
  <cols>
    <col min="6" max="6" width="15" bestFit="1" customWidth="1"/>
  </cols>
  <sheetData>
    <row r="3" spans="3:7" ht="17" thickBot="1"/>
    <row r="4" spans="3:7" ht="20" thickBot="1">
      <c r="C4" s="275" t="s">
        <v>0</v>
      </c>
      <c r="D4" s="276" t="s">
        <v>1</v>
      </c>
      <c r="E4" s="276" t="s">
        <v>2</v>
      </c>
      <c r="F4" s="276" t="s">
        <v>3</v>
      </c>
      <c r="G4" s="277" t="s">
        <v>4</v>
      </c>
    </row>
    <row r="5" spans="3:7">
      <c r="C5" s="278" t="s">
        <v>17</v>
      </c>
      <c r="D5" s="211" t="s">
        <v>18</v>
      </c>
      <c r="E5" s="211" t="s">
        <v>21</v>
      </c>
      <c r="F5" s="211" t="s">
        <v>22</v>
      </c>
      <c r="G5" s="333">
        <v>155</v>
      </c>
    </row>
    <row r="6" spans="3:7">
      <c r="C6" s="90" t="s">
        <v>17</v>
      </c>
      <c r="D6" s="91" t="s">
        <v>18</v>
      </c>
      <c r="E6" s="91" t="s">
        <v>51</v>
      </c>
      <c r="F6" s="91" t="s">
        <v>460</v>
      </c>
      <c r="G6" s="318">
        <v>44</v>
      </c>
    </row>
    <row r="7" spans="3:7">
      <c r="C7" s="90" t="s">
        <v>17</v>
      </c>
      <c r="D7" s="91" t="s">
        <v>18</v>
      </c>
      <c r="E7" s="91" t="s">
        <v>120</v>
      </c>
      <c r="F7" s="91" t="s">
        <v>450</v>
      </c>
      <c r="G7" s="318">
        <v>28</v>
      </c>
    </row>
    <row r="8" spans="3:7">
      <c r="C8" s="90" t="s">
        <v>17</v>
      </c>
      <c r="D8" s="91" t="s">
        <v>18</v>
      </c>
      <c r="E8" s="91" t="s">
        <v>71</v>
      </c>
      <c r="F8" s="91" t="s">
        <v>463</v>
      </c>
      <c r="G8" s="318">
        <v>758</v>
      </c>
    </row>
    <row r="9" spans="3:7">
      <c r="C9" s="90" t="s">
        <v>17</v>
      </c>
      <c r="D9" s="91" t="s">
        <v>18</v>
      </c>
      <c r="E9" s="91" t="s">
        <v>19</v>
      </c>
      <c r="F9" s="91" t="s">
        <v>20</v>
      </c>
      <c r="G9" s="318">
        <v>88</v>
      </c>
    </row>
    <row r="10" spans="3:7">
      <c r="C10" s="90" t="s">
        <v>17</v>
      </c>
      <c r="D10" s="91" t="s">
        <v>18</v>
      </c>
      <c r="E10" s="91" t="s">
        <v>25</v>
      </c>
      <c r="F10" s="91" t="s">
        <v>26</v>
      </c>
      <c r="G10" s="318">
        <v>335</v>
      </c>
    </row>
    <row r="11" spans="3:7">
      <c r="C11" s="90" t="s">
        <v>17</v>
      </c>
      <c r="D11" s="91" t="s">
        <v>18</v>
      </c>
      <c r="E11" s="91" t="s">
        <v>59</v>
      </c>
      <c r="F11" s="91" t="s">
        <v>104</v>
      </c>
      <c r="G11" s="318">
        <v>97</v>
      </c>
    </row>
    <row r="12" spans="3:7">
      <c r="C12" s="90" t="s">
        <v>17</v>
      </c>
      <c r="D12" s="91" t="s">
        <v>18</v>
      </c>
      <c r="E12" s="91" t="s">
        <v>251</v>
      </c>
      <c r="F12" s="91" t="s">
        <v>252</v>
      </c>
      <c r="G12" s="318">
        <v>68</v>
      </c>
    </row>
    <row r="13" spans="3:7">
      <c r="C13" s="90" t="s">
        <v>17</v>
      </c>
      <c r="D13" s="91" t="s">
        <v>18</v>
      </c>
      <c r="E13" s="91" t="s">
        <v>608</v>
      </c>
      <c r="F13" s="91" t="s">
        <v>609</v>
      </c>
      <c r="G13" s="318">
        <v>228</v>
      </c>
    </row>
    <row r="14" spans="3:7">
      <c r="C14" s="90" t="s">
        <v>17</v>
      </c>
      <c r="D14" s="91" t="s">
        <v>18</v>
      </c>
      <c r="E14" s="91" t="s">
        <v>652</v>
      </c>
      <c r="F14" s="91" t="s">
        <v>263</v>
      </c>
      <c r="G14" s="318">
        <v>1</v>
      </c>
    </row>
    <row r="15" spans="3:7">
      <c r="C15" s="90" t="s">
        <v>17</v>
      </c>
      <c r="D15" s="91" t="s">
        <v>18</v>
      </c>
      <c r="E15" s="91" t="s">
        <v>657</v>
      </c>
      <c r="F15" s="91" t="s">
        <v>658</v>
      </c>
      <c r="G15" s="318">
        <v>400</v>
      </c>
    </row>
    <row r="16" spans="3:7">
      <c r="C16" s="90" t="s">
        <v>17</v>
      </c>
      <c r="D16" s="91" t="s">
        <v>6</v>
      </c>
      <c r="E16" s="91" t="s">
        <v>55</v>
      </c>
      <c r="F16" s="91" t="s">
        <v>56</v>
      </c>
      <c r="G16" s="318">
        <v>50</v>
      </c>
    </row>
    <row r="17" spans="3:7">
      <c r="C17" s="90" t="s">
        <v>17</v>
      </c>
      <c r="D17" s="91" t="s">
        <v>6</v>
      </c>
      <c r="E17" s="91" t="s">
        <v>43</v>
      </c>
      <c r="F17" s="91" t="s">
        <v>459</v>
      </c>
      <c r="G17" s="318">
        <v>20</v>
      </c>
    </row>
    <row r="18" spans="3:7">
      <c r="C18" s="90" t="s">
        <v>17</v>
      </c>
      <c r="D18" s="91" t="s">
        <v>6</v>
      </c>
      <c r="E18" s="91" t="s">
        <v>111</v>
      </c>
      <c r="F18" s="91" t="s">
        <v>580</v>
      </c>
      <c r="G18" s="318">
        <v>123</v>
      </c>
    </row>
    <row r="19" spans="3:7">
      <c r="C19" s="90" t="s">
        <v>17</v>
      </c>
      <c r="D19" s="91" t="s">
        <v>6</v>
      </c>
      <c r="E19" s="91" t="s">
        <v>23</v>
      </c>
      <c r="F19" s="91" t="s">
        <v>24</v>
      </c>
      <c r="G19" s="318">
        <v>10</v>
      </c>
    </row>
    <row r="20" spans="3:7">
      <c r="C20" s="90" t="s">
        <v>17</v>
      </c>
      <c r="D20" s="91" t="s">
        <v>6</v>
      </c>
      <c r="E20" s="91" t="s">
        <v>38</v>
      </c>
      <c r="F20" s="91" t="s">
        <v>469</v>
      </c>
      <c r="G20" s="318">
        <v>150</v>
      </c>
    </row>
    <row r="21" spans="3:7">
      <c r="C21" s="90" t="s">
        <v>17</v>
      </c>
      <c r="D21" s="91" t="s">
        <v>6</v>
      </c>
      <c r="E21" s="91" t="s">
        <v>79</v>
      </c>
      <c r="F21" s="91" t="s">
        <v>80</v>
      </c>
      <c r="G21" s="318">
        <v>1170</v>
      </c>
    </row>
    <row r="22" spans="3:7">
      <c r="C22" s="90" t="s">
        <v>17</v>
      </c>
      <c r="D22" s="91" t="s">
        <v>6</v>
      </c>
      <c r="E22" s="91" t="s">
        <v>67</v>
      </c>
      <c r="F22" s="91" t="s">
        <v>68</v>
      </c>
      <c r="G22" s="318">
        <v>208</v>
      </c>
    </row>
    <row r="23" spans="3:7">
      <c r="C23" s="90" t="s">
        <v>17</v>
      </c>
      <c r="D23" s="91" t="s">
        <v>6</v>
      </c>
      <c r="E23" s="91" t="s">
        <v>128</v>
      </c>
      <c r="F23" s="91" t="s">
        <v>250</v>
      </c>
      <c r="G23" s="318">
        <v>1196.0999999999999</v>
      </c>
    </row>
    <row r="24" spans="3:7">
      <c r="C24" s="90" t="s">
        <v>17</v>
      </c>
      <c r="D24" s="91" t="s">
        <v>6</v>
      </c>
      <c r="E24" s="91" t="s">
        <v>221</v>
      </c>
      <c r="F24" s="91" t="s">
        <v>230</v>
      </c>
      <c r="G24" s="318">
        <v>47</v>
      </c>
    </row>
    <row r="25" spans="3:7">
      <c r="C25" s="90" t="s">
        <v>17</v>
      </c>
      <c r="D25" s="91" t="s">
        <v>6</v>
      </c>
      <c r="E25" s="91" t="s">
        <v>253</v>
      </c>
      <c r="F25" s="91" t="s">
        <v>254</v>
      </c>
      <c r="G25" s="318">
        <v>169</v>
      </c>
    </row>
    <row r="26" spans="3:7" ht="17" thickBot="1">
      <c r="C26" s="90" t="s">
        <v>17</v>
      </c>
      <c r="D26" s="91" t="s">
        <v>6</v>
      </c>
      <c r="E26" s="91" t="s">
        <v>502</v>
      </c>
      <c r="F26" s="91" t="s">
        <v>503</v>
      </c>
      <c r="G26" s="318">
        <v>88</v>
      </c>
    </row>
    <row r="27" spans="3:7">
      <c r="C27" s="99" t="s">
        <v>27</v>
      </c>
      <c r="D27" s="100" t="s">
        <v>18</v>
      </c>
      <c r="E27" s="100" t="s">
        <v>512</v>
      </c>
      <c r="F27" s="100" t="s">
        <v>119</v>
      </c>
      <c r="G27" s="334">
        <v>143</v>
      </c>
    </row>
    <row r="28" spans="3:7">
      <c r="C28" s="102" t="s">
        <v>27</v>
      </c>
      <c r="D28" s="103" t="s">
        <v>6</v>
      </c>
      <c r="E28" s="103" t="s">
        <v>61</v>
      </c>
      <c r="F28" s="103" t="s">
        <v>62</v>
      </c>
      <c r="G28" s="335">
        <v>135</v>
      </c>
    </row>
    <row r="29" spans="3:7">
      <c r="C29" s="102" t="s">
        <v>27</v>
      </c>
      <c r="D29" s="103" t="s">
        <v>6</v>
      </c>
      <c r="E29" s="103" t="s">
        <v>30</v>
      </c>
      <c r="F29" s="103" t="s">
        <v>31</v>
      </c>
      <c r="G29" s="335">
        <v>901.8</v>
      </c>
    </row>
    <row r="30" spans="3:7">
      <c r="C30" s="102" t="s">
        <v>27</v>
      </c>
      <c r="D30" s="103" t="s">
        <v>6</v>
      </c>
      <c r="E30" s="103" t="s">
        <v>28</v>
      </c>
      <c r="F30" s="103" t="s">
        <v>29</v>
      </c>
      <c r="G30" s="335">
        <v>468</v>
      </c>
    </row>
    <row r="31" spans="3:7">
      <c r="C31" s="102" t="s">
        <v>27</v>
      </c>
      <c r="D31" s="103" t="s">
        <v>6</v>
      </c>
      <c r="E31" s="103" t="s">
        <v>7</v>
      </c>
      <c r="F31" s="103" t="s">
        <v>461</v>
      </c>
      <c r="G31" s="335">
        <v>30</v>
      </c>
    </row>
    <row r="32" spans="3:7">
      <c r="C32" s="102" t="s">
        <v>27</v>
      </c>
      <c r="D32" s="103" t="s">
        <v>6</v>
      </c>
      <c r="E32" s="103" t="s">
        <v>32</v>
      </c>
      <c r="F32" s="103" t="s">
        <v>33</v>
      </c>
      <c r="G32" s="335">
        <v>133</v>
      </c>
    </row>
    <row r="33" spans="3:7">
      <c r="C33" s="102" t="s">
        <v>27</v>
      </c>
      <c r="D33" s="103" t="s">
        <v>6</v>
      </c>
      <c r="E33" s="103" t="s">
        <v>34</v>
      </c>
      <c r="F33" s="103" t="s">
        <v>35</v>
      </c>
      <c r="G33" s="335">
        <v>505</v>
      </c>
    </row>
    <row r="34" spans="3:7">
      <c r="C34" s="102" t="s">
        <v>27</v>
      </c>
      <c r="D34" s="103" t="s">
        <v>6</v>
      </c>
      <c r="E34" s="103" t="s">
        <v>9</v>
      </c>
      <c r="F34" s="103" t="s">
        <v>105</v>
      </c>
      <c r="G34" s="335">
        <v>203</v>
      </c>
    </row>
    <row r="35" spans="3:7">
      <c r="C35" s="102" t="s">
        <v>27</v>
      </c>
      <c r="D35" s="103" t="s">
        <v>6</v>
      </c>
      <c r="E35" s="103" t="s">
        <v>53</v>
      </c>
      <c r="F35" s="103" t="s">
        <v>123</v>
      </c>
      <c r="G35" s="335">
        <v>200</v>
      </c>
    </row>
    <row r="36" spans="3:7">
      <c r="C36" s="102" t="s">
        <v>27</v>
      </c>
      <c r="D36" s="103" t="s">
        <v>6</v>
      </c>
      <c r="E36" s="103" t="s">
        <v>517</v>
      </c>
      <c r="F36" s="103" t="s">
        <v>518</v>
      </c>
      <c r="G36" s="335">
        <v>125</v>
      </c>
    </row>
    <row r="37" spans="3:7">
      <c r="C37" s="102" t="s">
        <v>27</v>
      </c>
      <c r="D37" s="103" t="s">
        <v>6</v>
      </c>
      <c r="E37" s="103" t="s">
        <v>589</v>
      </c>
      <c r="F37" s="103" t="s">
        <v>462</v>
      </c>
      <c r="G37" s="335">
        <v>1890</v>
      </c>
    </row>
    <row r="38" spans="3:7" ht="17" thickBot="1">
      <c r="C38" s="102" t="s">
        <v>27</v>
      </c>
      <c r="D38" s="103" t="s">
        <v>6</v>
      </c>
      <c r="E38" s="103" t="s">
        <v>655</v>
      </c>
      <c r="F38" s="103" t="s">
        <v>656</v>
      </c>
      <c r="G38" s="335">
        <v>675</v>
      </c>
    </row>
    <row r="39" spans="3:7">
      <c r="C39" s="119" t="s">
        <v>40</v>
      </c>
      <c r="D39" s="120" t="s">
        <v>18</v>
      </c>
      <c r="E39" s="120" t="s">
        <v>69</v>
      </c>
      <c r="F39" s="120" t="s">
        <v>651</v>
      </c>
      <c r="G39" s="336">
        <v>19</v>
      </c>
    </row>
    <row r="40" spans="3:7">
      <c r="C40" s="122" t="s">
        <v>40</v>
      </c>
      <c r="D40" s="118" t="s">
        <v>18</v>
      </c>
      <c r="E40" s="118" t="s">
        <v>440</v>
      </c>
      <c r="F40" s="118" t="s">
        <v>477</v>
      </c>
      <c r="G40" s="337">
        <v>0</v>
      </c>
    </row>
    <row r="41" spans="3:7">
      <c r="C41" s="122" t="s">
        <v>40</v>
      </c>
      <c r="D41" s="118" t="s">
        <v>6</v>
      </c>
      <c r="E41" s="118" t="s">
        <v>41</v>
      </c>
      <c r="F41" s="118" t="s">
        <v>579</v>
      </c>
      <c r="G41" s="337">
        <v>3551.4</v>
      </c>
    </row>
    <row r="42" spans="3:7" ht="17" thickBot="1">
      <c r="C42" s="124" t="s">
        <v>40</v>
      </c>
      <c r="D42" s="125" t="s">
        <v>6</v>
      </c>
      <c r="E42" s="125" t="s">
        <v>65</v>
      </c>
      <c r="F42" s="125" t="s">
        <v>66</v>
      </c>
      <c r="G42" s="338">
        <v>50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922C6-E6E9-5B4E-8C5B-8129CC0AB94F}">
  <dimension ref="B3:F34"/>
  <sheetViews>
    <sheetView showGridLines="0" workbookViewId="0">
      <selection activeCell="R12" sqref="R1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174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5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74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300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18">
        <v>100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18">
        <v>200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79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100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200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10</v>
      </c>
    </row>
    <row r="18" spans="2:6">
      <c r="B18" s="90" t="s">
        <v>17</v>
      </c>
      <c r="C18" s="91" t="s">
        <v>6</v>
      </c>
      <c r="D18" s="91" t="s">
        <v>128</v>
      </c>
      <c r="E18" s="91" t="s">
        <v>250</v>
      </c>
      <c r="F18" s="318">
        <v>1431.9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175</v>
      </c>
    </row>
    <row r="20" spans="2:6">
      <c r="B20" s="90" t="s">
        <v>17</v>
      </c>
      <c r="C20" s="91" t="s">
        <v>6</v>
      </c>
      <c r="D20" s="91" t="s">
        <v>608</v>
      </c>
      <c r="E20" s="91" t="s">
        <v>609</v>
      </c>
      <c r="F20" s="318">
        <v>150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899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100</v>
      </c>
    </row>
    <row r="23" spans="2:6">
      <c r="B23" s="99" t="s">
        <v>27</v>
      </c>
      <c r="C23" s="100" t="s">
        <v>18</v>
      </c>
      <c r="D23" s="100" t="s">
        <v>517</v>
      </c>
      <c r="E23" s="100" t="s">
        <v>518</v>
      </c>
      <c r="F23" s="334">
        <v>33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300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336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335">
        <v>456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335">
        <v>54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335">
        <v>20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80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117</v>
      </c>
    </row>
    <row r="32" spans="2:6">
      <c r="B32" s="119" t="s">
        <v>40</v>
      </c>
      <c r="C32" s="120" t="s">
        <v>18</v>
      </c>
      <c r="D32" s="120" t="s">
        <v>41</v>
      </c>
      <c r="E32" s="120" t="s">
        <v>579</v>
      </c>
      <c r="F32" s="336">
        <v>500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69</v>
      </c>
      <c r="E34" s="125" t="s">
        <v>651</v>
      </c>
      <c r="F34" s="338">
        <v>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0393-ADE9-C940-A1E0-67BEC13DFBCB}">
  <dimension ref="B3:F41"/>
  <sheetViews>
    <sheetView showGridLines="0" topLeftCell="A2" workbookViewId="0">
      <selection activeCell="B4" sqref="B4:F4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65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268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213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288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2063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280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31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276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155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180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61</v>
      </c>
    </row>
    <row r="18" spans="2:6">
      <c r="B18" s="90" t="s">
        <v>17</v>
      </c>
      <c r="C18" s="91" t="s">
        <v>6</v>
      </c>
      <c r="D18" s="91" t="s">
        <v>67</v>
      </c>
      <c r="E18" s="91" t="s">
        <v>68</v>
      </c>
      <c r="F18" s="318">
        <v>10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112</v>
      </c>
    </row>
    <row r="20" spans="2:6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269</v>
      </c>
    </row>
    <row r="21" spans="2:6" ht="17" thickBot="1">
      <c r="B21" s="90" t="s">
        <v>17</v>
      </c>
      <c r="C21" s="91" t="s">
        <v>6</v>
      </c>
      <c r="D21" s="91" t="s">
        <v>657</v>
      </c>
      <c r="E21" s="91" t="s">
        <v>658</v>
      </c>
      <c r="F21" s="318">
        <v>40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334">
        <v>436</v>
      </c>
    </row>
    <row r="23" spans="2:6">
      <c r="B23" s="102" t="s">
        <v>27</v>
      </c>
      <c r="C23" s="103" t="s">
        <v>18</v>
      </c>
      <c r="D23" s="103" t="s">
        <v>7</v>
      </c>
      <c r="E23" s="103" t="s">
        <v>461</v>
      </c>
      <c r="F23" s="335">
        <v>10</v>
      </c>
    </row>
    <row r="24" spans="2:6"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269</v>
      </c>
    </row>
    <row r="25" spans="2:6">
      <c r="B25" s="102" t="s">
        <v>27</v>
      </c>
      <c r="C25" s="103" t="s">
        <v>18</v>
      </c>
      <c r="D25" s="103" t="s">
        <v>34</v>
      </c>
      <c r="E25" s="103" t="s">
        <v>35</v>
      </c>
      <c r="F25" s="335">
        <v>108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627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324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335">
        <v>16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56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170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137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63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30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50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325</v>
      </c>
    </row>
    <row r="37" spans="2:6">
      <c r="B37" s="119" t="s">
        <v>40</v>
      </c>
      <c r="C37" s="120" t="s">
        <v>18</v>
      </c>
      <c r="D37" s="120" t="s">
        <v>69</v>
      </c>
      <c r="E37" s="120" t="s">
        <v>651</v>
      </c>
      <c r="F37" s="336">
        <v>232</v>
      </c>
    </row>
    <row r="38" spans="2:6">
      <c r="B38" s="122" t="s">
        <v>40</v>
      </c>
      <c r="C38" s="118" t="s">
        <v>18</v>
      </c>
      <c r="D38" s="118" t="s">
        <v>65</v>
      </c>
      <c r="E38" s="118" t="s">
        <v>66</v>
      </c>
      <c r="F38" s="337">
        <v>9</v>
      </c>
    </row>
    <row r="39" spans="2:6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6">
      <c r="B40" s="122" t="s">
        <v>40</v>
      </c>
      <c r="C40" s="118" t="s">
        <v>6</v>
      </c>
      <c r="D40" s="118" t="s">
        <v>41</v>
      </c>
      <c r="E40" s="118" t="s">
        <v>579</v>
      </c>
      <c r="F40" s="337">
        <v>40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10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FB52F-69C4-B44C-94DC-EAD37A5B5CA0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2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18">
        <v>104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58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503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24</v>
      </c>
    </row>
    <row r="11" spans="2:6">
      <c r="B11" s="90" t="s">
        <v>17</v>
      </c>
      <c r="C11" s="91" t="s">
        <v>18</v>
      </c>
      <c r="D11" s="91" t="s">
        <v>652</v>
      </c>
      <c r="E11" s="91" t="s">
        <v>263</v>
      </c>
      <c r="F11" s="318">
        <v>860</v>
      </c>
    </row>
    <row r="12" spans="2:6">
      <c r="B12" s="90" t="s">
        <v>17</v>
      </c>
      <c r="C12" s="91" t="s">
        <v>18</v>
      </c>
      <c r="D12" s="91" t="s">
        <v>657</v>
      </c>
      <c r="E12" s="91" t="s">
        <v>658</v>
      </c>
      <c r="F12" s="318">
        <v>215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401</v>
      </c>
    </row>
    <row r="15" spans="2:6">
      <c r="B15" s="90" t="s">
        <v>17</v>
      </c>
      <c r="C15" s="91" t="s">
        <v>6</v>
      </c>
      <c r="D15" s="91" t="s">
        <v>11</v>
      </c>
      <c r="E15" s="91" t="s">
        <v>466</v>
      </c>
      <c r="F15" s="318">
        <v>100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138</v>
      </c>
    </row>
    <row r="19" spans="2:6">
      <c r="B19" s="90" t="s">
        <v>17</v>
      </c>
      <c r="C19" s="91" t="s">
        <v>6</v>
      </c>
      <c r="D19" s="91" t="s">
        <v>79</v>
      </c>
      <c r="E19" s="91" t="s">
        <v>80</v>
      </c>
      <c r="F19" s="318">
        <v>55</v>
      </c>
    </row>
    <row r="20" spans="2:6" ht="17" thickBot="1">
      <c r="B20" s="90" t="s">
        <v>17</v>
      </c>
      <c r="C20" s="91" t="s">
        <v>6</v>
      </c>
      <c r="D20" s="91" t="s">
        <v>25</v>
      </c>
      <c r="E20" s="91" t="s">
        <v>26</v>
      </c>
      <c r="F20" s="318">
        <v>50</v>
      </c>
    </row>
    <row r="21" spans="2:6">
      <c r="B21" s="99" t="s">
        <v>27</v>
      </c>
      <c r="C21" s="100" t="s">
        <v>18</v>
      </c>
      <c r="D21" s="100" t="s">
        <v>61</v>
      </c>
      <c r="E21" s="100" t="s">
        <v>62</v>
      </c>
      <c r="F21" s="334">
        <v>200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68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35">
        <v>95</v>
      </c>
    </row>
    <row r="24" spans="2:6">
      <c r="B24" s="102" t="s">
        <v>27</v>
      </c>
      <c r="C24" s="103" t="s">
        <v>18</v>
      </c>
      <c r="D24" s="103" t="s">
        <v>228</v>
      </c>
      <c r="E24" s="103" t="s">
        <v>470</v>
      </c>
      <c r="F24" s="335">
        <v>174</v>
      </c>
    </row>
    <row r="25" spans="2:6">
      <c r="B25" s="102" t="s">
        <v>27</v>
      </c>
      <c r="C25" s="103" t="s">
        <v>18</v>
      </c>
      <c r="D25" s="103" t="s">
        <v>517</v>
      </c>
      <c r="E25" s="103" t="s">
        <v>518</v>
      </c>
      <c r="F25" s="335">
        <v>2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4</v>
      </c>
    </row>
    <row r="27" spans="2:6">
      <c r="B27" s="102" t="s">
        <v>27</v>
      </c>
      <c r="C27" s="103" t="s">
        <v>18</v>
      </c>
      <c r="D27" s="103" t="s">
        <v>655</v>
      </c>
      <c r="E27" s="103" t="s">
        <v>656</v>
      </c>
      <c r="F27" s="335">
        <v>309</v>
      </c>
    </row>
    <row r="28" spans="2:6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795</v>
      </c>
    </row>
    <row r="29" spans="2:6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146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102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205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22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293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4044.6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618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633</v>
      </c>
    </row>
    <row r="37" spans="2:6">
      <c r="B37" s="122" t="s">
        <v>40</v>
      </c>
      <c r="C37" s="118" t="s">
        <v>18</v>
      </c>
      <c r="D37" s="118" t="s">
        <v>246</v>
      </c>
      <c r="E37" s="118" t="s">
        <v>587</v>
      </c>
      <c r="F37" s="337">
        <v>461</v>
      </c>
    </row>
    <row r="38" spans="2: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ADC5-FBB3-8149-A2E1-CFC4D147C98A}">
  <dimension ref="B3:F41"/>
  <sheetViews>
    <sheetView showGridLines="0" topLeftCell="A4" workbookViewId="0">
      <selection activeCell="B4" sqref="B4:F41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33">
        <v>300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843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106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318">
        <v>51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318">
        <v>40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277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177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750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35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232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642</v>
      </c>
    </row>
    <row r="16" spans="2:6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291</v>
      </c>
    </row>
    <row r="17" spans="2:6">
      <c r="B17" s="90" t="s">
        <v>17</v>
      </c>
      <c r="C17" s="91" t="s">
        <v>6</v>
      </c>
      <c r="D17" s="91" t="s">
        <v>652</v>
      </c>
      <c r="E17" s="91" t="s">
        <v>263</v>
      </c>
      <c r="F17" s="318">
        <v>2337.3000000000002</v>
      </c>
    </row>
    <row r="18" spans="2:6" ht="17" thickBot="1">
      <c r="B18" s="90" t="s">
        <v>17</v>
      </c>
      <c r="C18" s="91" t="s">
        <v>6</v>
      </c>
      <c r="D18" s="91" t="s">
        <v>657</v>
      </c>
      <c r="E18" s="91" t="s">
        <v>658</v>
      </c>
      <c r="F18" s="318">
        <v>280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118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342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32</v>
      </c>
    </row>
    <row r="22" spans="2:6">
      <c r="B22" s="102" t="s">
        <v>27</v>
      </c>
      <c r="C22" s="103" t="s">
        <v>18</v>
      </c>
      <c r="D22" s="103" t="s">
        <v>81</v>
      </c>
      <c r="E22" s="103" t="s">
        <v>82</v>
      </c>
      <c r="F22" s="335">
        <v>260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30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236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467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365</v>
      </c>
    </row>
    <row r="27" spans="2:6">
      <c r="B27" s="102" t="s">
        <v>27</v>
      </c>
      <c r="C27" s="103" t="s">
        <v>6</v>
      </c>
      <c r="D27" s="103" t="s">
        <v>36</v>
      </c>
      <c r="E27" s="103" t="s">
        <v>37</v>
      </c>
      <c r="F27" s="335">
        <v>188</v>
      </c>
    </row>
    <row r="28" spans="2:6">
      <c r="B28" s="102" t="s">
        <v>27</v>
      </c>
      <c r="C28" s="103" t="s">
        <v>6</v>
      </c>
      <c r="D28" s="103" t="s">
        <v>262</v>
      </c>
      <c r="E28" s="103" t="s">
        <v>263</v>
      </c>
      <c r="F28" s="335">
        <v>25</v>
      </c>
    </row>
    <row r="29" spans="2:6">
      <c r="B29" s="102" t="s">
        <v>27</v>
      </c>
      <c r="C29" s="103" t="s">
        <v>6</v>
      </c>
      <c r="D29" s="103" t="s">
        <v>484</v>
      </c>
      <c r="E29" s="103" t="s">
        <v>661</v>
      </c>
      <c r="F29" s="335">
        <v>72</v>
      </c>
    </row>
    <row r="30" spans="2:6">
      <c r="B30" s="102" t="s">
        <v>27</v>
      </c>
      <c r="C30" s="103" t="s">
        <v>6</v>
      </c>
      <c r="D30" s="103" t="s">
        <v>517</v>
      </c>
      <c r="E30" s="103" t="s">
        <v>518</v>
      </c>
      <c r="F30" s="335">
        <v>80</v>
      </c>
    </row>
    <row r="31" spans="2:6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200</v>
      </c>
    </row>
    <row r="32" spans="2:6">
      <c r="B32" s="102" t="s">
        <v>27</v>
      </c>
      <c r="C32" s="103" t="s">
        <v>6</v>
      </c>
      <c r="D32" s="103" t="s">
        <v>589</v>
      </c>
      <c r="E32" s="103" t="s">
        <v>659</v>
      </c>
      <c r="F32" s="335">
        <v>127</v>
      </c>
    </row>
    <row r="33" spans="2:6">
      <c r="B33" s="102" t="s">
        <v>27</v>
      </c>
      <c r="C33" s="103" t="s">
        <v>6</v>
      </c>
      <c r="D33" s="103" t="s">
        <v>660</v>
      </c>
      <c r="E33" s="103" t="s">
        <v>462</v>
      </c>
      <c r="F33" s="335">
        <v>2700</v>
      </c>
    </row>
    <row r="34" spans="2:6" ht="17" thickBot="1">
      <c r="B34" s="102" t="s">
        <v>27</v>
      </c>
      <c r="C34" s="103" t="s">
        <v>6</v>
      </c>
      <c r="D34" s="103" t="s">
        <v>655</v>
      </c>
      <c r="E34" s="103" t="s">
        <v>656</v>
      </c>
      <c r="F34" s="335">
        <v>131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364</v>
      </c>
    </row>
    <row r="36" spans="2:6">
      <c r="B36" s="122" t="s">
        <v>40</v>
      </c>
      <c r="C36" s="118" t="s">
        <v>18</v>
      </c>
      <c r="D36" s="118" t="s">
        <v>65</v>
      </c>
      <c r="E36" s="118" t="s">
        <v>66</v>
      </c>
      <c r="F36" s="337">
        <v>79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>
      <c r="B38" s="122" t="s">
        <v>40</v>
      </c>
      <c r="C38" s="118" t="s">
        <v>18</v>
      </c>
      <c r="D38" s="118" t="s">
        <v>653</v>
      </c>
      <c r="E38" s="118" t="s">
        <v>654</v>
      </c>
      <c r="F38" s="337">
        <v>0</v>
      </c>
    </row>
    <row r="39" spans="2:6">
      <c r="B39" s="122" t="s">
        <v>40</v>
      </c>
      <c r="C39" s="118" t="s">
        <v>6</v>
      </c>
      <c r="D39" s="118" t="s">
        <v>69</v>
      </c>
      <c r="E39" s="118" t="s">
        <v>651</v>
      </c>
      <c r="F39" s="337">
        <v>365</v>
      </c>
    </row>
    <row r="40" spans="2:6">
      <c r="B40" s="122" t="s">
        <v>40</v>
      </c>
      <c r="C40" s="118" t="s">
        <v>6</v>
      </c>
      <c r="D40" s="118" t="s">
        <v>257</v>
      </c>
      <c r="E40" s="118" t="s">
        <v>258</v>
      </c>
      <c r="F40" s="337">
        <v>50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309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C6495-4A94-744D-9330-FC02984F9707}">
  <dimension ref="B3:F43"/>
  <sheetViews>
    <sheetView showGridLines="0" zoomScale="81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505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285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400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145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279</v>
      </c>
    </row>
    <row r="10" spans="2:6">
      <c r="B10" s="90" t="s">
        <v>17</v>
      </c>
      <c r="C10" s="91" t="s">
        <v>18</v>
      </c>
      <c r="D10" s="91" t="s">
        <v>79</v>
      </c>
      <c r="E10" s="91" t="s">
        <v>80</v>
      </c>
      <c r="F10" s="318">
        <v>61</v>
      </c>
    </row>
    <row r="11" spans="2:6">
      <c r="B11" s="90" t="s">
        <v>17</v>
      </c>
      <c r="C11" s="91" t="s">
        <v>18</v>
      </c>
      <c r="D11" s="91" t="s">
        <v>25</v>
      </c>
      <c r="E11" s="91" t="s">
        <v>26</v>
      </c>
      <c r="F11" s="318">
        <v>420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341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803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201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314</v>
      </c>
    </row>
    <row r="16" spans="2:6">
      <c r="B16" s="90" t="s">
        <v>17</v>
      </c>
      <c r="C16" s="91" t="s">
        <v>18</v>
      </c>
      <c r="D16" s="91" t="s">
        <v>657</v>
      </c>
      <c r="E16" s="91" t="s">
        <v>658</v>
      </c>
      <c r="F16" s="318">
        <v>44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32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25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50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63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335">
        <v>10</v>
      </c>
    </row>
    <row r="25" spans="2:6">
      <c r="B25" s="102" t="s">
        <v>27</v>
      </c>
      <c r="C25" s="103" t="s">
        <v>18</v>
      </c>
      <c r="D25" s="103" t="s">
        <v>484</v>
      </c>
      <c r="E25" s="103" t="s">
        <v>661</v>
      </c>
      <c r="F25" s="335">
        <v>66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500</v>
      </c>
    </row>
    <row r="27" spans="2:6">
      <c r="B27" s="102" t="s">
        <v>27</v>
      </c>
      <c r="C27" s="103" t="s">
        <v>18</v>
      </c>
      <c r="D27" s="103" t="s">
        <v>589</v>
      </c>
      <c r="E27" s="103" t="s">
        <v>659</v>
      </c>
      <c r="F27" s="335">
        <v>30</v>
      </c>
    </row>
    <row r="28" spans="2:6">
      <c r="B28" s="102" t="s">
        <v>27</v>
      </c>
      <c r="C28" s="103" t="s">
        <v>18</v>
      </c>
      <c r="D28" s="103" t="s">
        <v>660</v>
      </c>
      <c r="E28" s="103" t="s">
        <v>462</v>
      </c>
      <c r="F28" s="335">
        <v>106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119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610</v>
      </c>
    </row>
    <row r="31" spans="2:6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57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111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117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338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57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37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45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20</v>
      </c>
    </row>
    <row r="39" spans="2:6" ht="17" thickBot="1">
      <c r="B39" s="102" t="s">
        <v>27</v>
      </c>
      <c r="C39" s="103" t="s">
        <v>6</v>
      </c>
      <c r="D39" s="103" t="s">
        <v>655</v>
      </c>
      <c r="E39" s="103" t="s">
        <v>656</v>
      </c>
      <c r="F39" s="335">
        <v>468</v>
      </c>
    </row>
    <row r="40" spans="2:6">
      <c r="B40" s="119" t="s">
        <v>40</v>
      </c>
      <c r="C40" s="120" t="s">
        <v>18</v>
      </c>
      <c r="D40" s="120" t="s">
        <v>69</v>
      </c>
      <c r="E40" s="120" t="s">
        <v>651</v>
      </c>
      <c r="F40" s="336">
        <v>577</v>
      </c>
    </row>
    <row r="41" spans="2:6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6">
      <c r="B42" s="122" t="s">
        <v>40</v>
      </c>
      <c r="C42" s="118" t="s">
        <v>6</v>
      </c>
      <c r="D42" s="118" t="s">
        <v>41</v>
      </c>
      <c r="E42" s="118" t="s">
        <v>579</v>
      </c>
      <c r="F42" s="337">
        <v>1930.5</v>
      </c>
    </row>
    <row r="43" spans="2:6" ht="17" thickBot="1">
      <c r="B43" s="124" t="s">
        <v>40</v>
      </c>
      <c r="C43" s="125" t="s">
        <v>6</v>
      </c>
      <c r="D43" s="125" t="s">
        <v>246</v>
      </c>
      <c r="E43" s="125" t="s">
        <v>587</v>
      </c>
      <c r="F43" s="338">
        <v>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5E69-39AC-7641-86A1-1CBE0251C4DE}">
  <dimension ref="B3:F44"/>
  <sheetViews>
    <sheetView showGridLines="0" zoomScale="88" workbookViewId="0">
      <selection activeCell="S38" sqref="S3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520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159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18">
        <v>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217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0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10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341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315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30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21</v>
      </c>
    </row>
    <row r="17" spans="2:6">
      <c r="B17" s="90" t="s">
        <v>17</v>
      </c>
      <c r="C17" s="91" t="s">
        <v>6</v>
      </c>
      <c r="D17" s="91" t="s">
        <v>23</v>
      </c>
      <c r="E17" s="91" t="s">
        <v>24</v>
      </c>
      <c r="F17" s="318">
        <v>14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286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298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23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90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305</v>
      </c>
    </row>
    <row r="24" spans="2:6" ht="17" thickBot="1">
      <c r="B24" s="90" t="s">
        <v>17</v>
      </c>
      <c r="C24" s="91" t="s">
        <v>6</v>
      </c>
      <c r="D24" s="91" t="s">
        <v>608</v>
      </c>
      <c r="E24" s="91" t="s">
        <v>609</v>
      </c>
      <c r="F24" s="318">
        <v>2</v>
      </c>
    </row>
    <row r="25" spans="2:6">
      <c r="B25" s="99" t="s">
        <v>27</v>
      </c>
      <c r="C25" s="100" t="s">
        <v>18</v>
      </c>
      <c r="D25" s="100" t="s">
        <v>512</v>
      </c>
      <c r="E25" s="100" t="s">
        <v>119</v>
      </c>
      <c r="F25" s="334">
        <v>1440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97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335">
        <v>469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318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271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41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42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30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338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290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91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100</v>
      </c>
    </row>
    <row r="38" spans="2:6">
      <c r="B38" s="102" t="s">
        <v>27</v>
      </c>
      <c r="C38" s="103" t="s">
        <v>6</v>
      </c>
      <c r="D38" s="103" t="s">
        <v>484</v>
      </c>
      <c r="E38" s="103" t="s">
        <v>661</v>
      </c>
      <c r="F38" s="335">
        <v>56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26</v>
      </c>
    </row>
    <row r="40" spans="2:6">
      <c r="B40" s="102" t="s">
        <v>27</v>
      </c>
      <c r="C40" s="103" t="s">
        <v>6</v>
      </c>
      <c r="D40" s="103" t="s">
        <v>660</v>
      </c>
      <c r="E40" s="103" t="s">
        <v>462</v>
      </c>
      <c r="F40" s="335">
        <v>2150.1</v>
      </c>
    </row>
    <row r="41" spans="2:6" ht="17" thickBot="1">
      <c r="B41" s="102" t="s">
        <v>27</v>
      </c>
      <c r="C41" s="103" t="s">
        <v>6</v>
      </c>
      <c r="D41" s="103" t="s">
        <v>655</v>
      </c>
      <c r="E41" s="103" t="s">
        <v>656</v>
      </c>
      <c r="F41" s="335">
        <v>283</v>
      </c>
    </row>
    <row r="42" spans="2:6">
      <c r="B42" s="119" t="s">
        <v>40</v>
      </c>
      <c r="C42" s="120" t="s">
        <v>18</v>
      </c>
      <c r="D42" s="120" t="s">
        <v>440</v>
      </c>
      <c r="E42" s="120" t="s">
        <v>477</v>
      </c>
      <c r="F42" s="336">
        <v>0</v>
      </c>
    </row>
    <row r="43" spans="2:6">
      <c r="B43" s="122" t="s">
        <v>40</v>
      </c>
      <c r="C43" s="118" t="s">
        <v>6</v>
      </c>
      <c r="D43" s="118" t="s">
        <v>69</v>
      </c>
      <c r="E43" s="118" t="s">
        <v>651</v>
      </c>
      <c r="F43" s="337">
        <v>380</v>
      </c>
    </row>
    <row r="44" spans="2:6" ht="17" thickBot="1">
      <c r="B44" s="124" t="s">
        <v>40</v>
      </c>
      <c r="C44" s="125" t="s">
        <v>6</v>
      </c>
      <c r="D44" s="125" t="s">
        <v>41</v>
      </c>
      <c r="E44" s="125" t="s">
        <v>579</v>
      </c>
      <c r="F44" s="338">
        <v>1024.2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9C9B-223C-A74E-B7F2-A4CBF003A35C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100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100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18">
        <v>40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143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400</v>
      </c>
    </row>
    <row r="11" spans="2:6">
      <c r="B11" s="90" t="s">
        <v>17</v>
      </c>
      <c r="C11" s="91" t="s">
        <v>18</v>
      </c>
      <c r="D11" s="91" t="s">
        <v>457</v>
      </c>
      <c r="E11" s="91" t="s">
        <v>662</v>
      </c>
      <c r="F11" s="318">
        <v>6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1035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298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350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18">
        <v>806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345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315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302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56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21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366</v>
      </c>
    </row>
    <row r="24" spans="2:6">
      <c r="B24" s="102" t="s">
        <v>27</v>
      </c>
      <c r="C24" s="103" t="s">
        <v>18</v>
      </c>
      <c r="D24" s="103" t="s">
        <v>484</v>
      </c>
      <c r="E24" s="103" t="s">
        <v>661</v>
      </c>
      <c r="F24" s="335">
        <v>32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520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100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109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162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94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395</v>
      </c>
    </row>
    <row r="31" spans="2:6">
      <c r="B31" s="102" t="s">
        <v>27</v>
      </c>
      <c r="C31" s="103" t="s">
        <v>6</v>
      </c>
      <c r="D31" s="103" t="s">
        <v>262</v>
      </c>
      <c r="E31" s="103" t="s">
        <v>263</v>
      </c>
      <c r="F31" s="335">
        <v>27</v>
      </c>
    </row>
    <row r="32" spans="2:6">
      <c r="B32" s="102" t="s">
        <v>27</v>
      </c>
      <c r="C32" s="103" t="s">
        <v>6</v>
      </c>
      <c r="D32" s="103" t="s">
        <v>517</v>
      </c>
      <c r="E32" s="103" t="s">
        <v>518</v>
      </c>
      <c r="F32" s="335">
        <v>30</v>
      </c>
    </row>
    <row r="33" spans="2:6">
      <c r="B33" s="102" t="s">
        <v>27</v>
      </c>
      <c r="C33" s="103" t="s">
        <v>6</v>
      </c>
      <c r="D33" s="103" t="s">
        <v>512</v>
      </c>
      <c r="E33" s="103" t="s">
        <v>119</v>
      </c>
      <c r="F33" s="335">
        <v>1575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300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589</v>
      </c>
    </row>
    <row r="36" spans="2:6">
      <c r="B36" s="122" t="s">
        <v>40</v>
      </c>
      <c r="C36" s="118" t="s">
        <v>18</v>
      </c>
      <c r="D36" s="118" t="s">
        <v>440</v>
      </c>
      <c r="E36" s="118" t="s">
        <v>477</v>
      </c>
      <c r="F36" s="337">
        <v>0</v>
      </c>
    </row>
    <row r="37" spans="2:6" ht="17" thickBot="1">
      <c r="B37" s="124" t="s">
        <v>40</v>
      </c>
      <c r="C37" s="125" t="s">
        <v>6</v>
      </c>
      <c r="D37" s="125" t="s">
        <v>246</v>
      </c>
      <c r="E37" s="125" t="s">
        <v>587</v>
      </c>
      <c r="F37" s="338">
        <v>364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EF4F-1CA9-154C-B598-CDEFA22E3B18}">
  <dimension ref="B3:F42"/>
  <sheetViews>
    <sheetView showGridLines="0" workbookViewId="0">
      <selection activeCell="B4" sqref="B4:F4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131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1049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346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208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581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17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540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119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650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18">
        <v>22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38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41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127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730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334">
        <v>67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177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307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335">
        <v>120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158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335">
        <v>25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369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58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30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30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70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60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930.6</v>
      </c>
    </row>
    <row r="37" spans="2:6" ht="17" thickBot="1">
      <c r="B37" s="102" t="s">
        <v>27</v>
      </c>
      <c r="C37" s="103" t="s">
        <v>6</v>
      </c>
      <c r="D37" s="103" t="s">
        <v>655</v>
      </c>
      <c r="E37" s="103" t="s">
        <v>656</v>
      </c>
      <c r="F37" s="335">
        <v>474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651</v>
      </c>
      <c r="F38" s="336">
        <v>436</v>
      </c>
    </row>
    <row r="39" spans="2:6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15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>
      <c r="B41" s="122" t="s">
        <v>40</v>
      </c>
      <c r="C41" s="118" t="s">
        <v>6</v>
      </c>
      <c r="D41" s="118" t="s">
        <v>41</v>
      </c>
      <c r="E41" s="118" t="s">
        <v>579</v>
      </c>
      <c r="F41" s="337">
        <v>4191.3</v>
      </c>
    </row>
    <row r="42" spans="2:6" ht="17" thickBot="1">
      <c r="B42" s="124" t="s">
        <v>40</v>
      </c>
      <c r="C42" s="125" t="s">
        <v>6</v>
      </c>
      <c r="D42" s="125" t="s">
        <v>65</v>
      </c>
      <c r="E42" s="125" t="s">
        <v>66</v>
      </c>
      <c r="F42" s="338">
        <v>101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087BC-50B7-3B49-B0EF-1708FDFD4299}">
  <dimension ref="B3:F43"/>
  <sheetViews>
    <sheetView showGridLines="0" zoomScale="85" workbookViewId="0">
      <selection activeCell="B4" sqref="B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431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67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44</v>
      </c>
    </row>
    <row r="8" spans="2:6">
      <c r="B8" s="90" t="s">
        <v>17</v>
      </c>
      <c r="C8" s="91" t="s">
        <v>18</v>
      </c>
      <c r="D8" s="91" t="s">
        <v>126</v>
      </c>
      <c r="E8" s="91" t="s">
        <v>565</v>
      </c>
      <c r="F8" s="318">
        <v>100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89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1160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180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262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18">
        <v>50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22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122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58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13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18">
        <v>109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18">
        <v>774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20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34</v>
      </c>
    </row>
    <row r="23" spans="2:6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54</v>
      </c>
    </row>
    <row r="24" spans="2:6" ht="17" thickBot="1">
      <c r="B24" s="90" t="s">
        <v>17</v>
      </c>
      <c r="C24" s="91" t="s">
        <v>6</v>
      </c>
      <c r="D24" s="91" t="s">
        <v>657</v>
      </c>
      <c r="E24" s="91" t="s">
        <v>658</v>
      </c>
      <c r="F24" s="318">
        <v>10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738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292</v>
      </c>
    </row>
    <row r="28" spans="2:6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7</v>
      </c>
    </row>
    <row r="29" spans="2:6">
      <c r="B29" s="102" t="s">
        <v>27</v>
      </c>
      <c r="C29" s="103" t="s">
        <v>18</v>
      </c>
      <c r="D29" s="103" t="s">
        <v>589</v>
      </c>
      <c r="E29" s="103" t="s">
        <v>659</v>
      </c>
      <c r="F29" s="335">
        <v>110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50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50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163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62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225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789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313</v>
      </c>
    </row>
    <row r="38" spans="2:6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335">
        <v>65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1000</v>
      </c>
    </row>
    <row r="41" spans="2:6">
      <c r="B41" s="102" t="s">
        <v>27</v>
      </c>
      <c r="C41" s="103" t="s">
        <v>6</v>
      </c>
      <c r="D41" s="103" t="s">
        <v>512</v>
      </c>
      <c r="E41" s="103" t="s">
        <v>119</v>
      </c>
      <c r="F41" s="335">
        <v>100</v>
      </c>
    </row>
    <row r="42" spans="2:6" ht="17" thickBot="1">
      <c r="B42" s="115" t="s">
        <v>27</v>
      </c>
      <c r="C42" s="116" t="s">
        <v>6</v>
      </c>
      <c r="D42" s="116" t="s">
        <v>655</v>
      </c>
      <c r="E42" s="116" t="s">
        <v>656</v>
      </c>
      <c r="F42" s="360">
        <v>446</v>
      </c>
    </row>
    <row r="43" spans="2:6" ht="17" thickBot="1">
      <c r="B43" s="288" t="s">
        <v>40</v>
      </c>
      <c r="C43" s="289" t="s">
        <v>6</v>
      </c>
      <c r="D43" s="289" t="s">
        <v>69</v>
      </c>
      <c r="E43" s="289" t="s">
        <v>651</v>
      </c>
      <c r="F43" s="349">
        <v>384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096B-5BAC-FC44-89B4-A512202014D3}">
  <dimension ref="B3:F40"/>
  <sheetViews>
    <sheetView showGridLines="0" workbookViewId="0">
      <selection activeCell="B4" sqref="B4:F4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870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741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414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70</v>
      </c>
    </row>
    <row r="12" spans="2:6">
      <c r="B12" s="90" t="s">
        <v>17</v>
      </c>
      <c r="C12" s="91" t="s">
        <v>18</v>
      </c>
      <c r="D12" s="91" t="s">
        <v>126</v>
      </c>
      <c r="E12" s="91" t="s">
        <v>664</v>
      </c>
      <c r="F12" s="318">
        <v>229</v>
      </c>
    </row>
    <row r="13" spans="2:6">
      <c r="B13" s="90" t="s">
        <v>17</v>
      </c>
      <c r="C13" s="91" t="s">
        <v>18</v>
      </c>
      <c r="D13" s="91" t="s">
        <v>128</v>
      </c>
      <c r="E13" s="91" t="s">
        <v>250</v>
      </c>
      <c r="F13" s="318">
        <v>352</v>
      </c>
    </row>
    <row r="14" spans="2:6">
      <c r="B14" s="90" t="s">
        <v>17</v>
      </c>
      <c r="C14" s="91" t="s">
        <v>18</v>
      </c>
      <c r="D14" s="91" t="s">
        <v>652</v>
      </c>
      <c r="E14" s="91" t="s">
        <v>263</v>
      </c>
      <c r="F14" s="318">
        <v>950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100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27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141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51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17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68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25</v>
      </c>
    </row>
    <row r="23" spans="2:6">
      <c r="B23" s="90" t="s">
        <v>17</v>
      </c>
      <c r="C23" s="91" t="s">
        <v>6</v>
      </c>
      <c r="D23" s="91" t="s">
        <v>498</v>
      </c>
      <c r="E23" s="91" t="s">
        <v>499</v>
      </c>
      <c r="F23" s="318">
        <v>507</v>
      </c>
    </row>
    <row r="24" spans="2:6" ht="17" thickBot="1">
      <c r="B24" s="90" t="s">
        <v>17</v>
      </c>
      <c r="C24" s="91" t="s">
        <v>6</v>
      </c>
      <c r="D24" s="91" t="s">
        <v>649</v>
      </c>
      <c r="E24" s="91" t="s">
        <v>650</v>
      </c>
      <c r="F24" s="318">
        <v>20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104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41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286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218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0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335">
        <v>55</v>
      </c>
    </row>
    <row r="31" spans="2:6">
      <c r="B31" s="102" t="s">
        <v>27</v>
      </c>
      <c r="C31" s="103" t="s">
        <v>18</v>
      </c>
      <c r="D31" s="103" t="s">
        <v>660</v>
      </c>
      <c r="E31" s="103" t="s">
        <v>462</v>
      </c>
      <c r="F31" s="335">
        <v>1694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211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449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10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45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30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270</v>
      </c>
    </row>
    <row r="38" spans="2:6" ht="17" thickBot="1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474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207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B5F93-3D1A-1447-8662-73682D5896B5}">
  <dimension ref="B3:O40"/>
  <sheetViews>
    <sheetView showGridLines="0" workbookViewId="0">
      <selection activeCell="B4" sqref="B4:F40"/>
    </sheetView>
  </sheetViews>
  <sheetFormatPr baseColWidth="10" defaultRowHeight="16"/>
  <cols>
    <col min="5" max="5" width="13" bestFit="1" customWidth="1"/>
  </cols>
  <sheetData>
    <row r="3" spans="2:15" ht="17" thickBot="1"/>
    <row r="4" spans="2:15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15">
      <c r="B5" s="278" t="s">
        <v>17</v>
      </c>
      <c r="C5" s="211" t="s">
        <v>18</v>
      </c>
      <c r="D5" s="211" t="s">
        <v>23</v>
      </c>
      <c r="E5" s="211" t="s">
        <v>24</v>
      </c>
      <c r="F5" s="333">
        <v>31</v>
      </c>
    </row>
    <row r="6" spans="2:15">
      <c r="B6" s="90" t="s">
        <v>17</v>
      </c>
      <c r="C6" s="91" t="s">
        <v>18</v>
      </c>
      <c r="D6" s="91" t="s">
        <v>120</v>
      </c>
      <c r="E6" s="91" t="s">
        <v>450</v>
      </c>
      <c r="F6" s="318">
        <v>9</v>
      </c>
    </row>
    <row r="7" spans="2:15">
      <c r="B7" s="90" t="s">
        <v>17</v>
      </c>
      <c r="C7" s="91" t="s">
        <v>18</v>
      </c>
      <c r="D7" s="91" t="s">
        <v>71</v>
      </c>
      <c r="E7" s="91" t="s">
        <v>463</v>
      </c>
      <c r="F7" s="318">
        <v>168</v>
      </c>
    </row>
    <row r="8" spans="2:15">
      <c r="B8" s="90" t="s">
        <v>17</v>
      </c>
      <c r="C8" s="91" t="s">
        <v>18</v>
      </c>
      <c r="D8" s="91" t="s">
        <v>25</v>
      </c>
      <c r="E8" s="91" t="s">
        <v>26</v>
      </c>
      <c r="F8" s="318">
        <v>150</v>
      </c>
    </row>
    <row r="9" spans="2:15">
      <c r="B9" s="90" t="s">
        <v>17</v>
      </c>
      <c r="C9" s="91" t="s">
        <v>18</v>
      </c>
      <c r="D9" s="91" t="s">
        <v>59</v>
      </c>
      <c r="E9" s="91" t="s">
        <v>104</v>
      </c>
      <c r="F9" s="318">
        <v>20</v>
      </c>
    </row>
    <row r="10" spans="2:15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20</v>
      </c>
      <c r="M10" s="366" t="s">
        <v>667</v>
      </c>
      <c r="N10" s="366"/>
      <c r="O10" s="366"/>
    </row>
    <row r="11" spans="2:15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46</v>
      </c>
      <c r="M11" s="367" t="s">
        <v>668</v>
      </c>
      <c r="N11" s="367"/>
      <c r="O11">
        <f>-(-1585-809)</f>
        <v>2394</v>
      </c>
    </row>
    <row r="12" spans="2:15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616</v>
      </c>
      <c r="M12" s="367" t="s">
        <v>669</v>
      </c>
      <c r="N12" s="367"/>
      <c r="O12" s="342">
        <f>L18-323</f>
        <v>486.39700000000005</v>
      </c>
    </row>
    <row r="13" spans="2:15">
      <c r="B13" s="90" t="s">
        <v>17</v>
      </c>
      <c r="C13" s="91" t="s">
        <v>6</v>
      </c>
      <c r="D13" s="91" t="s">
        <v>55</v>
      </c>
      <c r="E13" s="91" t="s">
        <v>56</v>
      </c>
      <c r="F13" s="318">
        <v>89</v>
      </c>
    </row>
    <row r="14" spans="2:15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50</v>
      </c>
    </row>
    <row r="15" spans="2:15">
      <c r="B15" s="90" t="s">
        <v>17</v>
      </c>
      <c r="C15" s="91" t="s">
        <v>6</v>
      </c>
      <c r="D15" s="91" t="s">
        <v>21</v>
      </c>
      <c r="E15" s="91" t="s">
        <v>22</v>
      </c>
      <c r="F15" s="318">
        <v>950</v>
      </c>
    </row>
    <row r="16" spans="2:15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30</v>
      </c>
      <c r="K16" s="361">
        <f>899.33*3</f>
        <v>2697.9900000000002</v>
      </c>
      <c r="L16" s="361"/>
    </row>
    <row r="17" spans="2:12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850</v>
      </c>
      <c r="K17" s="361"/>
      <c r="L17" s="361"/>
    </row>
    <row r="18" spans="2:12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108</v>
      </c>
      <c r="K18" s="361"/>
      <c r="L18" s="361">
        <f>K16*0.3</f>
        <v>809.39700000000005</v>
      </c>
    </row>
    <row r="19" spans="2:12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286</v>
      </c>
      <c r="K19" s="361"/>
      <c r="L19" s="361"/>
    </row>
    <row r="20" spans="2:12">
      <c r="B20" s="90" t="s">
        <v>17</v>
      </c>
      <c r="C20" s="91" t="s">
        <v>6</v>
      </c>
      <c r="D20" s="91" t="s">
        <v>79</v>
      </c>
      <c r="E20" s="91" t="s">
        <v>80</v>
      </c>
      <c r="F20" s="318">
        <v>151</v>
      </c>
    </row>
    <row r="21" spans="2:12">
      <c r="B21" s="90" t="s">
        <v>17</v>
      </c>
      <c r="C21" s="91" t="s">
        <v>6</v>
      </c>
      <c r="D21" s="91" t="s">
        <v>126</v>
      </c>
      <c r="E21" s="91" t="s">
        <v>664</v>
      </c>
      <c r="F21" s="318">
        <v>131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95</v>
      </c>
    </row>
    <row r="23" spans="2:12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20</v>
      </c>
    </row>
    <row r="24" spans="2:12">
      <c r="B24" s="90" t="s">
        <v>17</v>
      </c>
      <c r="C24" s="91" t="s">
        <v>6</v>
      </c>
      <c r="D24" s="91" t="s">
        <v>498</v>
      </c>
      <c r="E24" s="91" t="s">
        <v>499</v>
      </c>
      <c r="F24" s="318">
        <v>2250</v>
      </c>
    </row>
    <row r="25" spans="2:12" ht="17" thickBot="1">
      <c r="B25" s="90" t="s">
        <v>17</v>
      </c>
      <c r="C25" s="91" t="s">
        <v>6</v>
      </c>
      <c r="D25" s="91" t="s">
        <v>665</v>
      </c>
      <c r="E25" s="91" t="s">
        <v>666</v>
      </c>
      <c r="F25" s="318">
        <v>10</v>
      </c>
    </row>
    <row r="26" spans="2:12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2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56</v>
      </c>
    </row>
    <row r="28" spans="2:12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36</v>
      </c>
    </row>
    <row r="29" spans="2:12">
      <c r="B29" s="102" t="s">
        <v>27</v>
      </c>
      <c r="C29" s="103" t="s">
        <v>18</v>
      </c>
      <c r="D29" s="103" t="s">
        <v>660</v>
      </c>
      <c r="E29" s="103" t="s">
        <v>462</v>
      </c>
      <c r="F29" s="335">
        <v>2501</v>
      </c>
    </row>
    <row r="30" spans="2:12">
      <c r="B30" s="102" t="s">
        <v>27</v>
      </c>
      <c r="C30" s="103" t="s">
        <v>18</v>
      </c>
      <c r="D30" s="103" t="s">
        <v>655</v>
      </c>
      <c r="E30" s="103" t="s">
        <v>656</v>
      </c>
      <c r="F30" s="335">
        <v>409</v>
      </c>
    </row>
    <row r="31" spans="2:12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50</v>
      </c>
    </row>
    <row r="32" spans="2:12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25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131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314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303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96</v>
      </c>
    </row>
    <row r="37" spans="2:6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60</v>
      </c>
    </row>
    <row r="38" spans="2:6" ht="17" thickBot="1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438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323</v>
      </c>
    </row>
  </sheetData>
  <mergeCells count="3">
    <mergeCell ref="M10:O10"/>
    <mergeCell ref="M11:N11"/>
    <mergeCell ref="M12:N1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748B-FF66-A14D-9FA8-BFF01F75DAEC}">
  <dimension ref="B3:F39"/>
  <sheetViews>
    <sheetView showGridLines="0" workbookViewId="0">
      <selection activeCell="Q8" sqref="Q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79</v>
      </c>
      <c r="E6" s="91" t="s">
        <v>80</v>
      </c>
      <c r="F6" s="318">
        <v>8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177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776</v>
      </c>
    </row>
    <row r="9" spans="2:6">
      <c r="B9" s="90" t="s">
        <v>17</v>
      </c>
      <c r="C9" s="91" t="s">
        <v>18</v>
      </c>
      <c r="D9" s="91" t="s">
        <v>665</v>
      </c>
      <c r="E9" s="91" t="s">
        <v>666</v>
      </c>
      <c r="F9" s="318">
        <v>398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18">
        <v>100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318">
        <v>142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120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165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318">
        <v>60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19</v>
      </c>
    </row>
    <row r="17" spans="2:6">
      <c r="B17" s="90" t="s">
        <v>17</v>
      </c>
      <c r="C17" s="91" t="s">
        <v>6</v>
      </c>
      <c r="D17" s="91" t="s">
        <v>128</v>
      </c>
      <c r="E17" s="91" t="s">
        <v>250</v>
      </c>
      <c r="F17" s="318">
        <v>21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83</v>
      </c>
    </row>
    <row r="19" spans="2:6">
      <c r="B19" s="90" t="s">
        <v>17</v>
      </c>
      <c r="C19" s="91" t="s">
        <v>6</v>
      </c>
      <c r="D19" s="91" t="s">
        <v>457</v>
      </c>
      <c r="E19" s="91" t="s">
        <v>662</v>
      </c>
      <c r="F19" s="318">
        <v>60</v>
      </c>
    </row>
    <row r="20" spans="2:6">
      <c r="B20" s="90" t="s">
        <v>17</v>
      </c>
      <c r="C20" s="91" t="s">
        <v>6</v>
      </c>
      <c r="D20" s="91" t="s">
        <v>498</v>
      </c>
      <c r="E20" s="91" t="s">
        <v>499</v>
      </c>
      <c r="F20" s="318">
        <v>207</v>
      </c>
    </row>
    <row r="21" spans="2:6" ht="17" thickBot="1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1498.5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334">
        <v>210</v>
      </c>
    </row>
    <row r="23" spans="2:6">
      <c r="B23" s="102" t="s">
        <v>27</v>
      </c>
      <c r="C23" s="103" t="s">
        <v>18</v>
      </c>
      <c r="D23" s="103" t="s">
        <v>34</v>
      </c>
      <c r="E23" s="103" t="s">
        <v>35</v>
      </c>
      <c r="F23" s="335">
        <v>51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350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90</v>
      </c>
    </row>
    <row r="26" spans="2:6">
      <c r="B26" s="102" t="s">
        <v>27</v>
      </c>
      <c r="C26" s="103" t="s">
        <v>18</v>
      </c>
      <c r="D26" s="103" t="s">
        <v>660</v>
      </c>
      <c r="E26" s="103" t="s">
        <v>462</v>
      </c>
      <c r="F26" s="335">
        <v>248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140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146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282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167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50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20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20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106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320</v>
      </c>
    </row>
    <row r="37" spans="2:6" ht="17" thickBot="1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>
      <c r="B38" s="119" t="s">
        <v>40</v>
      </c>
      <c r="C38" s="120" t="s">
        <v>6</v>
      </c>
      <c r="D38" s="120" t="s">
        <v>69</v>
      </c>
      <c r="E38" s="120" t="s">
        <v>651</v>
      </c>
      <c r="F38" s="336">
        <v>326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338">
        <v>50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D47E0-6ED9-A84A-9120-D8BF4A718440}">
  <dimension ref="B3:F31"/>
  <sheetViews>
    <sheetView showGridLines="0" tabSelected="1" workbookViewId="0">
      <selection activeCell="B4" sqref="B4:F31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138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98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782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18">
        <v>1000</v>
      </c>
    </row>
    <row r="13" spans="2:6">
      <c r="B13" s="90" t="s">
        <v>17</v>
      </c>
      <c r="C13" s="91" t="s">
        <v>18</v>
      </c>
      <c r="D13" s="91" t="s">
        <v>665</v>
      </c>
      <c r="E13" s="91" t="s">
        <v>666</v>
      </c>
      <c r="F13" s="318">
        <v>680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131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151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218</v>
      </c>
    </row>
    <row r="17" spans="2:6">
      <c r="B17" s="90" t="s">
        <v>17</v>
      </c>
      <c r="C17" s="91" t="s">
        <v>6</v>
      </c>
      <c r="D17" s="91" t="s">
        <v>251</v>
      </c>
      <c r="E17" s="91" t="s">
        <v>252</v>
      </c>
      <c r="F17" s="318">
        <v>25</v>
      </c>
    </row>
    <row r="18" spans="2:6">
      <c r="B18" s="90" t="s">
        <v>17</v>
      </c>
      <c r="C18" s="91" t="s">
        <v>6</v>
      </c>
      <c r="D18" s="91" t="s">
        <v>253</v>
      </c>
      <c r="E18" s="91" t="s">
        <v>254</v>
      </c>
      <c r="F18" s="318">
        <v>233</v>
      </c>
    </row>
    <row r="19" spans="2:6" ht="17" thickBot="1">
      <c r="B19" s="90" t="s">
        <v>17</v>
      </c>
      <c r="C19" s="91" t="s">
        <v>6</v>
      </c>
      <c r="D19" s="91" t="s">
        <v>652</v>
      </c>
      <c r="E19" s="91" t="s">
        <v>263</v>
      </c>
      <c r="F19" s="318">
        <v>190</v>
      </c>
    </row>
    <row r="20" spans="2:6">
      <c r="B20" s="99" t="s">
        <v>27</v>
      </c>
      <c r="C20" s="100" t="s">
        <v>18</v>
      </c>
      <c r="D20" s="100" t="s">
        <v>32</v>
      </c>
      <c r="E20" s="100" t="s">
        <v>33</v>
      </c>
      <c r="F20" s="334">
        <v>4</v>
      </c>
    </row>
    <row r="21" spans="2:6">
      <c r="B21" s="102" t="s">
        <v>27</v>
      </c>
      <c r="C21" s="103" t="s">
        <v>18</v>
      </c>
      <c r="D21" s="103" t="s">
        <v>34</v>
      </c>
      <c r="E21" s="103" t="s">
        <v>35</v>
      </c>
      <c r="F21" s="335">
        <v>43</v>
      </c>
    </row>
    <row r="22" spans="2:6">
      <c r="B22" s="102" t="s">
        <v>27</v>
      </c>
      <c r="C22" s="103" t="s">
        <v>18</v>
      </c>
      <c r="D22" s="103" t="s">
        <v>36</v>
      </c>
      <c r="E22" s="103" t="s">
        <v>37</v>
      </c>
      <c r="F22" s="335">
        <v>18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913</v>
      </c>
    </row>
    <row r="24" spans="2:6">
      <c r="B24" s="102" t="s">
        <v>27</v>
      </c>
      <c r="C24" s="103" t="s">
        <v>6</v>
      </c>
      <c r="D24" s="103" t="s">
        <v>28</v>
      </c>
      <c r="E24" s="103" t="s">
        <v>29</v>
      </c>
      <c r="F24" s="335">
        <v>181</v>
      </c>
    </row>
    <row r="25" spans="2:6">
      <c r="B25" s="102" t="s">
        <v>27</v>
      </c>
      <c r="C25" s="103" t="s">
        <v>6</v>
      </c>
      <c r="D25" s="103" t="s">
        <v>9</v>
      </c>
      <c r="E25" s="103" t="s">
        <v>105</v>
      </c>
      <c r="F25" s="335">
        <v>81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335">
        <v>88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335">
        <v>474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335">
        <v>25</v>
      </c>
    </row>
    <row r="29" spans="2:6" ht="17" thickBot="1">
      <c r="B29" s="102" t="s">
        <v>27</v>
      </c>
      <c r="C29" s="103" t="s">
        <v>6</v>
      </c>
      <c r="D29" s="103" t="s">
        <v>589</v>
      </c>
      <c r="E29" s="103" t="s">
        <v>659</v>
      </c>
      <c r="F29" s="335">
        <v>987</v>
      </c>
    </row>
    <row r="30" spans="2:6">
      <c r="B30" s="119" t="s">
        <v>40</v>
      </c>
      <c r="C30" s="120" t="s">
        <v>18</v>
      </c>
      <c r="D30" s="120" t="s">
        <v>440</v>
      </c>
      <c r="E30" s="120" t="s">
        <v>477</v>
      </c>
      <c r="F30" s="336">
        <v>0</v>
      </c>
    </row>
    <row r="31" spans="2:6" ht="17" thickBot="1">
      <c r="B31" s="124" t="s">
        <v>40</v>
      </c>
      <c r="C31" s="125" t="s">
        <v>6</v>
      </c>
      <c r="D31" s="125" t="s">
        <v>69</v>
      </c>
      <c r="E31" s="125" t="s">
        <v>651</v>
      </c>
      <c r="F31" s="338">
        <v>410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C3338-769B-8842-BB8A-218071111787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109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34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113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398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1100</v>
      </c>
    </row>
    <row r="13" spans="2:6"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870</v>
      </c>
    </row>
    <row r="14" spans="2:6">
      <c r="B14" s="90" t="s">
        <v>17</v>
      </c>
      <c r="C14" s="91" t="s">
        <v>18</v>
      </c>
      <c r="D14" s="91" t="s">
        <v>680</v>
      </c>
      <c r="E14" s="91" t="s">
        <v>681</v>
      </c>
      <c r="F14" s="318">
        <v>400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53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999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333</v>
      </c>
    </row>
    <row r="18" spans="2:6" ht="17" thickBot="1">
      <c r="B18" s="90" t="s">
        <v>17</v>
      </c>
      <c r="C18" s="91" t="s">
        <v>6</v>
      </c>
      <c r="D18" s="91" t="s">
        <v>682</v>
      </c>
      <c r="E18" s="91" t="s">
        <v>683</v>
      </c>
      <c r="F18" s="318">
        <v>50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56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960</v>
      </c>
    </row>
    <row r="22" spans="2:6">
      <c r="B22" s="102" t="s">
        <v>27</v>
      </c>
      <c r="C22" s="103" t="s">
        <v>18</v>
      </c>
      <c r="D22" s="103" t="s">
        <v>589</v>
      </c>
      <c r="E22" s="103" t="s">
        <v>659</v>
      </c>
      <c r="F22" s="335">
        <v>675</v>
      </c>
    </row>
    <row r="23" spans="2:6">
      <c r="B23" s="102" t="s">
        <v>27</v>
      </c>
      <c r="C23" s="103" t="s">
        <v>6</v>
      </c>
      <c r="D23" s="103" t="s">
        <v>61</v>
      </c>
      <c r="E23" s="103" t="s">
        <v>62</v>
      </c>
      <c r="F23" s="335">
        <v>25</v>
      </c>
    </row>
    <row r="24" spans="2:6">
      <c r="B24" s="102" t="s">
        <v>27</v>
      </c>
      <c r="C24" s="103" t="s">
        <v>6</v>
      </c>
      <c r="D24" s="103" t="s">
        <v>7</v>
      </c>
      <c r="E24" s="103" t="s">
        <v>461</v>
      </c>
      <c r="F24" s="335">
        <v>30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180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335">
        <v>171</v>
      </c>
    </row>
    <row r="27" spans="2:6">
      <c r="B27" s="102" t="s">
        <v>27</v>
      </c>
      <c r="C27" s="103" t="s">
        <v>6</v>
      </c>
      <c r="D27" s="103" t="s">
        <v>517</v>
      </c>
      <c r="E27" s="103" t="s">
        <v>518</v>
      </c>
      <c r="F27" s="335">
        <v>100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475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6</v>
      </c>
      <c r="D30" s="125" t="s">
        <v>69</v>
      </c>
      <c r="E30" s="125" t="s">
        <v>651</v>
      </c>
      <c r="F30" s="338">
        <v>757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92B50-6038-C247-AF11-572AA9A0126A}">
  <dimension ref="A1:P38"/>
  <sheetViews>
    <sheetView showGridLines="0" topLeftCell="A3" workbookViewId="0">
      <selection activeCell="R23" sqref="R23"/>
    </sheetView>
  </sheetViews>
  <sheetFormatPr baseColWidth="10" defaultRowHeight="16"/>
  <cols>
    <col min="5" max="5" width="13" bestFit="1" customWidth="1"/>
  </cols>
  <sheetData>
    <row r="1" spans="1:16" ht="18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</row>
    <row r="2" spans="1:16" ht="18">
      <c r="A2" s="351"/>
      <c r="B2" s="339"/>
      <c r="C2" s="339"/>
      <c r="D2" s="339"/>
      <c r="E2" s="351"/>
      <c r="F2" s="351"/>
      <c r="G2" s="351"/>
      <c r="H2" s="351"/>
      <c r="I2" s="351"/>
      <c r="J2" s="351"/>
      <c r="K2" s="351"/>
      <c r="L2" s="339"/>
      <c r="M2" s="339"/>
      <c r="N2" s="351"/>
      <c r="O2" s="339"/>
      <c r="P2" s="339"/>
    </row>
    <row r="3" spans="1:16" ht="19" thickBot="1">
      <c r="A3" s="351"/>
      <c r="B3" s="339"/>
      <c r="C3" s="339"/>
      <c r="D3" s="339"/>
      <c r="E3" s="351"/>
      <c r="F3" s="351"/>
      <c r="G3" s="351"/>
      <c r="H3" s="351"/>
      <c r="I3" s="351"/>
      <c r="J3" s="351"/>
      <c r="K3" s="351"/>
      <c r="L3" s="394"/>
      <c r="M3" s="351"/>
      <c r="N3" s="351"/>
      <c r="O3" s="394"/>
      <c r="P3" s="339"/>
    </row>
    <row r="4" spans="1:16" ht="20" thickBot="1">
      <c r="A4" s="351"/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G4" s="351"/>
      <c r="H4" s="351"/>
      <c r="I4" s="351"/>
      <c r="J4" s="351"/>
      <c r="K4" s="351"/>
      <c r="L4" s="339"/>
      <c r="M4" s="351"/>
      <c r="N4" s="351"/>
      <c r="O4" s="339"/>
      <c r="P4" s="339"/>
    </row>
    <row r="5" spans="1:16" ht="18">
      <c r="A5" s="351"/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  <c r="G5" s="351"/>
      <c r="H5" s="351"/>
      <c r="I5" s="351"/>
      <c r="J5" s="351"/>
      <c r="K5" s="351"/>
      <c r="L5" s="394"/>
      <c r="M5" s="339"/>
      <c r="N5" s="351"/>
      <c r="O5" s="394"/>
      <c r="P5" s="339"/>
    </row>
    <row r="6" spans="1:16" ht="18">
      <c r="A6" s="351"/>
      <c r="B6" s="90" t="s">
        <v>17</v>
      </c>
      <c r="C6" s="91" t="s">
        <v>18</v>
      </c>
      <c r="D6" s="91" t="s">
        <v>111</v>
      </c>
      <c r="E6" s="91" t="s">
        <v>580</v>
      </c>
      <c r="F6" s="318">
        <v>579</v>
      </c>
      <c r="G6" s="351"/>
      <c r="H6" s="351"/>
      <c r="I6" s="351"/>
      <c r="J6" s="351"/>
      <c r="K6" s="351"/>
      <c r="L6" s="394"/>
      <c r="M6" s="395"/>
      <c r="N6" s="351"/>
      <c r="O6" s="394"/>
      <c r="P6" s="339"/>
    </row>
    <row r="7" spans="1:16" ht="18">
      <c r="A7" s="351"/>
      <c r="B7" s="90" t="s">
        <v>17</v>
      </c>
      <c r="C7" s="91" t="s">
        <v>18</v>
      </c>
      <c r="D7" s="91" t="s">
        <v>23</v>
      </c>
      <c r="E7" s="91" t="s">
        <v>24</v>
      </c>
      <c r="F7" s="318">
        <v>25</v>
      </c>
      <c r="G7" s="351"/>
      <c r="H7" s="351"/>
      <c r="I7" s="351"/>
      <c r="J7" s="351"/>
      <c r="K7" s="351"/>
      <c r="L7" s="394"/>
      <c r="M7" s="339"/>
      <c r="N7" s="351"/>
      <c r="O7" s="394"/>
      <c r="P7" s="339"/>
    </row>
    <row r="8" spans="1:16" ht="18">
      <c r="A8" s="351"/>
      <c r="B8" s="90" t="s">
        <v>17</v>
      </c>
      <c r="C8" s="91" t="s">
        <v>18</v>
      </c>
      <c r="D8" s="91" t="s">
        <v>120</v>
      </c>
      <c r="E8" s="91" t="s">
        <v>450</v>
      </c>
      <c r="F8" s="318">
        <v>231</v>
      </c>
      <c r="G8" s="351"/>
      <c r="H8" s="351"/>
      <c r="I8" s="351"/>
      <c r="J8" s="351"/>
      <c r="K8" s="351"/>
      <c r="L8" s="339"/>
      <c r="M8" s="339"/>
      <c r="N8" s="351"/>
      <c r="O8" s="339"/>
      <c r="P8" s="339"/>
    </row>
    <row r="9" spans="1:16" ht="18">
      <c r="A9" s="351"/>
      <c r="B9" s="90" t="s">
        <v>17</v>
      </c>
      <c r="C9" s="91" t="s">
        <v>18</v>
      </c>
      <c r="D9" s="91" t="s">
        <v>128</v>
      </c>
      <c r="E9" s="91" t="s">
        <v>250</v>
      </c>
      <c r="F9" s="318">
        <v>211</v>
      </c>
      <c r="G9" s="351"/>
      <c r="H9" s="351"/>
      <c r="I9" s="351"/>
      <c r="J9" s="351"/>
      <c r="K9" s="351"/>
      <c r="L9" s="339"/>
      <c r="M9" s="351"/>
      <c r="N9" s="351"/>
      <c r="O9" s="339"/>
      <c r="P9" s="339"/>
    </row>
    <row r="10" spans="1:16" ht="18">
      <c r="A10" s="351"/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501</v>
      </c>
      <c r="G10" s="351"/>
      <c r="H10" s="351"/>
      <c r="I10" s="351"/>
      <c r="J10" s="351"/>
      <c r="K10" s="351"/>
      <c r="L10" s="339"/>
      <c r="M10" s="351"/>
      <c r="N10" s="351"/>
      <c r="O10" s="339"/>
      <c r="P10" s="339"/>
    </row>
    <row r="11" spans="1:16" ht="18">
      <c r="A11" s="351"/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1500</v>
      </c>
      <c r="G11" s="351"/>
      <c r="H11" s="351"/>
      <c r="I11" s="351"/>
      <c r="J11" s="351"/>
      <c r="K11" s="351"/>
      <c r="L11" s="394"/>
      <c r="M11" s="339"/>
      <c r="N11" s="351"/>
      <c r="O11" s="394"/>
      <c r="P11" s="339"/>
    </row>
    <row r="12" spans="1:16" ht="18">
      <c r="A12" s="351"/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222</v>
      </c>
      <c r="G12" s="351"/>
      <c r="H12" s="351"/>
      <c r="I12" s="351"/>
      <c r="J12" s="351"/>
      <c r="K12" s="351"/>
      <c r="L12" s="339"/>
      <c r="M12" s="339"/>
      <c r="N12" s="351"/>
      <c r="O12" s="339"/>
      <c r="P12" s="339"/>
    </row>
    <row r="13" spans="1:16" ht="18">
      <c r="A13" s="351"/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1488</v>
      </c>
      <c r="G13" s="351"/>
      <c r="H13" s="351"/>
      <c r="I13" s="351"/>
      <c r="J13" s="351"/>
      <c r="K13" s="351"/>
      <c r="L13" s="339"/>
      <c r="M13" s="339"/>
      <c r="N13" s="351"/>
      <c r="O13" s="339"/>
      <c r="P13" s="339"/>
    </row>
    <row r="14" spans="1:16" ht="18">
      <c r="A14" s="351"/>
      <c r="B14" s="90" t="s">
        <v>17</v>
      </c>
      <c r="C14" s="91" t="s">
        <v>18</v>
      </c>
      <c r="D14" s="91" t="s">
        <v>682</v>
      </c>
      <c r="E14" s="91" t="s">
        <v>683</v>
      </c>
      <c r="F14" s="318">
        <v>400</v>
      </c>
      <c r="G14" s="351"/>
      <c r="H14" s="351"/>
      <c r="I14" s="351"/>
      <c r="J14" s="351"/>
      <c r="K14" s="351"/>
      <c r="L14" s="394"/>
      <c r="M14" s="339"/>
      <c r="N14" s="351"/>
      <c r="O14" s="394"/>
      <c r="P14" s="339"/>
    </row>
    <row r="15" spans="1:16" ht="18">
      <c r="A15" s="351"/>
      <c r="B15" s="90" t="s">
        <v>17</v>
      </c>
      <c r="C15" s="91" t="s">
        <v>18</v>
      </c>
      <c r="D15" s="91" t="s">
        <v>680</v>
      </c>
      <c r="E15" s="91" t="s">
        <v>681</v>
      </c>
      <c r="F15" s="318">
        <v>142</v>
      </c>
      <c r="G15" s="351"/>
      <c r="H15" s="351"/>
      <c r="I15" s="351"/>
      <c r="J15" s="351"/>
      <c r="K15" s="351"/>
      <c r="L15" s="339"/>
      <c r="M15" s="339"/>
      <c r="N15" s="351"/>
      <c r="O15" s="339"/>
      <c r="P15" s="339"/>
    </row>
    <row r="16" spans="1:16" ht="18">
      <c r="A16" s="351"/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118</v>
      </c>
      <c r="G16" s="351"/>
      <c r="H16" s="351"/>
      <c r="I16" s="351"/>
      <c r="J16" s="351"/>
      <c r="K16" s="351"/>
      <c r="L16" s="394"/>
      <c r="M16" s="339"/>
      <c r="N16" s="351"/>
      <c r="O16" s="394"/>
      <c r="P16" s="339"/>
    </row>
    <row r="17" spans="1:16" ht="18">
      <c r="A17" s="351"/>
      <c r="B17" s="90" t="s">
        <v>17</v>
      </c>
      <c r="C17" s="91" t="s">
        <v>6</v>
      </c>
      <c r="D17" s="91" t="s">
        <v>71</v>
      </c>
      <c r="E17" s="91" t="s">
        <v>463</v>
      </c>
      <c r="F17" s="318">
        <v>50</v>
      </c>
      <c r="G17" s="351"/>
      <c r="H17" s="351"/>
      <c r="I17" s="351"/>
      <c r="J17" s="351"/>
      <c r="K17" s="351"/>
      <c r="L17" s="339"/>
      <c r="M17" s="339"/>
      <c r="N17" s="351"/>
      <c r="O17" s="339"/>
      <c r="P17" s="339"/>
    </row>
    <row r="18" spans="1:16" ht="18">
      <c r="A18" s="351"/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</v>
      </c>
      <c r="G18" s="351"/>
      <c r="H18" s="351"/>
      <c r="I18" s="351"/>
      <c r="J18" s="351"/>
      <c r="K18" s="351"/>
      <c r="L18" s="394"/>
      <c r="M18" s="339"/>
      <c r="N18" s="351"/>
      <c r="O18" s="394"/>
      <c r="P18" s="339"/>
    </row>
    <row r="19" spans="1:16" ht="18">
      <c r="A19" s="351"/>
      <c r="B19" s="90" t="s">
        <v>17</v>
      </c>
      <c r="C19" s="91" t="s">
        <v>6</v>
      </c>
      <c r="D19" s="91" t="s">
        <v>25</v>
      </c>
      <c r="E19" s="91" t="s">
        <v>26</v>
      </c>
      <c r="F19" s="318">
        <v>332</v>
      </c>
      <c r="G19" s="351"/>
      <c r="H19" s="351"/>
      <c r="I19" s="351"/>
      <c r="J19" s="351"/>
      <c r="K19" s="351"/>
      <c r="L19" s="394"/>
      <c r="M19" s="351"/>
      <c r="N19" s="351"/>
      <c r="O19" s="394"/>
      <c r="P19" s="339"/>
    </row>
    <row r="20" spans="1:16" ht="18">
      <c r="A20" s="351"/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126</v>
      </c>
      <c r="G20" s="351"/>
      <c r="H20" s="351"/>
      <c r="I20" s="351"/>
      <c r="J20" s="351"/>
      <c r="K20" s="351"/>
      <c r="L20" s="394"/>
      <c r="M20" s="339"/>
      <c r="N20" s="351"/>
      <c r="O20" s="394"/>
      <c r="P20" s="339"/>
    </row>
    <row r="21" spans="1:16" ht="18">
      <c r="A21" s="351"/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</v>
      </c>
      <c r="G21" s="351"/>
      <c r="H21" s="351"/>
      <c r="I21" s="351"/>
      <c r="J21" s="351"/>
      <c r="K21" s="351"/>
      <c r="L21" s="394"/>
      <c r="M21" s="351"/>
      <c r="N21" s="351"/>
      <c r="O21" s="394"/>
      <c r="P21" s="339"/>
    </row>
    <row r="22" spans="1:16" ht="19" thickBot="1">
      <c r="A22" s="351"/>
      <c r="B22" s="90" t="s">
        <v>17</v>
      </c>
      <c r="C22" s="91" t="s">
        <v>6</v>
      </c>
      <c r="D22" s="91" t="s">
        <v>665</v>
      </c>
      <c r="E22" s="91" t="s">
        <v>666</v>
      </c>
      <c r="F22" s="318">
        <v>1651.5</v>
      </c>
      <c r="G22" s="351"/>
      <c r="H22" s="351"/>
      <c r="I22" s="351"/>
      <c r="J22" s="351"/>
      <c r="K22" s="351"/>
      <c r="L22" s="339"/>
      <c r="M22" s="351"/>
      <c r="N22" s="351"/>
      <c r="O22" s="339"/>
      <c r="P22" s="339"/>
    </row>
    <row r="23" spans="1:16" ht="18">
      <c r="A23" s="351"/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88</v>
      </c>
      <c r="G23" s="351"/>
      <c r="H23" s="351"/>
      <c r="I23" s="351"/>
      <c r="J23" s="351"/>
      <c r="K23" s="351"/>
      <c r="L23" s="394"/>
      <c r="M23" s="351"/>
      <c r="N23" s="351"/>
      <c r="O23" s="394"/>
      <c r="P23" s="339"/>
    </row>
    <row r="24" spans="1:16" ht="18">
      <c r="A24" s="351"/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34</v>
      </c>
      <c r="G24" s="351"/>
      <c r="H24" s="351"/>
      <c r="I24" s="351"/>
      <c r="J24" s="351"/>
      <c r="K24" s="351"/>
      <c r="L24" s="339"/>
      <c r="M24" s="351"/>
      <c r="N24" s="351"/>
      <c r="O24" s="339"/>
      <c r="P24" s="339"/>
    </row>
    <row r="25" spans="1:16" ht="18">
      <c r="A25" s="351"/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185</v>
      </c>
      <c r="G25" s="351"/>
      <c r="H25" s="351"/>
      <c r="I25" s="351"/>
      <c r="J25" s="351"/>
      <c r="K25" s="351"/>
      <c r="L25" s="394"/>
      <c r="M25" s="339"/>
      <c r="N25" s="351"/>
      <c r="O25" s="394"/>
      <c r="P25" s="339"/>
    </row>
    <row r="26" spans="1:16" ht="18">
      <c r="A26" s="351"/>
      <c r="B26" s="102" t="s">
        <v>27</v>
      </c>
      <c r="C26" s="103" t="s">
        <v>18</v>
      </c>
      <c r="D26" s="103" t="s">
        <v>53</v>
      </c>
      <c r="E26" s="103" t="s">
        <v>123</v>
      </c>
      <c r="F26" s="335">
        <v>98</v>
      </c>
      <c r="G26" s="395"/>
      <c r="H26" s="351"/>
      <c r="I26" s="395"/>
      <c r="J26" s="351"/>
      <c r="K26" s="395"/>
      <c r="L26" s="396"/>
      <c r="M26" s="339"/>
      <c r="N26" s="395"/>
      <c r="O26" s="394"/>
      <c r="P26" s="339"/>
    </row>
    <row r="27" spans="1:16" ht="18">
      <c r="A27" s="351"/>
      <c r="B27" s="102" t="s">
        <v>27</v>
      </c>
      <c r="C27" s="103" t="s">
        <v>18</v>
      </c>
      <c r="D27" s="103" t="s">
        <v>484</v>
      </c>
      <c r="E27" s="103" t="s">
        <v>661</v>
      </c>
      <c r="F27" s="335">
        <v>7</v>
      </c>
      <c r="G27" s="351"/>
      <c r="H27" s="351"/>
      <c r="I27" s="351"/>
      <c r="J27" s="351"/>
      <c r="K27" s="351"/>
      <c r="L27" s="339"/>
      <c r="M27" s="339"/>
      <c r="N27" s="351"/>
      <c r="O27" s="339"/>
      <c r="P27" s="339"/>
    </row>
    <row r="28" spans="1:16" ht="18">
      <c r="A28" s="351"/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58</v>
      </c>
      <c r="G28" s="351"/>
      <c r="H28" s="351"/>
      <c r="I28" s="351"/>
      <c r="J28" s="351"/>
      <c r="K28" s="395"/>
      <c r="L28" s="341"/>
      <c r="M28" s="339"/>
      <c r="N28" s="351"/>
      <c r="O28" s="341"/>
      <c r="P28" s="339"/>
    </row>
    <row r="29" spans="1:16" ht="18">
      <c r="A29" s="351"/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118</v>
      </c>
      <c r="G29" s="351"/>
      <c r="H29" s="351"/>
      <c r="I29" s="351"/>
      <c r="J29" s="351"/>
      <c r="K29" s="351"/>
      <c r="L29" s="394"/>
      <c r="M29" s="339"/>
      <c r="N29" s="351"/>
      <c r="O29" s="394"/>
      <c r="P29" s="339"/>
    </row>
    <row r="30" spans="1:16" ht="18">
      <c r="A30" s="351"/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60</v>
      </c>
      <c r="G30" s="351"/>
      <c r="H30" s="351"/>
      <c r="I30" s="351"/>
      <c r="J30" s="351"/>
      <c r="K30" s="351"/>
      <c r="L30" s="339"/>
      <c r="M30" s="339"/>
      <c r="N30" s="351"/>
      <c r="O30" s="339"/>
      <c r="P30" s="339"/>
    </row>
    <row r="31" spans="1:16" ht="18">
      <c r="A31" s="351"/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10</v>
      </c>
      <c r="G31" s="351"/>
      <c r="H31" s="351"/>
      <c r="I31" s="351"/>
      <c r="J31" s="351"/>
      <c r="K31" s="351"/>
      <c r="L31" s="394"/>
      <c r="M31" s="339"/>
      <c r="N31" s="351"/>
      <c r="O31" s="394"/>
      <c r="P31" s="339"/>
    </row>
    <row r="32" spans="1:16" ht="18">
      <c r="A32" s="351"/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201</v>
      </c>
      <c r="G32" s="351"/>
      <c r="H32" s="351"/>
      <c r="I32" s="351"/>
      <c r="J32" s="351"/>
      <c r="K32" s="395"/>
      <c r="L32" s="396"/>
      <c r="M32" s="339"/>
      <c r="N32" s="351"/>
      <c r="O32" s="396"/>
      <c r="P32" s="339"/>
    </row>
    <row r="33" spans="1:16" ht="18">
      <c r="A33" s="351"/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55</v>
      </c>
      <c r="G33" s="395"/>
      <c r="H33" s="351"/>
      <c r="I33" s="351"/>
      <c r="J33" s="351"/>
      <c r="K33" s="351"/>
      <c r="L33" s="394"/>
      <c r="M33" s="339"/>
      <c r="N33" s="395"/>
      <c r="O33" s="341"/>
      <c r="P33" s="339"/>
    </row>
    <row r="34" spans="1:16" ht="18">
      <c r="A34" s="351"/>
      <c r="B34" s="102" t="s">
        <v>27</v>
      </c>
      <c r="C34" s="103" t="s">
        <v>6</v>
      </c>
      <c r="D34" s="103" t="s">
        <v>262</v>
      </c>
      <c r="E34" s="103" t="s">
        <v>263</v>
      </c>
      <c r="F34" s="335">
        <v>8</v>
      </c>
      <c r="G34" s="351"/>
      <c r="H34" s="351"/>
      <c r="I34" s="351"/>
      <c r="J34" s="351"/>
      <c r="K34" s="351"/>
      <c r="L34" s="339"/>
      <c r="M34" s="339"/>
      <c r="N34" s="351"/>
      <c r="O34" s="339"/>
      <c r="P34" s="339"/>
    </row>
    <row r="35" spans="1:16" ht="18">
      <c r="A35" s="351"/>
      <c r="B35" s="102" t="s">
        <v>27</v>
      </c>
      <c r="C35" s="103" t="s">
        <v>6</v>
      </c>
      <c r="D35" s="103" t="s">
        <v>589</v>
      </c>
      <c r="E35" s="103" t="s">
        <v>659</v>
      </c>
      <c r="F35" s="335">
        <v>447</v>
      </c>
      <c r="G35" s="351"/>
      <c r="H35" s="351"/>
      <c r="I35" s="351"/>
      <c r="J35" s="351"/>
      <c r="K35" s="351"/>
      <c r="L35" s="339"/>
      <c r="M35" s="339"/>
      <c r="N35" s="351"/>
      <c r="O35" s="339"/>
      <c r="P35" s="339"/>
    </row>
    <row r="36" spans="1:1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40</v>
      </c>
    </row>
    <row r="37" spans="1:16">
      <c r="B37" s="119" t="s">
        <v>40</v>
      </c>
      <c r="C37" s="120" t="s">
        <v>18</v>
      </c>
      <c r="D37" s="120" t="s">
        <v>65</v>
      </c>
      <c r="E37" s="120" t="s">
        <v>66</v>
      </c>
      <c r="F37" s="336">
        <v>46</v>
      </c>
    </row>
    <row r="38" spans="1:1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topLeftCell="BZ8" zoomScale="125" zoomScaleNormal="14" workbookViewId="0">
      <selection activeCell="CK27" sqref="CK27:CK28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14</v>
      </c>
    </row>
    <row r="4" spans="3:93">
      <c r="C4" s="328" t="s">
        <v>27</v>
      </c>
      <c r="D4" s="328">
        <f>COUNTA(E10:E69) - COUNTBLANK(E10:E69)</f>
        <v>18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35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169-SUM(D3:D5)-100</f>
        <v>2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368" t="s">
        <v>40</v>
      </c>
      <c r="D8" s="369"/>
      <c r="E8" s="370" t="s">
        <v>27</v>
      </c>
      <c r="F8" s="371"/>
      <c r="G8" s="372" t="s">
        <v>17</v>
      </c>
      <c r="H8" s="373"/>
      <c r="I8" s="325"/>
      <c r="J8" s="374"/>
      <c r="K8" s="375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pyr105</v>
      </c>
      <c r="D10" s="245" t="str">
        <f t="shared" si="1"/>
        <v>Mike Maxwell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pyr101</v>
      </c>
      <c r="K10" s="250" t="str">
        <f>IF(V10="","",V10)</f>
        <v>DEMO</v>
      </c>
      <c r="N10">
        <v>0</v>
      </c>
      <c r="O10" t="s">
        <v>45</v>
      </c>
      <c r="P10" t="s">
        <v>46</v>
      </c>
      <c r="Q10" t="s">
        <v>61</v>
      </c>
      <c r="R10" t="s">
        <v>62</v>
      </c>
      <c r="S10" t="s">
        <v>55</v>
      </c>
      <c r="T10" t="s">
        <v>56</v>
      </c>
      <c r="U10" t="s">
        <v>454</v>
      </c>
      <c r="V10" t="s">
        <v>455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pyr110</v>
      </c>
      <c r="D11" s="252" t="str">
        <f t="shared" ref="D11:D69" si="3">IF(P11="","",P11)</f>
        <v>Hannah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pyr131</v>
      </c>
      <c r="K11" s="257" t="str">
        <f t="shared" ref="K11:K69" si="9">IF(V11="","",V11)</f>
        <v>OPEN</v>
      </c>
      <c r="N11">
        <v>1</v>
      </c>
      <c r="O11" t="s">
        <v>69</v>
      </c>
      <c r="P11" t="s">
        <v>509</v>
      </c>
      <c r="Q11" t="s">
        <v>30</v>
      </c>
      <c r="R11" t="s">
        <v>31</v>
      </c>
      <c r="S11" t="s">
        <v>43</v>
      </c>
      <c r="T11" t="s">
        <v>459</v>
      </c>
      <c r="U11" t="s">
        <v>13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pyr112</v>
      </c>
      <c r="D12" s="252" t="str">
        <f t="shared" si="3"/>
        <v>JohnEverett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pyr151</v>
      </c>
      <c r="K12" s="257" t="str">
        <f t="shared" si="9"/>
        <v>OPEN</v>
      </c>
      <c r="N12">
        <v>2</v>
      </c>
      <c r="O12" t="s">
        <v>224</v>
      </c>
      <c r="P12" t="s">
        <v>510</v>
      </c>
      <c r="Q12" t="s">
        <v>28</v>
      </c>
      <c r="R12" t="s">
        <v>29</v>
      </c>
      <c r="S12" t="s">
        <v>21</v>
      </c>
      <c r="T12" t="s">
        <v>22</v>
      </c>
      <c r="U12" t="s">
        <v>244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>pyr153</v>
      </c>
      <c r="K13" s="257" t="str">
        <f t="shared" si="9"/>
        <v>OPEN</v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U13" t="s">
        <v>255</v>
      </c>
      <c r="V13" t="s">
        <v>456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251" t="str">
        <f t="shared" si="2"/>
        <v>pyr117</v>
      </c>
      <c r="D14" s="252" t="str">
        <f t="shared" si="3"/>
        <v>TK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pyr113</v>
      </c>
      <c r="H14" s="256" t="str">
        <f t="shared" si="7"/>
        <v>Rick</v>
      </c>
      <c r="J14" s="322" t="str">
        <f t="shared" si="8"/>
        <v/>
      </c>
      <c r="K14" s="257" t="str">
        <f t="shared" si="9"/>
        <v/>
      </c>
      <c r="N14">
        <v>4</v>
      </c>
      <c r="O14" t="s">
        <v>41</v>
      </c>
      <c r="P14" t="s">
        <v>579</v>
      </c>
      <c r="Q14" t="s">
        <v>32</v>
      </c>
      <c r="R14" t="s">
        <v>33</v>
      </c>
      <c r="S14" t="s">
        <v>111</v>
      </c>
      <c r="T14" t="s">
        <v>580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pyr125</v>
      </c>
      <c r="D15" s="252" t="str">
        <f t="shared" si="3"/>
        <v>Noah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pyr115</v>
      </c>
      <c r="H15" s="256" t="str">
        <f t="shared" si="7"/>
        <v>Tim</v>
      </c>
      <c r="J15" s="322" t="str">
        <f t="shared" si="8"/>
        <v/>
      </c>
      <c r="K15" s="257" t="str">
        <f t="shared" si="9"/>
        <v/>
      </c>
      <c r="N15">
        <v>5</v>
      </c>
      <c r="O15" t="s">
        <v>47</v>
      </c>
      <c r="P15" t="s">
        <v>229</v>
      </c>
      <c r="Q15" t="s">
        <v>34</v>
      </c>
      <c r="R15" t="s">
        <v>35</v>
      </c>
      <c r="S15" t="s">
        <v>23</v>
      </c>
      <c r="T15" t="s">
        <v>24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pyr129</v>
      </c>
      <c r="D16" s="252" t="str">
        <f t="shared" si="3"/>
        <v>Wagner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pyr119</v>
      </c>
      <c r="H16" s="256" t="str">
        <f t="shared" si="7"/>
        <v>Lance</v>
      </c>
      <c r="J16" s="322" t="str">
        <f t="shared" si="8"/>
        <v/>
      </c>
      <c r="K16" s="257" t="str">
        <f t="shared" si="9"/>
        <v/>
      </c>
      <c r="N16">
        <v>6</v>
      </c>
      <c r="O16" t="s">
        <v>65</v>
      </c>
      <c r="P16" t="s">
        <v>66</v>
      </c>
      <c r="Q16" t="s">
        <v>9</v>
      </c>
      <c r="R16" t="s">
        <v>105</v>
      </c>
      <c r="S16" t="s">
        <v>57</v>
      </c>
      <c r="T16" t="s">
        <v>485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 t="shared" ref="CK16:CK22" si="10">-((CJ16/0.9)-CI16)</f>
        <v>642.11111111111131</v>
      </c>
    </row>
    <row r="17" spans="3:90" ht="18">
      <c r="C17" s="251" t="str">
        <f t="shared" si="2"/>
        <v>pyr133</v>
      </c>
      <c r="D17" s="252" t="str">
        <f t="shared" si="3"/>
        <v>NebBaldwin</v>
      </c>
      <c r="E17" s="253" t="str">
        <f t="shared" si="4"/>
        <v>pyr122</v>
      </c>
      <c r="F17" s="254" t="str">
        <f t="shared" si="5"/>
        <v>Christian #5</v>
      </c>
      <c r="G17" s="255" t="str">
        <f t="shared" si="6"/>
        <v>pyr120</v>
      </c>
      <c r="H17" s="256" t="str">
        <f t="shared" si="7"/>
        <v>Garett Pool</v>
      </c>
      <c r="J17" s="322" t="str">
        <f t="shared" si="8"/>
        <v/>
      </c>
      <c r="K17" s="257" t="str">
        <f t="shared" si="9"/>
        <v/>
      </c>
      <c r="N17">
        <v>7</v>
      </c>
      <c r="O17" t="s">
        <v>49</v>
      </c>
      <c r="P17" t="s">
        <v>511</v>
      </c>
      <c r="Q17" t="s">
        <v>53</v>
      </c>
      <c r="R17" t="s">
        <v>123</v>
      </c>
      <c r="S17" t="s">
        <v>116</v>
      </c>
      <c r="T17" t="s">
        <v>117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 t="shared" si="10"/>
        <v>52.777777777777828</v>
      </c>
    </row>
    <row r="18" spans="3:90" ht="18">
      <c r="C18" s="251" t="str">
        <f t="shared" si="2"/>
        <v>pyr141</v>
      </c>
      <c r="D18" s="252" t="str">
        <f t="shared" si="3"/>
        <v>Luc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pyr124</v>
      </c>
      <c r="H18" s="256" t="str">
        <f t="shared" si="7"/>
        <v>Brian</v>
      </c>
      <c r="J18" s="322" t="str">
        <f t="shared" si="8"/>
        <v/>
      </c>
      <c r="K18" s="257" t="str">
        <f t="shared" si="9"/>
        <v/>
      </c>
      <c r="N18">
        <v>8</v>
      </c>
      <c r="O18" t="s">
        <v>130</v>
      </c>
      <c r="P18" t="s">
        <v>131</v>
      </c>
      <c r="Q18" t="s">
        <v>36</v>
      </c>
      <c r="R18" t="s">
        <v>37</v>
      </c>
      <c r="S18" t="s">
        <v>120</v>
      </c>
      <c r="T18" t="s">
        <v>450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  <c r="CI18">
        <v>4528</v>
      </c>
      <c r="CJ18">
        <v>4528</v>
      </c>
      <c r="CK18">
        <f t="shared" si="10"/>
        <v>-503.11111111111131</v>
      </c>
    </row>
    <row r="19" spans="3:90" ht="18">
      <c r="C19" s="251" t="str">
        <f t="shared" si="2"/>
        <v>pyr147</v>
      </c>
      <c r="D19" s="252" t="str">
        <f t="shared" si="3"/>
        <v>Jalen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pyr126</v>
      </c>
      <c r="H19" s="256" t="str">
        <f t="shared" si="7"/>
        <v>Narter</v>
      </c>
      <c r="J19" s="322" t="str">
        <f t="shared" si="8"/>
        <v/>
      </c>
      <c r="K19" s="257" t="str">
        <f t="shared" si="9"/>
        <v/>
      </c>
      <c r="N19">
        <v>9</v>
      </c>
      <c r="O19" t="s">
        <v>222</v>
      </c>
      <c r="P19" t="s">
        <v>44</v>
      </c>
      <c r="Q19" t="s">
        <v>63</v>
      </c>
      <c r="R19" t="s">
        <v>64</v>
      </c>
      <c r="S19" t="s">
        <v>11</v>
      </c>
      <c r="T19" t="s">
        <v>466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  <c r="CI19">
        <v>3243</v>
      </c>
      <c r="CJ19">
        <v>3243</v>
      </c>
      <c r="CK19">
        <f t="shared" si="10"/>
        <v>-360.33333333333303</v>
      </c>
    </row>
    <row r="20" spans="3:90" ht="18">
      <c r="C20" s="251" t="str">
        <f t="shared" si="2"/>
        <v>pyr149</v>
      </c>
      <c r="D20" s="252" t="str">
        <f t="shared" si="3"/>
        <v>ike baldwin</v>
      </c>
      <c r="E20" s="253" t="str">
        <f t="shared" si="4"/>
        <v>pyr130</v>
      </c>
      <c r="F20" s="254" t="str">
        <f t="shared" si="5"/>
        <v>Christian # 3</v>
      </c>
      <c r="G20" s="255" t="str">
        <f t="shared" si="6"/>
        <v>pyr128</v>
      </c>
      <c r="H20" s="256" t="str">
        <f t="shared" si="7"/>
        <v>TylerL</v>
      </c>
      <c r="J20" s="322" t="str">
        <f t="shared" si="8"/>
        <v/>
      </c>
      <c r="K20" s="257" t="str">
        <f t="shared" si="9"/>
        <v/>
      </c>
      <c r="N20">
        <v>10</v>
      </c>
      <c r="O20" t="s">
        <v>257</v>
      </c>
      <c r="P20" t="s">
        <v>258</v>
      </c>
      <c r="Q20" t="s">
        <v>81</v>
      </c>
      <c r="R20" t="s">
        <v>82</v>
      </c>
      <c r="S20" t="s">
        <v>71</v>
      </c>
      <c r="T20" t="s">
        <v>463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  <c r="CI20">
        <v>1920</v>
      </c>
      <c r="CJ20">
        <v>1920</v>
      </c>
      <c r="CK20">
        <f t="shared" si="10"/>
        <v>-213.33333333333348</v>
      </c>
    </row>
    <row r="21" spans="3:90" ht="18">
      <c r="C21" s="251" t="str">
        <f t="shared" si="2"/>
        <v>pyr152</v>
      </c>
      <c r="D21" s="252" t="str">
        <f t="shared" si="3"/>
        <v>Vic</v>
      </c>
      <c r="E21" s="253" t="str">
        <f t="shared" si="4"/>
        <v>pyr150</v>
      </c>
      <c r="F21" s="254" t="str">
        <f t="shared" si="5"/>
        <v>Verlander</v>
      </c>
      <c r="G21" s="255" t="str">
        <f t="shared" si="6"/>
        <v>pyr132</v>
      </c>
      <c r="H21" s="256" t="str">
        <f t="shared" si="7"/>
        <v>Connor</v>
      </c>
      <c r="J21" s="322" t="str">
        <f t="shared" si="8"/>
        <v/>
      </c>
      <c r="K21" s="257" t="str">
        <f t="shared" si="9"/>
        <v/>
      </c>
      <c r="N21">
        <v>11</v>
      </c>
      <c r="O21" t="s">
        <v>246</v>
      </c>
      <c r="P21" t="s">
        <v>587</v>
      </c>
      <c r="Q21" t="s">
        <v>228</v>
      </c>
      <c r="R21" t="s">
        <v>470</v>
      </c>
      <c r="S21" t="s">
        <v>38</v>
      </c>
      <c r="T21" t="s">
        <v>469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  <c r="CI21">
        <v>1012</v>
      </c>
      <c r="CJ21">
        <v>900</v>
      </c>
      <c r="CK21">
        <f t="shared" si="10"/>
        <v>12</v>
      </c>
    </row>
    <row r="22" spans="3:90" ht="18">
      <c r="C22" s="251" t="str">
        <f t="shared" si="2"/>
        <v>pyr160</v>
      </c>
      <c r="D22" s="252" t="str">
        <f t="shared" si="3"/>
        <v>ColesAccount</v>
      </c>
      <c r="E22" s="253" t="str">
        <f t="shared" si="4"/>
        <v>pyr157</v>
      </c>
      <c r="F22" s="254" t="str">
        <f t="shared" si="5"/>
        <v>Chris</v>
      </c>
      <c r="G22" s="255" t="str">
        <f t="shared" si="6"/>
        <v>pyr134</v>
      </c>
      <c r="H22" s="256" t="str">
        <f t="shared" si="7"/>
        <v>Kevin</v>
      </c>
      <c r="J22" s="322" t="str">
        <f t="shared" si="8"/>
        <v/>
      </c>
      <c r="K22" s="257" t="str">
        <f t="shared" si="9"/>
        <v/>
      </c>
      <c r="N22">
        <v>12</v>
      </c>
      <c r="O22" t="s">
        <v>440</v>
      </c>
      <c r="P22" t="s">
        <v>477</v>
      </c>
      <c r="Q22" t="s">
        <v>262</v>
      </c>
      <c r="R22" t="s">
        <v>263</v>
      </c>
      <c r="S22" t="s">
        <v>19</v>
      </c>
      <c r="T22" t="s">
        <v>20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  <c r="CI22">
        <v>2150</v>
      </c>
      <c r="CJ22">
        <v>2150</v>
      </c>
      <c r="CK22">
        <f t="shared" si="10"/>
        <v>-238.88888888888869</v>
      </c>
    </row>
    <row r="23" spans="3:90" ht="18">
      <c r="C23" s="251" t="str">
        <f t="shared" si="2"/>
        <v>pyr163</v>
      </c>
      <c r="D23" s="252" t="str">
        <f t="shared" si="3"/>
        <v>USCGabe</v>
      </c>
      <c r="E23" s="253" t="str">
        <f t="shared" si="4"/>
        <v>pyr165</v>
      </c>
      <c r="F23" s="254" t="str">
        <f t="shared" si="5"/>
        <v>CPeters</v>
      </c>
      <c r="G23" s="255" t="str">
        <f t="shared" si="6"/>
        <v>pyr135</v>
      </c>
      <c r="H23" s="256" t="str">
        <f t="shared" si="7"/>
        <v>Alex</v>
      </c>
      <c r="J23" s="322" t="str">
        <f t="shared" si="8"/>
        <v/>
      </c>
      <c r="K23" s="257" t="str">
        <f t="shared" si="9"/>
        <v/>
      </c>
      <c r="N23">
        <v>13</v>
      </c>
      <c r="O23" t="s">
        <v>484</v>
      </c>
      <c r="P23" t="s">
        <v>486</v>
      </c>
      <c r="Q23" t="s">
        <v>500</v>
      </c>
      <c r="R23" t="s">
        <v>501</v>
      </c>
      <c r="S23" t="s">
        <v>79</v>
      </c>
      <c r="T23" t="s">
        <v>80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  <c r="CI23">
        <f>CI22*0.9</f>
        <v>1935</v>
      </c>
      <c r="CJ23">
        <f>CI22*0.9</f>
        <v>1935</v>
      </c>
    </row>
    <row r="24" spans="3:90" ht="18">
      <c r="C24" s="251" t="str">
        <f t="shared" si="2"/>
        <v/>
      </c>
      <c r="D24" s="252" t="str">
        <f t="shared" si="3"/>
        <v/>
      </c>
      <c r="E24" s="253" t="str">
        <f t="shared" si="4"/>
        <v>pyr167</v>
      </c>
      <c r="F24" s="254" t="str">
        <f t="shared" si="5"/>
        <v>GZ</v>
      </c>
      <c r="G24" s="255" t="str">
        <f t="shared" si="6"/>
        <v>pyr136</v>
      </c>
      <c r="H24" s="256" t="str">
        <f t="shared" si="7"/>
        <v>Mark</v>
      </c>
      <c r="J24" s="322" t="str">
        <f t="shared" si="8"/>
        <v/>
      </c>
      <c r="K24" s="257" t="str">
        <f t="shared" si="9"/>
        <v/>
      </c>
      <c r="N24">
        <v>14</v>
      </c>
      <c r="Q24" t="s">
        <v>504</v>
      </c>
      <c r="R24" t="s">
        <v>505</v>
      </c>
      <c r="S24" t="s">
        <v>25</v>
      </c>
      <c r="T24" t="s">
        <v>26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  <c r="CJ24">
        <f>CI22-5</f>
        <v>2145</v>
      </c>
      <c r="CL24">
        <f>CI22-CK22</f>
        <v>2388.8888888888887</v>
      </c>
    </row>
    <row r="25" spans="3:90" ht="18">
      <c r="C25" s="251" t="str">
        <f t="shared" si="2"/>
        <v/>
      </c>
      <c r="D25" s="252" t="str">
        <f t="shared" si="3"/>
        <v/>
      </c>
      <c r="E25" s="253" t="str">
        <f t="shared" si="4"/>
        <v>pyr168</v>
      </c>
      <c r="F25" s="254" t="str">
        <f t="shared" si="5"/>
        <v>Bean</v>
      </c>
      <c r="G25" s="255" t="str">
        <f t="shared" si="6"/>
        <v>pyr137</v>
      </c>
      <c r="H25" s="256" t="str">
        <f t="shared" si="7"/>
        <v>Zach gartner</v>
      </c>
      <c r="J25" s="322" t="str">
        <f t="shared" si="8"/>
        <v/>
      </c>
      <c r="K25" s="257" t="str">
        <f t="shared" si="9"/>
        <v/>
      </c>
      <c r="N25">
        <v>15</v>
      </c>
      <c r="Q25" t="s">
        <v>517</v>
      </c>
      <c r="R25" t="s">
        <v>518</v>
      </c>
      <c r="S25" t="s">
        <v>67</v>
      </c>
      <c r="T25" t="s">
        <v>68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  <c r="CJ25">
        <f>CJ24*0.9</f>
        <v>1930.5</v>
      </c>
      <c r="CL25">
        <f>CL24*0.9</f>
        <v>2150</v>
      </c>
    </row>
    <row r="26" spans="3:90" ht="18">
      <c r="C26" s="251" t="str">
        <f t="shared" si="2"/>
        <v/>
      </c>
      <c r="D26" s="252" t="str">
        <f t="shared" si="3"/>
        <v/>
      </c>
      <c r="E26" s="253" t="str">
        <f t="shared" si="4"/>
        <v>pyr169</v>
      </c>
      <c r="F26" s="254" t="str">
        <f t="shared" si="5"/>
        <v>Sly</v>
      </c>
      <c r="G26" s="255" t="str">
        <f t="shared" si="6"/>
        <v>pyr138</v>
      </c>
      <c r="H26" s="256" t="str">
        <f t="shared" si="7"/>
        <v>Kaz</v>
      </c>
      <c r="J26" s="322" t="str">
        <f t="shared" si="8"/>
        <v/>
      </c>
      <c r="K26" s="257" t="str">
        <f t="shared" si="9"/>
        <v/>
      </c>
      <c r="N26">
        <v>16</v>
      </c>
      <c r="Q26" t="s">
        <v>512</v>
      </c>
      <c r="R26" t="s">
        <v>119</v>
      </c>
      <c r="S26" t="s">
        <v>109</v>
      </c>
      <c r="T26" t="s">
        <v>110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90" ht="18">
      <c r="C27" s="251" t="str">
        <f t="shared" si="2"/>
        <v/>
      </c>
      <c r="D27" s="252" t="str">
        <f t="shared" si="3"/>
        <v/>
      </c>
      <c r="E27" s="253" t="str">
        <f t="shared" si="4"/>
        <v>pyr171</v>
      </c>
      <c r="F27" s="254" t="str">
        <f t="shared" si="5"/>
        <v>Tee</v>
      </c>
      <c r="G27" s="255" t="str">
        <f t="shared" si="6"/>
        <v>pyr139</v>
      </c>
      <c r="H27" s="256" t="str">
        <f t="shared" si="7"/>
        <v>Quees</v>
      </c>
      <c r="J27" s="322" t="str">
        <f t="shared" si="8"/>
        <v/>
      </c>
      <c r="K27" s="257" t="str">
        <f t="shared" si="9"/>
        <v/>
      </c>
      <c r="N27">
        <v>17</v>
      </c>
      <c r="Q27" t="s">
        <v>589</v>
      </c>
      <c r="R27" t="s">
        <v>462</v>
      </c>
      <c r="S27" t="s">
        <v>15</v>
      </c>
      <c r="T27" t="s">
        <v>465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90" ht="18">
      <c r="C28" s="251" t="str">
        <f t="shared" si="2"/>
        <v/>
      </c>
      <c r="D28" s="252" t="str">
        <f t="shared" si="3"/>
        <v/>
      </c>
      <c r="E28" s="253" t="str">
        <f t="shared" si="4"/>
        <v/>
      </c>
      <c r="F28" s="254" t="str">
        <f t="shared" si="5"/>
        <v/>
      </c>
      <c r="G28" s="255" t="str">
        <f t="shared" si="6"/>
        <v>pyr140</v>
      </c>
      <c r="H28" s="256" t="str">
        <f t="shared" si="7"/>
        <v>Pat</v>
      </c>
      <c r="J28" s="322" t="str">
        <f t="shared" si="8"/>
        <v/>
      </c>
      <c r="K28" s="257" t="str">
        <f t="shared" si="9"/>
        <v/>
      </c>
      <c r="N28">
        <v>18</v>
      </c>
      <c r="S28" t="s">
        <v>59</v>
      </c>
      <c r="T28" t="s">
        <v>104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90" ht="18">
      <c r="C29" s="251" t="str">
        <f t="shared" si="2"/>
        <v/>
      </c>
      <c r="D29" s="252" t="str">
        <f t="shared" si="3"/>
        <v/>
      </c>
      <c r="E29" s="253" t="str">
        <f t="shared" si="4"/>
        <v/>
      </c>
      <c r="F29" s="254" t="str">
        <f t="shared" si="5"/>
        <v/>
      </c>
      <c r="G29" s="255" t="str">
        <f t="shared" si="6"/>
        <v>pyr142</v>
      </c>
      <c r="H29" s="256" t="str">
        <f t="shared" si="7"/>
        <v>Joe</v>
      </c>
      <c r="J29" s="322" t="str">
        <f t="shared" si="8"/>
        <v/>
      </c>
      <c r="K29" s="257" t="str">
        <f t="shared" si="9"/>
        <v/>
      </c>
      <c r="N29">
        <v>19</v>
      </c>
      <c r="S29" t="s">
        <v>126</v>
      </c>
      <c r="T29" t="s">
        <v>565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</row>
    <row r="30" spans="3:90" ht="18">
      <c r="C30" s="251" t="str">
        <f t="shared" si="2"/>
        <v/>
      </c>
      <c r="D30" s="252" t="str">
        <f t="shared" si="3"/>
        <v/>
      </c>
      <c r="E30" s="253" t="str">
        <f t="shared" si="4"/>
        <v/>
      </c>
      <c r="F30" s="254" t="str">
        <f t="shared" si="5"/>
        <v/>
      </c>
      <c r="G30" s="255" t="str">
        <f t="shared" si="6"/>
        <v>pyr143</v>
      </c>
      <c r="H30" s="256" t="str">
        <f t="shared" si="7"/>
        <v>Cary</v>
      </c>
      <c r="J30" s="322" t="str">
        <f t="shared" si="8"/>
        <v/>
      </c>
      <c r="K30" s="257" t="str">
        <f t="shared" si="9"/>
        <v/>
      </c>
      <c r="N30">
        <v>20</v>
      </c>
      <c r="S30" t="s">
        <v>128</v>
      </c>
      <c r="T30" t="s">
        <v>250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90" ht="18">
      <c r="C31" s="251" t="str">
        <f t="shared" si="2"/>
        <v/>
      </c>
      <c r="D31" s="252" t="str">
        <f t="shared" si="3"/>
        <v/>
      </c>
      <c r="E31" s="253" t="str">
        <f t="shared" si="4"/>
        <v/>
      </c>
      <c r="F31" s="254" t="str">
        <f t="shared" si="5"/>
        <v/>
      </c>
      <c r="G31" s="255" t="str">
        <f t="shared" si="6"/>
        <v>pyr144</v>
      </c>
      <c r="H31" s="256" t="str">
        <f t="shared" si="7"/>
        <v>DylanB</v>
      </c>
      <c r="J31" s="322" t="str">
        <f t="shared" si="8"/>
        <v/>
      </c>
      <c r="K31" s="257" t="str">
        <f t="shared" si="9"/>
        <v/>
      </c>
      <c r="N31">
        <v>21</v>
      </c>
      <c r="S31" t="s">
        <v>132</v>
      </c>
      <c r="T31" t="s">
        <v>464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90" ht="18">
      <c r="C32" s="251" t="str">
        <f t="shared" si="2"/>
        <v/>
      </c>
      <c r="D32" s="252" t="str">
        <f t="shared" si="3"/>
        <v/>
      </c>
      <c r="E32" s="253" t="str">
        <f t="shared" si="4"/>
        <v/>
      </c>
      <c r="F32" s="254" t="str">
        <f t="shared" si="5"/>
        <v/>
      </c>
      <c r="G32" s="255" t="str">
        <f t="shared" si="6"/>
        <v>pyr145</v>
      </c>
      <c r="H32" s="256" t="str">
        <f t="shared" si="7"/>
        <v>Luther</v>
      </c>
      <c r="J32" s="322" t="str">
        <f t="shared" si="8"/>
        <v/>
      </c>
      <c r="K32" s="257" t="str">
        <f t="shared" si="9"/>
        <v/>
      </c>
      <c r="N32">
        <v>22</v>
      </c>
      <c r="S32" t="s">
        <v>226</v>
      </c>
      <c r="T32" t="s">
        <v>467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/>
      </c>
      <c r="F33" s="254" t="str">
        <f t="shared" si="5"/>
        <v/>
      </c>
      <c r="G33" s="255" t="str">
        <f t="shared" si="6"/>
        <v>pyr146</v>
      </c>
      <c r="H33" s="256" t="str">
        <f t="shared" si="7"/>
        <v>Keenan Tims boy</v>
      </c>
      <c r="J33" s="322" t="str">
        <f t="shared" si="8"/>
        <v/>
      </c>
      <c r="K33" s="257" t="str">
        <f t="shared" si="9"/>
        <v/>
      </c>
      <c r="N33">
        <v>23</v>
      </c>
      <c r="S33" t="s">
        <v>221</v>
      </c>
      <c r="T33" t="s">
        <v>230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/>
      </c>
      <c r="F34" s="254" t="str">
        <f t="shared" si="5"/>
        <v/>
      </c>
      <c r="G34" s="255" t="str">
        <f t="shared" si="6"/>
        <v>pyr148</v>
      </c>
      <c r="H34" s="256" t="str">
        <f t="shared" si="7"/>
        <v>Nico S</v>
      </c>
      <c r="J34" s="322" t="str">
        <f t="shared" si="8"/>
        <v/>
      </c>
      <c r="K34" s="257" t="str">
        <f t="shared" si="9"/>
        <v/>
      </c>
      <c r="N34">
        <v>24</v>
      </c>
      <c r="S34" t="s">
        <v>223</v>
      </c>
      <c r="T34" t="s">
        <v>471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/>
      </c>
      <c r="F35" s="254" t="str">
        <f t="shared" si="5"/>
        <v/>
      </c>
      <c r="G35" s="255" t="str">
        <f t="shared" si="6"/>
        <v>pyr154</v>
      </c>
      <c r="H35" s="256" t="str">
        <f t="shared" si="7"/>
        <v>Zane</v>
      </c>
      <c r="J35" s="322" t="str">
        <f t="shared" si="8"/>
        <v/>
      </c>
      <c r="K35" s="257" t="str">
        <f t="shared" si="9"/>
        <v/>
      </c>
      <c r="N35">
        <v>25</v>
      </c>
      <c r="S35" t="s">
        <v>259</v>
      </c>
      <c r="T35" t="s">
        <v>58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/>
      </c>
      <c r="F36" s="254" t="str">
        <f t="shared" si="5"/>
        <v/>
      </c>
      <c r="G36" s="255" t="str">
        <f t="shared" si="6"/>
        <v>pyr155</v>
      </c>
      <c r="H36" s="256" t="str">
        <f t="shared" si="7"/>
        <v>Tyler</v>
      </c>
      <c r="J36" s="322" t="str">
        <f t="shared" si="8"/>
        <v/>
      </c>
      <c r="K36" s="257" t="str">
        <f t="shared" si="9"/>
        <v/>
      </c>
      <c r="N36">
        <v>26</v>
      </c>
      <c r="S36" t="s">
        <v>251</v>
      </c>
      <c r="T36" t="s">
        <v>252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/>
      </c>
      <c r="F37" s="254" t="str">
        <f t="shared" si="5"/>
        <v/>
      </c>
      <c r="G37" s="255" t="str">
        <f t="shared" si="6"/>
        <v>pyr156</v>
      </c>
      <c r="H37" s="256" t="str">
        <f t="shared" si="7"/>
        <v>Quentin</v>
      </c>
      <c r="J37" s="322" t="str">
        <f t="shared" si="8"/>
        <v/>
      </c>
      <c r="K37" s="257" t="str">
        <f t="shared" si="9"/>
        <v/>
      </c>
      <c r="N37">
        <v>27</v>
      </c>
      <c r="S37" t="s">
        <v>253</v>
      </c>
      <c r="T37" t="s">
        <v>254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/>
      </c>
      <c r="F38" s="254" t="str">
        <f t="shared" si="5"/>
        <v/>
      </c>
      <c r="G38" s="255"/>
      <c r="H38" s="256"/>
      <c r="J38" s="322" t="str">
        <f t="shared" si="8"/>
        <v/>
      </c>
      <c r="K38" s="257" t="str">
        <f t="shared" si="9"/>
        <v/>
      </c>
      <c r="N38">
        <v>28</v>
      </c>
      <c r="S38" t="s">
        <v>457</v>
      </c>
      <c r="T38" t="s">
        <v>483</v>
      </c>
      <c r="BK38" t="s">
        <v>38</v>
      </c>
      <c r="BL38" t="s">
        <v>469</v>
      </c>
      <c r="BM38" t="s">
        <v>17</v>
      </c>
      <c r="BR38" s="339" t="str">
        <f t="shared" ref="BR38:BR64" si="11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/>
      </c>
      <c r="F39" s="254" t="str">
        <f t="shared" si="5"/>
        <v/>
      </c>
      <c r="G39" s="255" t="str">
        <f t="shared" si="6"/>
        <v>pyr159</v>
      </c>
      <c r="H39" s="256" t="str">
        <f t="shared" si="7"/>
        <v>DaveTimsboy</v>
      </c>
      <c r="J39" s="322" t="str">
        <f t="shared" si="8"/>
        <v/>
      </c>
      <c r="K39" s="257" t="str">
        <f t="shared" si="9"/>
        <v/>
      </c>
      <c r="N39">
        <v>29</v>
      </c>
      <c r="S39" t="s">
        <v>451</v>
      </c>
      <c r="T39" t="s">
        <v>452</v>
      </c>
      <c r="BK39" t="s">
        <v>49</v>
      </c>
      <c r="BL39" t="s">
        <v>511</v>
      </c>
      <c r="BM39" t="s">
        <v>40</v>
      </c>
      <c r="BR39" s="339" t="str">
        <f t="shared" si="11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255" t="str">
        <f t="shared" si="6"/>
        <v>pyr161</v>
      </c>
      <c r="H40" s="256" t="str">
        <f t="shared" si="7"/>
        <v>Carl</v>
      </c>
      <c r="J40" s="322" t="str">
        <f t="shared" si="8"/>
        <v/>
      </c>
      <c r="K40" s="257" t="str">
        <f t="shared" si="9"/>
        <v/>
      </c>
      <c r="N40">
        <v>30</v>
      </c>
      <c r="S40" t="s">
        <v>487</v>
      </c>
      <c r="T40" t="s">
        <v>488</v>
      </c>
      <c r="BK40" t="s">
        <v>19</v>
      </c>
      <c r="BL40" t="s">
        <v>20</v>
      </c>
      <c r="BM40" t="s">
        <v>17</v>
      </c>
      <c r="BR40" s="339" t="str">
        <f t="shared" si="11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255" t="str">
        <f t="shared" si="6"/>
        <v>pyr162</v>
      </c>
      <c r="H41" s="256" t="str">
        <f t="shared" si="7"/>
        <v>GabeTheClient</v>
      </c>
      <c r="J41" s="322" t="str">
        <f t="shared" si="8"/>
        <v/>
      </c>
      <c r="K41" s="257" t="str">
        <f t="shared" si="9"/>
        <v/>
      </c>
      <c r="N41">
        <v>31</v>
      </c>
      <c r="S41" t="s">
        <v>647</v>
      </c>
      <c r="T41" t="s">
        <v>648</v>
      </c>
      <c r="BK41" t="s">
        <v>79</v>
      </c>
      <c r="BL41" t="s">
        <v>456</v>
      </c>
      <c r="BM41" t="s">
        <v>453</v>
      </c>
      <c r="BR41" s="339" t="str">
        <f t="shared" si="11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255" t="str">
        <f t="shared" si="6"/>
        <v>pyr164</v>
      </c>
      <c r="H42" s="256" t="str">
        <f t="shared" si="7"/>
        <v>Jacob</v>
      </c>
      <c r="J42" s="322" t="str">
        <f t="shared" si="8"/>
        <v/>
      </c>
      <c r="K42" s="257" t="str">
        <f t="shared" si="9"/>
        <v/>
      </c>
      <c r="N42">
        <v>32</v>
      </c>
      <c r="S42" t="s">
        <v>498</v>
      </c>
      <c r="T42" t="s">
        <v>499</v>
      </c>
      <c r="BK42" t="s">
        <v>25</v>
      </c>
      <c r="BL42" t="s">
        <v>26</v>
      </c>
      <c r="BM42" t="s">
        <v>17</v>
      </c>
      <c r="BR42" s="339" t="str">
        <f t="shared" si="11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>pyr166</v>
      </c>
      <c r="H43" s="256" t="str">
        <f t="shared" si="7"/>
        <v>DT</v>
      </c>
      <c r="J43" s="322" t="str">
        <f t="shared" si="8"/>
        <v/>
      </c>
      <c r="K43" s="257" t="str">
        <f t="shared" si="9"/>
        <v/>
      </c>
      <c r="N43">
        <v>33</v>
      </c>
      <c r="S43" t="s">
        <v>502</v>
      </c>
      <c r="T43" t="s">
        <v>503</v>
      </c>
      <c r="BK43" t="s">
        <v>67</v>
      </c>
      <c r="BL43" t="s">
        <v>68</v>
      </c>
      <c r="BM43" t="s">
        <v>17</v>
      </c>
      <c r="BR43" s="339" t="str">
        <f t="shared" si="11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>pyr170</v>
      </c>
      <c r="H44" s="256" t="str">
        <f t="shared" si="7"/>
        <v>Max</v>
      </c>
      <c r="J44" s="322" t="str">
        <f t="shared" si="8"/>
        <v/>
      </c>
      <c r="K44" s="257" t="str">
        <f t="shared" si="9"/>
        <v/>
      </c>
      <c r="N44">
        <v>34</v>
      </c>
      <c r="S44" t="s">
        <v>550</v>
      </c>
      <c r="T44" t="s">
        <v>551</v>
      </c>
      <c r="BK44" t="s">
        <v>109</v>
      </c>
      <c r="BL44" t="s">
        <v>110</v>
      </c>
      <c r="BM44" t="s">
        <v>17</v>
      </c>
      <c r="BR44" s="339" t="str">
        <f t="shared" si="11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>pyr172</v>
      </c>
      <c r="H45" s="256" t="str">
        <f t="shared" si="7"/>
        <v>Hunter</v>
      </c>
      <c r="J45" s="322" t="str">
        <f t="shared" si="8"/>
        <v/>
      </c>
      <c r="K45" s="257" t="str">
        <f t="shared" si="9"/>
        <v/>
      </c>
      <c r="N45">
        <v>35</v>
      </c>
      <c r="S45" t="s">
        <v>606</v>
      </c>
      <c r="T45" t="s">
        <v>607</v>
      </c>
      <c r="BK45" t="s">
        <v>15</v>
      </c>
      <c r="BL45" t="s">
        <v>465</v>
      </c>
      <c r="BM45" t="s">
        <v>17</v>
      </c>
      <c r="BR45" s="339" t="str">
        <f t="shared" si="11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255" t="str">
        <f t="shared" si="6"/>
        <v>pyr173</v>
      </c>
      <c r="H46" s="256" t="str">
        <f t="shared" si="7"/>
        <v>Andy</v>
      </c>
      <c r="J46" s="322" t="str">
        <f t="shared" si="8"/>
        <v/>
      </c>
      <c r="K46" s="257" t="str">
        <f t="shared" si="9"/>
        <v/>
      </c>
      <c r="N46">
        <v>36</v>
      </c>
      <c r="S46" t="s">
        <v>608</v>
      </c>
      <c r="T46" t="s">
        <v>609</v>
      </c>
      <c r="BK46" t="s">
        <v>59</v>
      </c>
      <c r="BL46" t="s">
        <v>104</v>
      </c>
      <c r="BM46" t="s">
        <v>17</v>
      </c>
      <c r="BR46" s="339" t="str">
        <f t="shared" si="11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/>
      </c>
      <c r="H47" s="256" t="str">
        <f t="shared" si="7"/>
        <v/>
      </c>
      <c r="J47" s="322" t="str">
        <f t="shared" si="8"/>
        <v/>
      </c>
      <c r="K47" s="257" t="str">
        <f t="shared" si="9"/>
        <v/>
      </c>
      <c r="BK47" t="s">
        <v>130</v>
      </c>
      <c r="BL47" t="s">
        <v>131</v>
      </c>
      <c r="BM47" t="s">
        <v>40</v>
      </c>
      <c r="BR47" s="339" t="str">
        <f t="shared" si="11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/>
      </c>
      <c r="H48" s="256" t="str">
        <f t="shared" si="7"/>
        <v/>
      </c>
      <c r="J48" s="322" t="str">
        <f t="shared" si="8"/>
        <v/>
      </c>
      <c r="K48" s="257" t="str">
        <f t="shared" si="9"/>
        <v/>
      </c>
      <c r="BK48" t="s">
        <v>126</v>
      </c>
      <c r="BL48" t="s">
        <v>456</v>
      </c>
      <c r="BM48" t="s">
        <v>453</v>
      </c>
      <c r="BR48" s="339" t="str">
        <f t="shared" si="11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/>
      </c>
      <c r="H49" s="256" t="str">
        <f t="shared" si="7"/>
        <v/>
      </c>
      <c r="J49" s="322" t="str">
        <f t="shared" si="8"/>
        <v/>
      </c>
      <c r="K49" s="257" t="str">
        <f t="shared" si="9"/>
        <v/>
      </c>
      <c r="BK49" t="s">
        <v>128</v>
      </c>
      <c r="BL49" t="s">
        <v>250</v>
      </c>
      <c r="BM49" t="s">
        <v>17</v>
      </c>
      <c r="BR49" s="339" t="str">
        <f t="shared" si="11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/>
      </c>
      <c r="H50" s="256" t="str">
        <f t="shared" si="7"/>
        <v/>
      </c>
      <c r="J50" s="322" t="str">
        <f t="shared" si="8"/>
        <v/>
      </c>
      <c r="K50" s="257" t="str">
        <f t="shared" si="9"/>
        <v/>
      </c>
      <c r="BK50" t="s">
        <v>132</v>
      </c>
      <c r="BL50" t="s">
        <v>464</v>
      </c>
      <c r="BM50" t="s">
        <v>17</v>
      </c>
      <c r="BR50" s="339" t="str">
        <f t="shared" si="11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/>
      </c>
      <c r="H51" s="256" t="str">
        <f t="shared" si="7"/>
        <v/>
      </c>
      <c r="J51" s="322" t="str">
        <f t="shared" si="8"/>
        <v/>
      </c>
      <c r="K51" s="257" t="str">
        <f t="shared" si="9"/>
        <v/>
      </c>
      <c r="BK51" t="s">
        <v>226</v>
      </c>
      <c r="BL51" t="s">
        <v>467</v>
      </c>
      <c r="BM51" t="s">
        <v>17</v>
      </c>
      <c r="BR51" s="339" t="str">
        <f t="shared" si="11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/>
      </c>
      <c r="H52" s="256" t="str">
        <f t="shared" si="7"/>
        <v/>
      </c>
      <c r="J52" s="322" t="str">
        <f t="shared" si="8"/>
        <v/>
      </c>
      <c r="K52" s="257" t="str">
        <f t="shared" si="9"/>
        <v/>
      </c>
      <c r="BK52" t="s">
        <v>221</v>
      </c>
      <c r="BL52" t="s">
        <v>230</v>
      </c>
      <c r="BM52" t="s">
        <v>17</v>
      </c>
      <c r="BR52" s="339" t="str">
        <f t="shared" si="11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/>
      </c>
      <c r="H53" s="256" t="str">
        <f t="shared" si="7"/>
        <v/>
      </c>
      <c r="J53" s="322" t="str">
        <f t="shared" si="8"/>
        <v/>
      </c>
      <c r="K53" s="257" t="str">
        <f t="shared" si="9"/>
        <v/>
      </c>
      <c r="BK53" t="s">
        <v>222</v>
      </c>
      <c r="BL53" t="s">
        <v>44</v>
      </c>
      <c r="BM53" t="s">
        <v>40</v>
      </c>
      <c r="BR53" s="339" t="str">
        <f t="shared" si="11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/>
      </c>
      <c r="H54" s="256" t="str">
        <f t="shared" si="7"/>
        <v/>
      </c>
      <c r="J54" s="322" t="str">
        <f t="shared" si="8"/>
        <v/>
      </c>
      <c r="K54" s="257" t="str">
        <f t="shared" si="9"/>
        <v/>
      </c>
      <c r="BK54" t="s">
        <v>223</v>
      </c>
      <c r="BL54" t="s">
        <v>471</v>
      </c>
      <c r="BM54" t="s">
        <v>17</v>
      </c>
      <c r="BR54" s="339" t="str">
        <f t="shared" si="11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/>
      </c>
      <c r="H55" s="256" t="str">
        <f t="shared" si="7"/>
        <v/>
      </c>
      <c r="J55" s="322" t="str">
        <f t="shared" si="8"/>
        <v/>
      </c>
      <c r="K55" s="257" t="str">
        <f t="shared" si="9"/>
        <v/>
      </c>
      <c r="BK55" t="s">
        <v>257</v>
      </c>
      <c r="BL55" t="s">
        <v>258</v>
      </c>
      <c r="BM55" t="s">
        <v>40</v>
      </c>
      <c r="BR55" s="339" t="str">
        <f t="shared" si="11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/>
      </c>
      <c r="H56" s="256" t="str">
        <f t="shared" si="7"/>
        <v/>
      </c>
      <c r="J56" s="322" t="str">
        <f t="shared" si="8"/>
        <v/>
      </c>
      <c r="K56" s="257" t="str">
        <f t="shared" si="9"/>
        <v/>
      </c>
      <c r="BK56" t="s">
        <v>228</v>
      </c>
      <c r="BL56" t="s">
        <v>470</v>
      </c>
      <c r="BM56" t="s">
        <v>27</v>
      </c>
      <c r="BR56" s="339" t="str">
        <f t="shared" si="11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/>
      </c>
      <c r="H57" s="256" t="str">
        <f t="shared" si="7"/>
        <v/>
      </c>
      <c r="J57" s="322" t="str">
        <f t="shared" si="8"/>
        <v/>
      </c>
      <c r="K57" s="257" t="str">
        <f t="shared" si="9"/>
        <v/>
      </c>
      <c r="BK57" t="s">
        <v>244</v>
      </c>
      <c r="BL57" t="s">
        <v>456</v>
      </c>
      <c r="BM57" t="s">
        <v>453</v>
      </c>
      <c r="BR57" s="339" t="str">
        <f t="shared" si="11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/>
      </c>
      <c r="H58" s="256" t="str">
        <f t="shared" si="7"/>
        <v/>
      </c>
      <c r="J58" s="322" t="str">
        <f t="shared" si="8"/>
        <v/>
      </c>
      <c r="K58" s="257" t="str">
        <f t="shared" si="9"/>
        <v/>
      </c>
      <c r="BK58" t="s">
        <v>246</v>
      </c>
      <c r="BL58" t="s">
        <v>462</v>
      </c>
      <c r="BM58" t="s">
        <v>27</v>
      </c>
      <c r="BR58" s="339" t="str">
        <f t="shared" si="11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/>
      </c>
      <c r="H59" s="256" t="str">
        <f t="shared" si="7"/>
        <v/>
      </c>
      <c r="J59" s="322" t="str">
        <f t="shared" si="8"/>
        <v/>
      </c>
      <c r="K59" s="257" t="str">
        <f t="shared" si="9"/>
        <v/>
      </c>
      <c r="BK59" t="s">
        <v>255</v>
      </c>
      <c r="BL59" t="s">
        <v>456</v>
      </c>
      <c r="BM59" t="s">
        <v>453</v>
      </c>
      <c r="BR59" s="339" t="str">
        <f t="shared" si="11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/>
      </c>
      <c r="H60" s="256" t="str">
        <f t="shared" si="7"/>
        <v/>
      </c>
      <c r="J60" s="322" t="str">
        <f t="shared" si="8"/>
        <v/>
      </c>
      <c r="K60" s="257" t="str">
        <f t="shared" si="9"/>
        <v/>
      </c>
      <c r="BK60" t="s">
        <v>259</v>
      </c>
      <c r="BL60" t="s">
        <v>456</v>
      </c>
      <c r="BM60" t="s">
        <v>453</v>
      </c>
      <c r="BR60" s="339" t="str">
        <f t="shared" si="11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1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1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1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1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E6EB-AE4E-1843-80D7-4F06E2E59237}">
  <dimension ref="A1:W42"/>
  <sheetViews>
    <sheetView showGridLines="0" topLeftCell="B2" zoomScale="69" workbookViewId="0">
      <selection activeCell="M27" sqref="M27"/>
    </sheetView>
  </sheetViews>
  <sheetFormatPr baseColWidth="10" defaultRowHeight="16"/>
  <cols>
    <col min="1" max="1" width="31.1640625" bestFit="1" customWidth="1"/>
    <col min="2" max="2" width="9.83203125" bestFit="1" customWidth="1"/>
    <col min="3" max="3" width="11.1640625" bestFit="1" customWidth="1"/>
    <col min="7" max="7" width="23.6640625" bestFit="1" customWidth="1"/>
    <col min="8" max="8" width="10.83203125" style="195"/>
    <col min="13" max="13" width="24" bestFit="1" customWidth="1"/>
  </cols>
  <sheetData>
    <row r="1" spans="1:14" ht="19">
      <c r="A1" s="350" t="s">
        <v>624</v>
      </c>
      <c r="B1" s="351"/>
      <c r="C1" s="352"/>
      <c r="G1" s="357" t="s">
        <v>624</v>
      </c>
      <c r="H1" s="358" t="s">
        <v>639</v>
      </c>
    </row>
    <row r="2" spans="1:14" ht="18">
      <c r="A2" s="353" t="s">
        <v>625</v>
      </c>
      <c r="B2" s="354">
        <v>250</v>
      </c>
      <c r="C2" s="354">
        <v>-154</v>
      </c>
      <c r="D2">
        <f t="shared" ref="D2:D9" si="0">VLOOKUP(A2,$J$27:$K$42,2,FALSE)</f>
        <v>110</v>
      </c>
      <c r="G2" s="357" t="s">
        <v>625</v>
      </c>
      <c r="H2" s="359">
        <v>-150</v>
      </c>
      <c r="M2" s="357" t="s">
        <v>624</v>
      </c>
      <c r="N2" s="358" t="s">
        <v>639</v>
      </c>
    </row>
    <row r="3" spans="1:14" ht="18">
      <c r="A3" s="353" t="s">
        <v>626</v>
      </c>
      <c r="B3" s="354">
        <v>600</v>
      </c>
      <c r="C3" s="354">
        <v>1900</v>
      </c>
      <c r="D3">
        <f t="shared" si="0"/>
        <v>350</v>
      </c>
      <c r="G3" s="357" t="s">
        <v>626</v>
      </c>
      <c r="H3" s="359">
        <f t="shared" ref="H3:H17" si="1">MIN(B3:D3)</f>
        <v>350</v>
      </c>
      <c r="M3" s="357" t="s">
        <v>625</v>
      </c>
      <c r="N3" s="359">
        <v>-150</v>
      </c>
    </row>
    <row r="4" spans="1:14" ht="18">
      <c r="A4" s="353" t="s">
        <v>627</v>
      </c>
      <c r="B4" s="354">
        <v>600</v>
      </c>
      <c r="C4" s="354">
        <v>1400</v>
      </c>
      <c r="D4">
        <f t="shared" si="0"/>
        <v>450</v>
      </c>
      <c r="G4" s="357" t="s">
        <v>645</v>
      </c>
      <c r="H4" s="359">
        <f t="shared" si="1"/>
        <v>450</v>
      </c>
      <c r="M4" s="357" t="s">
        <v>626</v>
      </c>
      <c r="N4" s="359">
        <v>350</v>
      </c>
    </row>
    <row r="5" spans="1:14" ht="18">
      <c r="A5" s="353" t="s">
        <v>628</v>
      </c>
      <c r="B5" s="354">
        <v>500</v>
      </c>
      <c r="C5" s="354">
        <v>700</v>
      </c>
      <c r="D5">
        <f t="shared" si="0"/>
        <v>500</v>
      </c>
      <c r="G5" s="357" t="s">
        <v>646</v>
      </c>
      <c r="H5" s="359">
        <f t="shared" si="1"/>
        <v>500</v>
      </c>
      <c r="M5" s="357" t="s">
        <v>645</v>
      </c>
      <c r="N5" s="359">
        <v>450</v>
      </c>
    </row>
    <row r="6" spans="1:14" ht="18">
      <c r="A6" s="353" t="s">
        <v>640</v>
      </c>
      <c r="B6" s="354">
        <v>400</v>
      </c>
      <c r="C6" s="354">
        <v>600</v>
      </c>
      <c r="D6">
        <f t="shared" si="0"/>
        <v>700</v>
      </c>
      <c r="G6" s="357" t="s">
        <v>635</v>
      </c>
      <c r="H6" s="359">
        <f t="shared" si="1"/>
        <v>400</v>
      </c>
      <c r="M6" s="357" t="s">
        <v>646</v>
      </c>
      <c r="N6" s="359">
        <v>500</v>
      </c>
    </row>
    <row r="7" spans="1:14" ht="18">
      <c r="A7" s="353" t="s">
        <v>641</v>
      </c>
      <c r="B7" s="354">
        <v>400</v>
      </c>
      <c r="C7" s="354">
        <v>500</v>
      </c>
      <c r="D7">
        <f t="shared" si="0"/>
        <v>1000</v>
      </c>
      <c r="G7" s="357" t="s">
        <v>627</v>
      </c>
      <c r="H7" s="359">
        <f t="shared" si="1"/>
        <v>400</v>
      </c>
      <c r="M7" s="357" t="s">
        <v>635</v>
      </c>
      <c r="N7" s="359">
        <v>400</v>
      </c>
    </row>
    <row r="8" spans="1:14" ht="18">
      <c r="A8" s="353" t="s">
        <v>629</v>
      </c>
      <c r="B8" s="354">
        <v>1500</v>
      </c>
      <c r="C8" s="354">
        <v>700</v>
      </c>
      <c r="D8">
        <f t="shared" si="0"/>
        <v>1600</v>
      </c>
      <c r="G8" s="357" t="s">
        <v>628</v>
      </c>
      <c r="H8" s="359">
        <f t="shared" si="1"/>
        <v>700</v>
      </c>
      <c r="M8" s="357" t="s">
        <v>627</v>
      </c>
      <c r="N8" s="359">
        <v>400</v>
      </c>
    </row>
    <row r="9" spans="1:14" ht="18">
      <c r="A9" s="353" t="s">
        <v>630</v>
      </c>
      <c r="B9" s="354">
        <v>800</v>
      </c>
      <c r="C9" s="354">
        <v>1400</v>
      </c>
      <c r="D9">
        <f t="shared" si="0"/>
        <v>1400</v>
      </c>
      <c r="G9" s="357" t="s">
        <v>629</v>
      </c>
      <c r="H9" s="359">
        <f t="shared" si="1"/>
        <v>800</v>
      </c>
      <c r="M9" s="357" t="s">
        <v>628</v>
      </c>
      <c r="N9" s="359">
        <v>700</v>
      </c>
    </row>
    <row r="10" spans="1:14" ht="18">
      <c r="A10" s="353" t="s">
        <v>631</v>
      </c>
      <c r="B10" s="354">
        <v>950</v>
      </c>
      <c r="C10" s="354">
        <v>1900</v>
      </c>
      <c r="D10">
        <v>900</v>
      </c>
      <c r="G10" s="357" t="s">
        <v>630</v>
      </c>
      <c r="H10" s="359">
        <f t="shared" si="1"/>
        <v>900</v>
      </c>
      <c r="M10" s="357" t="s">
        <v>629</v>
      </c>
      <c r="N10" s="359">
        <v>800</v>
      </c>
    </row>
    <row r="11" spans="1:14" ht="18">
      <c r="A11" s="353" t="s">
        <v>632</v>
      </c>
      <c r="B11" s="354">
        <v>800</v>
      </c>
      <c r="C11" s="354">
        <v>1900</v>
      </c>
      <c r="D11">
        <f>VLOOKUP(A11,$J$27:$K$42,2,FALSE)</f>
        <v>1400</v>
      </c>
      <c r="G11" s="357" t="s">
        <v>632</v>
      </c>
      <c r="H11" s="359">
        <f t="shared" si="1"/>
        <v>800</v>
      </c>
      <c r="M11" s="357" t="s">
        <v>630</v>
      </c>
      <c r="N11" s="359">
        <v>900</v>
      </c>
    </row>
    <row r="12" spans="1:14" ht="18">
      <c r="A12" s="353" t="s">
        <v>633</v>
      </c>
      <c r="B12" s="354">
        <v>1300</v>
      </c>
      <c r="C12" s="354">
        <v>9900</v>
      </c>
      <c r="D12">
        <v>1200</v>
      </c>
      <c r="G12" s="357" t="s">
        <v>631</v>
      </c>
      <c r="H12" s="359">
        <f t="shared" si="1"/>
        <v>1200</v>
      </c>
      <c r="M12" s="357" t="s">
        <v>632</v>
      </c>
      <c r="N12" s="359">
        <v>800</v>
      </c>
    </row>
    <row r="13" spans="1:14" ht="18">
      <c r="A13" s="353" t="s">
        <v>634</v>
      </c>
      <c r="B13" s="354">
        <v>2200</v>
      </c>
      <c r="C13" s="354">
        <v>4900</v>
      </c>
      <c r="D13">
        <v>1600</v>
      </c>
      <c r="G13" s="357" t="s">
        <v>633</v>
      </c>
      <c r="H13" s="359">
        <f t="shared" si="1"/>
        <v>1600</v>
      </c>
      <c r="M13" s="357" t="s">
        <v>631</v>
      </c>
      <c r="N13" s="359">
        <v>1200</v>
      </c>
    </row>
    <row r="14" spans="1:14" ht="18">
      <c r="A14" s="353" t="s">
        <v>635</v>
      </c>
      <c r="B14" s="354">
        <v>400</v>
      </c>
      <c r="C14" s="354">
        <v>700</v>
      </c>
      <c r="D14">
        <f>VLOOKUP(A14,$J$27:$K$42,2,FALSE)</f>
        <v>600</v>
      </c>
      <c r="G14" s="357" t="s">
        <v>634</v>
      </c>
      <c r="H14" s="359">
        <f t="shared" si="1"/>
        <v>400</v>
      </c>
      <c r="M14" s="357" t="s">
        <v>633</v>
      </c>
      <c r="N14" s="359">
        <v>1600</v>
      </c>
    </row>
    <row r="15" spans="1:14" ht="18">
      <c r="A15" s="353" t="s">
        <v>636</v>
      </c>
      <c r="B15" s="354">
        <v>3000</v>
      </c>
      <c r="C15" s="354">
        <v>4900</v>
      </c>
      <c r="D15">
        <f>VLOOKUP(A15,$J$27:$K$42,2,FALSE)</f>
        <v>2000</v>
      </c>
      <c r="G15" s="357" t="s">
        <v>636</v>
      </c>
      <c r="H15" s="359">
        <f t="shared" si="1"/>
        <v>2000</v>
      </c>
      <c r="M15" s="357" t="s">
        <v>634</v>
      </c>
      <c r="N15" s="359">
        <v>400</v>
      </c>
    </row>
    <row r="16" spans="1:14" ht="18">
      <c r="A16" s="353" t="s">
        <v>637</v>
      </c>
      <c r="B16" s="354">
        <v>3000</v>
      </c>
      <c r="C16" s="354">
        <v>4900</v>
      </c>
      <c r="D16">
        <f>VLOOKUP(A16,$J$27:$K$42,2,FALSE)</f>
        <v>2000</v>
      </c>
      <c r="G16" s="357" t="s">
        <v>637</v>
      </c>
      <c r="H16" s="359">
        <f t="shared" si="1"/>
        <v>2000</v>
      </c>
      <c r="M16" s="357" t="s">
        <v>636</v>
      </c>
      <c r="N16" s="359">
        <v>2000</v>
      </c>
    </row>
    <row r="17" spans="1:23" ht="18">
      <c r="A17" s="353" t="s">
        <v>638</v>
      </c>
      <c r="B17" s="354">
        <v>3000</v>
      </c>
      <c r="C17" s="354">
        <v>7400</v>
      </c>
      <c r="D17">
        <f>VLOOKUP(A17,$J$27:$K$42,2,FALSE)</f>
        <v>2000</v>
      </c>
      <c r="G17" s="357" t="s">
        <v>638</v>
      </c>
      <c r="H17" s="359">
        <f t="shared" si="1"/>
        <v>2000</v>
      </c>
      <c r="M17" s="357" t="s">
        <v>637</v>
      </c>
      <c r="N17" s="359">
        <v>2000</v>
      </c>
    </row>
    <row r="18" spans="1:23" ht="18">
      <c r="C18" s="353"/>
      <c r="M18" s="357" t="s">
        <v>638</v>
      </c>
      <c r="N18" s="359">
        <v>2000</v>
      </c>
    </row>
    <row r="21" spans="1:23">
      <c r="U21" t="s">
        <v>671</v>
      </c>
      <c r="V21">
        <f>SUM(S23:S25)*0.1</f>
        <v>125</v>
      </c>
    </row>
    <row r="22" spans="1:23">
      <c r="S22" t="s">
        <v>672</v>
      </c>
      <c r="T22" t="s">
        <v>673</v>
      </c>
      <c r="U22" t="s">
        <v>676</v>
      </c>
      <c r="V22" t="s">
        <v>677</v>
      </c>
    </row>
    <row r="23" spans="1:23">
      <c r="R23" t="s">
        <v>17</v>
      </c>
      <c r="S23">
        <v>1200</v>
      </c>
      <c r="T23">
        <f>S23-$W$27</f>
        <v>1158.3333333333333</v>
      </c>
      <c r="U23">
        <f>S23-S29-S30</f>
        <v>416.66666666666657</v>
      </c>
      <c r="V23">
        <f>T23-T29-T30</f>
        <v>375</v>
      </c>
    </row>
    <row r="24" spans="1:23">
      <c r="R24" t="s">
        <v>27</v>
      </c>
      <c r="S24">
        <v>150</v>
      </c>
      <c r="T24">
        <f t="shared" ref="T24:T25" si="2">S24-$W$27</f>
        <v>108.33333333333334</v>
      </c>
      <c r="U24">
        <f>S24+S30</f>
        <v>416.66666666666669</v>
      </c>
      <c r="V24">
        <f>T24+T30</f>
        <v>375</v>
      </c>
    </row>
    <row r="25" spans="1:23">
      <c r="R25" t="s">
        <v>40</v>
      </c>
      <c r="S25">
        <v>-100</v>
      </c>
      <c r="T25">
        <f t="shared" si="2"/>
        <v>-141.66666666666666</v>
      </c>
      <c r="U25">
        <f>S25+S29</f>
        <v>416.66666666666674</v>
      </c>
      <c r="V25">
        <f>T25+T29</f>
        <v>375</v>
      </c>
    </row>
    <row r="26" spans="1:23" ht="25">
      <c r="J26" s="355" t="s">
        <v>624</v>
      </c>
      <c r="K26" s="355" t="s">
        <v>639</v>
      </c>
      <c r="S26">
        <f>SUM(S23:S25)</f>
        <v>1250</v>
      </c>
      <c r="T26">
        <f>SUM(T23:T25)</f>
        <v>1124.9999999999998</v>
      </c>
      <c r="U26">
        <f>SUM(U23:U25)</f>
        <v>1250</v>
      </c>
      <c r="V26">
        <f>SUM(V23:V25)</f>
        <v>1125</v>
      </c>
    </row>
    <row r="27" spans="1:23" ht="25">
      <c r="J27" s="353" t="s">
        <v>625</v>
      </c>
      <c r="K27" s="356">
        <v>110</v>
      </c>
      <c r="R27" t="s">
        <v>675</v>
      </c>
      <c r="S27">
        <f>S26/3</f>
        <v>416.66666666666669</v>
      </c>
      <c r="T27">
        <f>T26/3</f>
        <v>374.99999999999994</v>
      </c>
      <c r="V27" t="s">
        <v>670</v>
      </c>
      <c r="W27">
        <f>V21/3</f>
        <v>41.666666666666664</v>
      </c>
    </row>
    <row r="28" spans="1:23" ht="25">
      <c r="J28" s="353" t="s">
        <v>626</v>
      </c>
      <c r="K28" s="356">
        <v>350</v>
      </c>
      <c r="S28" t="s">
        <v>674</v>
      </c>
      <c r="T28" t="s">
        <v>673</v>
      </c>
    </row>
    <row r="29" spans="1:23" ht="25">
      <c r="J29" s="353" t="s">
        <v>627</v>
      </c>
      <c r="K29" s="356">
        <v>450</v>
      </c>
      <c r="R29" t="s">
        <v>669</v>
      </c>
      <c r="S29">
        <f>S27-S25</f>
        <v>516.66666666666674</v>
      </c>
      <c r="T29">
        <f>T27-T25</f>
        <v>516.66666666666663</v>
      </c>
    </row>
    <row r="30" spans="1:23" ht="25">
      <c r="J30" s="353" t="s">
        <v>628</v>
      </c>
      <c r="K30" s="356">
        <v>500</v>
      </c>
      <c r="R30" t="s">
        <v>668</v>
      </c>
      <c r="S30">
        <f>S27-S24</f>
        <v>266.66666666666669</v>
      </c>
      <c r="T30">
        <f>T27-T24</f>
        <v>266.66666666666663</v>
      </c>
    </row>
    <row r="31" spans="1:23" ht="25">
      <c r="J31" s="353" t="s">
        <v>635</v>
      </c>
      <c r="K31" s="356">
        <v>600</v>
      </c>
    </row>
    <row r="32" spans="1:23" ht="25">
      <c r="J32" s="356" t="s">
        <v>640</v>
      </c>
      <c r="K32" s="356">
        <v>700</v>
      </c>
    </row>
    <row r="33" spans="10:11" ht="25">
      <c r="J33" s="356" t="s">
        <v>641</v>
      </c>
      <c r="K33" s="356">
        <v>1000</v>
      </c>
    </row>
    <row r="34" spans="10:11" ht="25">
      <c r="J34" s="353" t="s">
        <v>630</v>
      </c>
      <c r="K34" s="356">
        <v>1400</v>
      </c>
    </row>
    <row r="35" spans="10:11" ht="25">
      <c r="J35" s="353" t="s">
        <v>632</v>
      </c>
      <c r="K35" s="356">
        <v>1400</v>
      </c>
    </row>
    <row r="36" spans="10:11" ht="25">
      <c r="J36" s="353" t="s">
        <v>629</v>
      </c>
      <c r="K36" s="356">
        <v>1600</v>
      </c>
    </row>
    <row r="37" spans="10:11" ht="25">
      <c r="J37" s="353" t="s">
        <v>637</v>
      </c>
      <c r="K37" s="356">
        <v>2000</v>
      </c>
    </row>
    <row r="38" spans="10:11" ht="25">
      <c r="J38" s="353" t="s">
        <v>636</v>
      </c>
      <c r="K38" s="356">
        <v>2000</v>
      </c>
    </row>
    <row r="39" spans="10:11" ht="25">
      <c r="J39" s="353" t="s">
        <v>638</v>
      </c>
      <c r="K39" s="356">
        <v>2000</v>
      </c>
    </row>
    <row r="40" spans="10:11" ht="25">
      <c r="J40" s="356" t="s">
        <v>642</v>
      </c>
      <c r="K40" s="356">
        <v>3000</v>
      </c>
    </row>
    <row r="41" spans="10:11" ht="25">
      <c r="J41" s="356" t="s">
        <v>643</v>
      </c>
      <c r="K41" s="356">
        <v>3000</v>
      </c>
    </row>
    <row r="42" spans="10:11" ht="25">
      <c r="J42" s="356" t="s">
        <v>644</v>
      </c>
      <c r="K42" s="356">
        <v>3000</v>
      </c>
    </row>
  </sheetData>
  <autoFilter ref="G1:H17" xr:uid="{EDB7E6EB-AE4E-1843-80D7-4F06E2E59237}">
    <sortState xmlns:xlrd2="http://schemas.microsoft.com/office/spreadsheetml/2017/richdata2" ref="G2:H17">
      <sortCondition ref="H1:H17"/>
    </sortState>
  </autoFilter>
  <hyperlinks>
    <hyperlink ref="C2" r:id="rId1" display="https://www.covers.com/betting/sportsbookredirect?sportsbookId=133&amp;location=editorial" xr:uid="{B0704121-649E-F64B-9367-52E4B8F9F366}"/>
    <hyperlink ref="C3" r:id="rId2" display="https://www.covers.com/betting/sportsbookredirect?sportsbookId=133&amp;location=editorial" xr:uid="{805C9DAB-ED10-5641-9A61-90C4989EAA62}"/>
    <hyperlink ref="C4" r:id="rId3" display="https://www.covers.com/betting/sportsbookredirect?sportsbookId=133&amp;location=editorial" xr:uid="{B40CE5AA-BCB4-A943-8DA3-81E78950D2D7}"/>
    <hyperlink ref="C5" r:id="rId4" display="https://www.covers.com/betting/sportsbookredirect?sportsbookId=133&amp;location=editorial" xr:uid="{FC565CFB-C486-A943-9E01-EAE883FE5F35}"/>
    <hyperlink ref="C8" r:id="rId5" display="https://www.covers.com/betting/sportsbookredirect?sportsbookId=133&amp;location=editorial" xr:uid="{39D60F4C-8CBE-9F4A-8CAD-421FEF8D7D56}"/>
    <hyperlink ref="C9" r:id="rId6" display="https://www.covers.com/betting/sportsbookredirect?sportsbookId=133&amp;location=editorial" xr:uid="{BBA41AC3-092E-3D4E-9542-DDA5FFDF3A54}"/>
    <hyperlink ref="C10" r:id="rId7" display="https://www.covers.com/betting/sportsbookredirect?sportsbookId=133&amp;location=editorial" xr:uid="{95F340D1-A114-D442-BF6E-042F28D44B04}"/>
    <hyperlink ref="C11" r:id="rId8" display="https://www.covers.com/betting/sportsbookredirect?sportsbookId=133&amp;location=editorial" xr:uid="{E0DCFB4D-7DD9-754E-AD6B-28FD400D8395}"/>
    <hyperlink ref="C12" r:id="rId9" display="https://www.covers.com/betting/sportsbookredirect?sportsbookId=133&amp;location=editorial" xr:uid="{1CBD7D23-F71A-4A47-B329-5806BCF8C67F}"/>
    <hyperlink ref="C13" r:id="rId10" display="https://www.covers.com/betting/sportsbookredirect?sportsbookId=133&amp;location=editorial" xr:uid="{B590A6FF-A869-7D43-9BC6-D7CB105ED8DA}"/>
    <hyperlink ref="C14" r:id="rId11" display="https://www.covers.com/betting/sportsbookredirect?sportsbookId=133&amp;location=editorial" xr:uid="{58C4BCF5-2397-2043-8698-3BAF347DE02D}"/>
    <hyperlink ref="C15" r:id="rId12" display="https://www.covers.com/betting/sportsbookredirect?sportsbookId=133&amp;location=editorial" xr:uid="{8369D044-7D49-754D-BD7E-66EF3F10EDE2}"/>
    <hyperlink ref="C16" r:id="rId13" display="https://www.covers.com/betting/sportsbookredirect?sportsbookId=133&amp;location=editorial" xr:uid="{22C0B7B4-8B37-884B-8A52-C2BE3C0DD7F0}"/>
    <hyperlink ref="C17" r:id="rId14" display="https://www.covers.com/betting/sportsbookredirect?sportsbookId=133&amp;location=editorial" xr:uid="{4B529B19-B946-714C-8DD5-076025EF9DF4}"/>
  </hyperlinks>
  <pageMargins left="0.7" right="0.7" top="0.75" bottom="0.75" header="0.3" footer="0.3"/>
  <drawing r:id="rId1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385" t="s">
        <v>5</v>
      </c>
      <c r="C4" s="146" t="s">
        <v>135</v>
      </c>
      <c r="D4" s="147"/>
      <c r="E4" s="146" t="s">
        <v>137</v>
      </c>
      <c r="F4" s="387" t="s">
        <v>139</v>
      </c>
      <c r="G4" s="387">
        <v>-110</v>
      </c>
      <c r="H4" s="146" t="s">
        <v>140</v>
      </c>
      <c r="I4" s="389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386"/>
      <c r="C5" s="148">
        <v>44459.845138888886</v>
      </c>
      <c r="D5" s="149" t="s">
        <v>136</v>
      </c>
      <c r="E5" s="149" t="s">
        <v>138</v>
      </c>
      <c r="F5" s="388"/>
      <c r="G5" s="388"/>
      <c r="H5" s="149" t="s">
        <v>140</v>
      </c>
      <c r="I5" s="390"/>
      <c r="K5" s="175" t="s">
        <v>27</v>
      </c>
      <c r="L5" s="176">
        <f t="shared" si="0"/>
        <v>89.5</v>
      </c>
    </row>
    <row r="6" spans="2:12">
      <c r="B6" s="376" t="s">
        <v>17</v>
      </c>
      <c r="C6" s="150" t="s">
        <v>141</v>
      </c>
      <c r="D6" s="151"/>
      <c r="E6" s="150" t="s">
        <v>143</v>
      </c>
      <c r="F6" s="379" t="s">
        <v>148</v>
      </c>
      <c r="G6" s="379">
        <v>-50</v>
      </c>
      <c r="H6" s="150" t="s">
        <v>140</v>
      </c>
      <c r="I6" s="382">
        <v>44462.619444444441</v>
      </c>
      <c r="K6" s="175" t="s">
        <v>5</v>
      </c>
      <c r="L6" s="176">
        <f t="shared" si="0"/>
        <v>-110.5</v>
      </c>
    </row>
    <row r="7" spans="2:12">
      <c r="B7" s="377"/>
      <c r="C7" s="152">
        <v>44462.632638888892</v>
      </c>
      <c r="D7" s="153" t="s">
        <v>142</v>
      </c>
      <c r="E7" s="153" t="s">
        <v>144</v>
      </c>
      <c r="F7" s="380"/>
      <c r="G7" s="380"/>
      <c r="H7" s="153" t="s">
        <v>149</v>
      </c>
      <c r="I7" s="383"/>
      <c r="K7" s="175" t="s">
        <v>17</v>
      </c>
      <c r="L7" s="176">
        <f t="shared" si="0"/>
        <v>10.5</v>
      </c>
    </row>
    <row r="8" spans="2:12">
      <c r="B8" s="377"/>
      <c r="C8" s="152">
        <v>44462.652777777781</v>
      </c>
      <c r="D8" s="153" t="s">
        <v>142</v>
      </c>
      <c r="E8" s="153" t="s">
        <v>145</v>
      </c>
      <c r="F8" s="380"/>
      <c r="G8" s="380"/>
      <c r="H8" s="153" t="s">
        <v>140</v>
      </c>
      <c r="I8" s="383"/>
      <c r="K8" s="175" t="s">
        <v>203</v>
      </c>
      <c r="L8" s="176">
        <f t="shared" si="0"/>
        <v>0</v>
      </c>
    </row>
    <row r="9" spans="2:12">
      <c r="B9" s="377"/>
      <c r="C9" s="153"/>
      <c r="D9" s="153"/>
      <c r="E9" s="153" t="s">
        <v>146</v>
      </c>
      <c r="F9" s="380"/>
      <c r="G9" s="380"/>
      <c r="H9" s="153"/>
      <c r="I9" s="383"/>
      <c r="K9" s="175" t="s">
        <v>213</v>
      </c>
      <c r="L9" s="176">
        <f t="shared" si="0"/>
        <v>-50.4</v>
      </c>
    </row>
    <row r="10" spans="2:12" ht="17" thickBot="1">
      <c r="B10" s="378"/>
      <c r="C10" s="154"/>
      <c r="D10" s="154"/>
      <c r="E10" s="154" t="s">
        <v>147</v>
      </c>
      <c r="F10" s="381"/>
      <c r="G10" s="381"/>
      <c r="H10" s="154"/>
      <c r="I10" s="384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376" t="s">
        <v>17</v>
      </c>
      <c r="C17" s="150" t="s">
        <v>153</v>
      </c>
      <c r="D17" s="151"/>
      <c r="E17" s="150" t="s">
        <v>155</v>
      </c>
      <c r="F17" s="379" t="s">
        <v>158</v>
      </c>
      <c r="G17" s="379">
        <v>-31</v>
      </c>
      <c r="H17" s="150" t="s">
        <v>140</v>
      </c>
      <c r="I17" s="382">
        <v>44462.643055555556</v>
      </c>
    </row>
    <row r="18" spans="2:9">
      <c r="B18" s="377"/>
      <c r="C18" s="152">
        <v>44462.930555555555</v>
      </c>
      <c r="D18" s="153" t="s">
        <v>154</v>
      </c>
      <c r="E18" s="153" t="s">
        <v>156</v>
      </c>
      <c r="F18" s="380"/>
      <c r="G18" s="380"/>
      <c r="H18" s="153" t="s">
        <v>149</v>
      </c>
      <c r="I18" s="383"/>
    </row>
    <row r="19" spans="2:9" ht="17" thickBot="1">
      <c r="B19" s="378"/>
      <c r="C19" s="154"/>
      <c r="D19" s="154"/>
      <c r="E19" s="154" t="s">
        <v>157</v>
      </c>
      <c r="F19" s="381"/>
      <c r="G19" s="381"/>
      <c r="H19" s="154"/>
      <c r="I19" s="384"/>
    </row>
    <row r="20" spans="2:9">
      <c r="B20" s="385" t="s">
        <v>5</v>
      </c>
      <c r="C20" s="146" t="s">
        <v>159</v>
      </c>
      <c r="D20" s="147"/>
      <c r="E20" s="146" t="s">
        <v>155</v>
      </c>
      <c r="F20" s="387" t="s">
        <v>160</v>
      </c>
      <c r="G20" s="387">
        <v>-40</v>
      </c>
      <c r="H20" s="146" t="s">
        <v>140</v>
      </c>
      <c r="I20" s="389">
        <v>44462.643750000003</v>
      </c>
    </row>
    <row r="21" spans="2:9">
      <c r="B21" s="391"/>
      <c r="C21" s="168">
        <v>44462.930555555555</v>
      </c>
      <c r="D21" s="169" t="s">
        <v>154</v>
      </c>
      <c r="E21" s="169" t="s">
        <v>156</v>
      </c>
      <c r="F21" s="392"/>
      <c r="G21" s="392"/>
      <c r="H21" s="169" t="s">
        <v>149</v>
      </c>
      <c r="I21" s="393"/>
    </row>
    <row r="22" spans="2:9" ht="17" thickBot="1">
      <c r="B22" s="386"/>
      <c r="C22" s="149"/>
      <c r="D22" s="149"/>
      <c r="E22" s="149" t="s">
        <v>157</v>
      </c>
      <c r="F22" s="388"/>
      <c r="G22" s="388"/>
      <c r="H22" s="149"/>
      <c r="I22" s="390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385" t="s">
        <v>40</v>
      </c>
      <c r="C24" s="146" t="s">
        <v>163</v>
      </c>
      <c r="D24" s="147"/>
      <c r="E24" s="146" t="s">
        <v>137</v>
      </c>
      <c r="F24" s="387" t="s">
        <v>166</v>
      </c>
      <c r="G24" s="387">
        <v>-20</v>
      </c>
      <c r="H24" s="146" t="s">
        <v>140</v>
      </c>
      <c r="I24" s="389">
        <v>44463.495833333334</v>
      </c>
    </row>
    <row r="25" spans="2:9">
      <c r="B25" s="391"/>
      <c r="C25" s="168">
        <v>44463.597916666666</v>
      </c>
      <c r="D25" s="169" t="s">
        <v>142</v>
      </c>
      <c r="E25" s="169" t="s">
        <v>164</v>
      </c>
      <c r="F25" s="392"/>
      <c r="G25" s="392"/>
      <c r="H25" s="169" t="s">
        <v>140</v>
      </c>
      <c r="I25" s="393"/>
    </row>
    <row r="26" spans="2:9" ht="17" thickBot="1">
      <c r="B26" s="386"/>
      <c r="C26" s="149"/>
      <c r="D26" s="149"/>
      <c r="E26" s="149" t="s">
        <v>165</v>
      </c>
      <c r="F26" s="388"/>
      <c r="G26" s="388"/>
      <c r="H26" s="149"/>
      <c r="I26" s="390"/>
    </row>
    <row r="27" spans="2:9">
      <c r="B27" s="376" t="s">
        <v>17</v>
      </c>
      <c r="C27" s="150" t="s">
        <v>167</v>
      </c>
      <c r="D27" s="151"/>
      <c r="E27" s="150" t="s">
        <v>137</v>
      </c>
      <c r="F27" s="379" t="s">
        <v>170</v>
      </c>
      <c r="G27" s="379">
        <v>52</v>
      </c>
      <c r="H27" s="150" t="s">
        <v>171</v>
      </c>
      <c r="I27" s="382">
        <v>44463.520833333336</v>
      </c>
    </row>
    <row r="28" spans="2:9">
      <c r="B28" s="377"/>
      <c r="C28" s="152">
        <v>44463.597916666666</v>
      </c>
      <c r="D28" s="153" t="s">
        <v>142</v>
      </c>
      <c r="E28" s="153" t="s">
        <v>168</v>
      </c>
      <c r="F28" s="380"/>
      <c r="G28" s="380"/>
      <c r="H28" s="153" t="s">
        <v>171</v>
      </c>
      <c r="I28" s="383"/>
    </row>
    <row r="29" spans="2:9" ht="17" thickBot="1">
      <c r="B29" s="378"/>
      <c r="C29" s="154"/>
      <c r="D29" s="154"/>
      <c r="E29" s="154" t="s">
        <v>169</v>
      </c>
      <c r="F29" s="381"/>
      <c r="G29" s="381"/>
      <c r="H29" s="154"/>
      <c r="I29" s="384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376" t="s">
        <v>40</v>
      </c>
      <c r="C36" s="150" t="s">
        <v>175</v>
      </c>
      <c r="D36" s="151"/>
      <c r="E36" s="150" t="s">
        <v>137</v>
      </c>
      <c r="F36" s="379" t="s">
        <v>177</v>
      </c>
      <c r="G36" s="379">
        <v>43</v>
      </c>
      <c r="H36" s="150" t="s">
        <v>171</v>
      </c>
      <c r="I36" s="382">
        <v>44463.568055555559</v>
      </c>
    </row>
    <row r="37" spans="2:9">
      <c r="B37" s="377"/>
      <c r="C37" s="152">
        <v>44463.597916666666</v>
      </c>
      <c r="D37" s="153" t="s">
        <v>142</v>
      </c>
      <c r="E37" s="153" t="s">
        <v>176</v>
      </c>
      <c r="F37" s="380"/>
      <c r="G37" s="380"/>
      <c r="H37" s="153" t="s">
        <v>171</v>
      </c>
      <c r="I37" s="383"/>
    </row>
    <row r="38" spans="2:9" ht="17" thickBot="1">
      <c r="B38" s="378"/>
      <c r="C38" s="154"/>
      <c r="D38" s="154"/>
      <c r="E38" s="154" t="s">
        <v>169</v>
      </c>
      <c r="F38" s="381"/>
      <c r="G38" s="381"/>
      <c r="H38" s="154"/>
      <c r="I38" s="384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385" t="s">
        <v>27</v>
      </c>
      <c r="C60" s="146" t="s">
        <v>191</v>
      </c>
      <c r="D60" s="147"/>
      <c r="E60" s="146" t="s">
        <v>137</v>
      </c>
      <c r="F60" s="387" t="s">
        <v>193</v>
      </c>
      <c r="G60" s="387">
        <v>50</v>
      </c>
      <c r="H60" s="146" t="s">
        <v>171</v>
      </c>
      <c r="I60" s="389">
        <v>44464.740277777775</v>
      </c>
    </row>
    <row r="61" spans="2:9" ht="17" thickBot="1">
      <c r="B61" s="386"/>
      <c r="C61" s="148">
        <v>44464.815972222219</v>
      </c>
      <c r="D61" s="149" t="s">
        <v>179</v>
      </c>
      <c r="E61" s="149" t="s">
        <v>192</v>
      </c>
      <c r="F61" s="388"/>
      <c r="G61" s="388"/>
      <c r="H61" s="149" t="s">
        <v>171</v>
      </c>
      <c r="I61" s="390"/>
    </row>
    <row r="62" spans="2:9">
      <c r="B62" s="376" t="s">
        <v>40</v>
      </c>
      <c r="C62" s="150" t="s">
        <v>194</v>
      </c>
      <c r="D62" s="151"/>
      <c r="E62" s="150" t="s">
        <v>195</v>
      </c>
      <c r="F62" s="379" t="s">
        <v>199</v>
      </c>
      <c r="G62" s="379">
        <v>-260</v>
      </c>
      <c r="H62" s="150" t="s">
        <v>140</v>
      </c>
      <c r="I62" s="382">
        <v>44460.601388888892</v>
      </c>
    </row>
    <row r="63" spans="2:9">
      <c r="B63" s="377"/>
      <c r="C63" s="152">
        <v>44464.934027777781</v>
      </c>
      <c r="D63" s="153" t="s">
        <v>179</v>
      </c>
      <c r="E63" s="153" t="s">
        <v>196</v>
      </c>
      <c r="F63" s="380"/>
      <c r="G63" s="380"/>
      <c r="H63" s="153" t="s">
        <v>140</v>
      </c>
      <c r="I63" s="383"/>
    </row>
    <row r="64" spans="2:9">
      <c r="B64" s="377"/>
      <c r="C64" s="152">
        <v>44464.940972222219</v>
      </c>
      <c r="D64" s="153" t="s">
        <v>179</v>
      </c>
      <c r="E64" s="153" t="s">
        <v>197</v>
      </c>
      <c r="F64" s="380"/>
      <c r="G64" s="380"/>
      <c r="H64" s="153" t="s">
        <v>149</v>
      </c>
      <c r="I64" s="383"/>
    </row>
    <row r="65" spans="2:9" ht="17" thickBot="1">
      <c r="B65" s="378"/>
      <c r="C65" s="164">
        <v>44464.815972222219</v>
      </c>
      <c r="D65" s="154" t="s">
        <v>179</v>
      </c>
      <c r="E65" s="154" t="s">
        <v>198</v>
      </c>
      <c r="F65" s="381"/>
      <c r="G65" s="381"/>
      <c r="H65" s="154" t="s">
        <v>171</v>
      </c>
      <c r="I65" s="384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  <mergeCell ref="B20:B22"/>
    <mergeCell ref="F20:F22"/>
    <mergeCell ref="G20:G22"/>
    <mergeCell ref="I20:I22"/>
    <mergeCell ref="B24:B26"/>
    <mergeCell ref="F24:F26"/>
    <mergeCell ref="G24:G26"/>
    <mergeCell ref="I24:I26"/>
    <mergeCell ref="B36:B38"/>
    <mergeCell ref="F36:F38"/>
    <mergeCell ref="G36:G38"/>
    <mergeCell ref="I36:I38"/>
    <mergeCell ref="B27:B29"/>
    <mergeCell ref="F27:F29"/>
    <mergeCell ref="G27:G29"/>
    <mergeCell ref="I27:I29"/>
    <mergeCell ref="B62:B65"/>
    <mergeCell ref="F62:F65"/>
    <mergeCell ref="G62:G65"/>
    <mergeCell ref="I62:I65"/>
    <mergeCell ref="B60:B61"/>
    <mergeCell ref="F60:F61"/>
    <mergeCell ref="G60:G61"/>
    <mergeCell ref="I60:I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119</vt:i4>
      </vt:variant>
    </vt:vector>
  </HeadingPairs>
  <TitlesOfParts>
    <vt:vector size="119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11.28.2022</vt:lpstr>
      <vt:lpstr>12.5.2022</vt:lpstr>
      <vt:lpstr>12.12.2022</vt:lpstr>
      <vt:lpstr>12.19.2022</vt:lpstr>
      <vt:lpstr>12.26.2022</vt:lpstr>
      <vt:lpstr>1.2.2023</vt:lpstr>
      <vt:lpstr>1.9.2023</vt:lpstr>
      <vt:lpstr>1.16.2023</vt:lpstr>
      <vt:lpstr>1.23.2023</vt:lpstr>
      <vt:lpstr>1.30.2023</vt:lpstr>
      <vt:lpstr>2.6.2023</vt:lpstr>
      <vt:lpstr>2.13.2023</vt:lpstr>
      <vt:lpstr>2.20.2023</vt:lpstr>
      <vt:lpstr>2.27.23</vt:lpstr>
      <vt:lpstr>3.6.23</vt:lpstr>
      <vt:lpstr>3.13.23</vt:lpstr>
      <vt:lpstr>3.20.23</vt:lpstr>
      <vt:lpstr>3.27.23</vt:lpstr>
      <vt:lpstr>4.3.23</vt:lpstr>
      <vt:lpstr>4.10.23</vt:lpstr>
      <vt:lpstr>4.17.23</vt:lpstr>
      <vt:lpstr>4.24.23</vt:lpstr>
      <vt:lpstr>5.1.23</vt:lpstr>
      <vt:lpstr>5.8.23</vt:lpstr>
      <vt:lpstr>5.15.23</vt:lpstr>
      <vt:lpstr>5.22.23</vt:lpstr>
      <vt:lpstr>5.29.23</vt:lpstr>
      <vt:lpstr>6.5.2023</vt:lpstr>
      <vt:lpstr>6.12.23</vt:lpstr>
      <vt:lpstr>6.19.23</vt:lpstr>
      <vt:lpstr>6.26.23</vt:lpstr>
      <vt:lpstr>Sheet3</vt:lpstr>
      <vt:lpstr>PlayersAgents</vt:lpstr>
      <vt:lpstr>Sheet4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2021-05-10T09:17:54Z</dcterms:created>
  <dcterms:modified xsi:type="dcterms:W3CDTF">2023-07-15T01:41:49Z</dcterms:modified>
</cp:coreProperties>
</file>