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CF248F74-2F09-C34B-B4D4-28C8161B6F0D}" xr6:coauthVersionLast="47" xr6:coauthVersionMax="47" xr10:uidLastSave="{00000000-0000-0000-0000-000000000000}"/>
  <bookViews>
    <workbookView xWindow="0" yWindow="0" windowWidth="28800" windowHeight="18000" firstSheet="115" activeTab="131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9.25.23" sheetId="140" r:id="rId127"/>
    <sheet name="10.2.23" sheetId="141" r:id="rId128"/>
    <sheet name="10.9.23" sheetId="142" r:id="rId129"/>
    <sheet name="10.16.23" sheetId="143" r:id="rId130"/>
    <sheet name="10.23.23" sheetId="144" r:id="rId131"/>
    <sheet name="10.30.23" sheetId="145" r:id="rId132"/>
    <sheet name="PlayersAgents" sheetId="46" r:id="rId133"/>
    <sheet name="Sheet7" sheetId="137" r:id="rId134"/>
    <sheet name="Exposure" sheetId="134" r:id="rId135"/>
    <sheet name="Sheet4" sheetId="103" r:id="rId136"/>
    <sheet name="Red Data Dump" sheetId="34" r:id="rId137"/>
    <sheet name="bets_9.20" sheetId="28" state="hidden" r:id="rId138"/>
  </sheets>
  <definedNames>
    <definedName name="_xlnm._FilterDatabase" localSheetId="63" hidden="1">'7.11.2022'!$B$4:$F$23</definedName>
    <definedName name="_xlnm._FilterDatabase" localSheetId="132" hidden="1">PlayersAgents!$BR$5:$CA$64</definedName>
    <definedName name="_xlnm._FilterDatabase" localSheetId="135" hidden="1">Sheet4!$G$1:$H$17</definedName>
  </definedNames>
  <calcPr calcId="191029"/>
  <pivotCaches>
    <pivotCache cacheId="0" r:id="rId139"/>
    <pivotCache cacheId="1" r:id="rId140"/>
    <pivotCache cacheId="2" r:id="rId14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4" i="145" l="1"/>
  <c r="U17" i="145"/>
  <c r="J38" i="145"/>
  <c r="J40" i="145"/>
  <c r="M38" i="145"/>
  <c r="M37" i="145"/>
  <c r="J39" i="145"/>
  <c r="J37" i="145"/>
  <c r="I40" i="145"/>
  <c r="I48" i="143"/>
  <c r="I47" i="143"/>
  <c r="I49" i="143"/>
  <c r="I46" i="143"/>
  <c r="L46" i="143" s="1"/>
  <c r="L37" i="143"/>
  <c r="L36" i="143"/>
  <c r="I39" i="143"/>
  <c r="I38" i="143"/>
  <c r="I37" i="143"/>
  <c r="I36" i="143"/>
  <c r="L41" i="142"/>
  <c r="L40" i="142"/>
  <c r="I42" i="142"/>
  <c r="I41" i="142"/>
  <c r="I40" i="142"/>
  <c r="I39" i="142"/>
  <c r="CI29" i="46"/>
  <c r="CJ29" i="46"/>
  <c r="CK20" i="46"/>
  <c r="R43" i="141"/>
  <c r="Q43" i="141"/>
  <c r="G61" i="139"/>
  <c r="G58" i="139"/>
  <c r="D6" i="46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L47" i="143" l="1"/>
  <c r="T24" i="103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<sst xmlns="http://schemas.openxmlformats.org/spreadsheetml/2006/main" count="39393" uniqueCount="8950">
  <si>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</si>
  <si>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</si>
  <si>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</si>
  <si>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</si>
  <si>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</si>
  <si>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</si>
  <si>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</si>
  <si>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</si>
  <si>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</si>
  <si>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</si>
  <si>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</si>
  <si>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</si>
  <si>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</si>
  <si>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</si>
  <si>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</si>
  <si>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</si>
  <si>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</si>
  <si>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</si>
  <si>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</si>
  <si>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</si>
  <si>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</si>
  <si>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</si>
  <si>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</si>
  <si>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</si>
  <si>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</si>
  <si>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</si>
  <si>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</si>
  <si>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</si>
  <si>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</si>
  <si>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</si>
  <si>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</si>
  <si>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</si>
  <si>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</si>
  <si>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</si>
  <si>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</si>
  <si>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</si>
  <si>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</si>
  <si>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</si>
  <si>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</si>
  <si>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</si>
  <si>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</si>
  <si>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</si>
  <si>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</si>
  <si>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</si>
  <si>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</si>
  <si>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</si>
  <si>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</si>
  <si>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</si>
  <si>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</si>
  <si>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</si>
  <si>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</si>
  <si>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</si>
  <si>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</si>
  <si>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</si>
  <si>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</si>
  <si>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</si>
  <si>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</si>
  <si>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</si>
  <si>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</si>
  <si>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</si>
  <si>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</si>
  <si>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</si>
  <si>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</si>
  <si>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</si>
  <si>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</si>
  <si>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</si>
  <si>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</si>
  <si>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</si>
  <si>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</si>
  <si>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</si>
  <si>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</si>
  <si>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</si>
  <si>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</si>
  <si>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</si>
  <si>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</si>
  <si>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</si>
  <si>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</si>
  <si>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</si>
  <si>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</si>
  <si>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</si>
  <si>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</si>
  <si>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</si>
  <si>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</si>
  <si>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</si>
  <si>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</si>
  <si>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</si>
  <si>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</si>
  <si>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</si>
  <si>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</si>
  <si>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</si>
  <si>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</si>
  <si>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</si>
  <si>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</si>
  <si>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</si>
  <si>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</si>
  <si>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</si>
  <si>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</si>
  <si>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</si>
  <si>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</si>
  <si>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</si>
  <si>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</si>
  <si>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</si>
  <si>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</si>
  <si>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</si>
  <si>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</si>
  <si>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</si>
  <si>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</si>
  <si>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</si>
  <si>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</si>
  <si>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</si>
  <si>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</si>
  <si>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</si>
  <si>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</si>
  <si>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</si>
  <si>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</si>
  <si>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</si>
  <si>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</si>
  <si>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</si>
  <si>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</si>
  <si>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</si>
  <si>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</si>
  <si>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</si>
  <si>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</si>
  <si>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</si>
  <si>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</si>
  <si>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</si>
  <si>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</si>
  <si>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</si>
  <si>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</si>
  <si>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</si>
  <si>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</si>
  <si>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</si>
  <si>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</si>
  <si>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</si>
  <si>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</si>
  <si>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</si>
  <si>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</si>
  <si>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</si>
  <si>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</si>
  <si>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</si>
  <si>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</si>
  <si>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</si>
  <si>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</si>
  <si>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</si>
  <si>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</si>
  <si>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</si>
  <si>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</si>
  <si>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</si>
  <si>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</si>
  <si>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</si>
  <si>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</si>
  <si>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</si>
  <si>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</si>
  <si>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</si>
  <si>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</si>
  <si>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</si>
  <si>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</si>
  <si>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</si>
  <si>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</si>
  <si>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</si>
  <si>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</si>
  <si>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</si>
  <si>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</si>
  <si>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</si>
  <si>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</si>
  <si>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</si>
  <si>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</si>
  <si>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</si>
  <si>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</si>
  <si>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</si>
  <si>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</si>
  <si>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</si>
  <si>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</si>
  <si>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</si>
  <si>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</si>
  <si>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</si>
  <si>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</si>
  <si>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</si>
  <si>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</si>
  <si>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</si>
  <si>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</si>
  <si>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</si>
  <si>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</si>
  <si>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</si>
  <si>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</si>
  <si>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</si>
  <si>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</si>
  <si>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</si>
  <si>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</si>
  <si>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</si>
  <si>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</si>
  <si>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</si>
  <si>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</si>
  <si>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</si>
  <si>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</si>
  <si>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</si>
  <si>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</si>
  <si>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</si>
  <si>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</si>
  <si>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</si>
  <si>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</si>
  <si>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</si>
  <si>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</si>
  <si>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</si>
  <si>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</si>
  <si>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</si>
  <si>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</si>
  <si>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</si>
  <si>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</si>
  <si>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</si>
  <si>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</si>
  <si>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</si>
  <si>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</si>
  <si>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</si>
  <si>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</si>
  <si>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</si>
  <si>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</si>
  <si>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</si>
  <si>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</si>
  <si>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</si>
  <si>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</si>
  <si>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</si>
  <si>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</si>
  <si>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</si>
  <si>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</si>
  <si>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</si>
  <si>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</si>
  <si>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</si>
  <si>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</si>
  <si>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</si>
  <si>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</si>
  <si>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</si>
  <si>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</si>
  <si>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</si>
  <si>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</si>
  <si>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</si>
  <si>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</si>
  <si>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</si>
  <si>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</si>
  <si>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</si>
  <si>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</si>
  <si>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</si>
  <si>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</si>
  <si>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</si>
  <si>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</si>
  <si>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</si>
  <si>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</si>
  <si>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</si>
  <si>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</si>
  <si>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</si>
  <si>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</si>
  <si>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</si>
  <si>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</si>
  <si>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</si>
  <si>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</si>
  <si>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</si>
  <si>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</si>
  <si>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</si>
  <si>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</si>
  <si>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</si>
  <si>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</si>
  <si>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</si>
  <si>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</si>
  <si>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</si>
  <si>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</si>
  <si>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</si>
  <si>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</si>
  <si>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</si>
  <si>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</si>
  <si>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</si>
  <si>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</si>
  <si>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</si>
  <si>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</si>
  <si>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</si>
  <si>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</si>
  <si>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</si>
  <si>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</si>
  <si>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</si>
  <si>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</si>
  <si>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</si>
  <si>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</si>
  <si>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</si>
  <si>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</si>
  <si>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</si>
  <si>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</si>
  <si>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</si>
  <si>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</si>
  <si>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</si>
  <si>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</si>
  <si>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</si>
  <si>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</si>
  <si>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</si>
  <si>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</si>
  <si>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</si>
  <si>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</si>
  <si>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</si>
  <si>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</si>
  <si>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</si>
  <si>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</si>
  <si>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</si>
  <si>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</si>
  <si>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</si>
  <si>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</si>
  <si>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</si>
  <si>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</si>
  <si>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</si>
  <si>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</si>
  <si>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</si>
  <si>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</si>
  <si>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</si>
  <si>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</si>
  <si>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</si>
  <si>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</si>
  <si>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</si>
  <si>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</si>
  <si>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</si>
  <si>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</si>
  <si>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</si>
  <si>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</si>
  <si>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</si>
  <si>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</si>
  <si>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</si>
  <si>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</si>
  <si>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</si>
  <si>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</si>
  <si>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</si>
  <si>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</si>
  <si>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</si>
  <si>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</si>
  <si>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</si>
  <si>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</si>
  <si>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</si>
  <si>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</si>
  <si>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</si>
  <si>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</si>
  <si>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</si>
  <si>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</si>
  <si>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</si>
  <si>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</si>
  <si>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</si>
  <si>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</si>
  <si>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</si>
  <si>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</si>
  <si>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</si>
  <si>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</si>
  <si>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</si>
  <si>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</si>
  <si>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</si>
  <si>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</si>
  <si>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</si>
  <si>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</si>
  <si>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</si>
  <si>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</si>
  <si>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</si>
  <si>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</si>
  <si>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</si>
  <si>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</si>
  <si>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</si>
  <si>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</si>
  <si>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</si>
  <si>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</si>
  <si>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</si>
  <si>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</si>
  <si>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</si>
  <si>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</si>
  <si>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</si>
  <si>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</si>
  <si>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</si>
  <si>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</si>
  <si>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</si>
  <si>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</si>
  <si>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</si>
  <si>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</si>
  <si>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</si>
  <si>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</si>
  <si>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</si>
  <si>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</si>
  <si>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</si>
  <si>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</si>
  <si>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</si>
  <si>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</si>
  <si>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</si>
  <si>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</si>
  <si>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</si>
  <si>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</si>
  <si>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</si>
  <si>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</si>
  <si>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</si>
  <si>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</si>
  <si>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</si>
  <si>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</si>
  <si>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</si>
  <si>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</si>
  <si>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</si>
  <si>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</si>
  <si>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</si>
  <si>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</si>
  <si>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</si>
  <si>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</si>
  <si>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</si>
  <si>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</si>
  <si>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</si>
  <si>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</si>
  <si>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</si>
  <si>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</si>
  <si>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</si>
  <si>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</si>
  <si>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</si>
  <si>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</si>
  <si>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</si>
  <si>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</si>
  <si>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</si>
  <si>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</si>
  <si>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</si>
  <si>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</si>
  <si>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</si>
  <si>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</si>
  <si>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</si>
  <si>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</si>
  <si>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</si>
  <si>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</si>
  <si>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</si>
  <si>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</si>
  <si>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</si>
  <si>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</si>
  <si>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</si>
  <si>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</si>
  <si>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</si>
  <si>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</si>
  <si>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</si>
  <si>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</si>
  <si>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</si>
  <si>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</si>
  <si>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</si>
  <si>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</si>
  <si>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</si>
  <si>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</si>
  <si>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</si>
  <si>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</si>
  <si>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</si>
  <si>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</si>
  <si>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</si>
  <si>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</si>
  <si>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</si>
  <si>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</si>
  <si>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</si>
  <si>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</si>
  <si>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</si>
  <si>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</si>
  <si>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</si>
  <si>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</si>
  <si>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</si>
  <si>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</si>
  <si>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</si>
  <si>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</si>
  <si>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</si>
  <si>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</si>
  <si>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</si>
  <si>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</si>
  <si>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</si>
  <si>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</si>
  <si>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</si>
  <si>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</si>
  <si>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</si>
  <si>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</si>
  <si>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</si>
  <si>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</si>
  <si>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</si>
  <si>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</si>
  <si>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</si>
  <si>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</si>
  <si>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</si>
  <si>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</si>
  <si>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</si>
  <si>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</si>
  <si>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</si>
  <si>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</si>
  <si>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</si>
  <si>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</si>
  <si>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</si>
  <si>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</si>
  <si>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</si>
  <si>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</si>
  <si>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</si>
  <si>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</si>
  <si>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</si>
  <si>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</si>
  <si>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</si>
  <si>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</si>
  <si>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</si>
  <si>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</si>
  <si>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</si>
  <si>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</si>
  <si>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</si>
  <si>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</si>
  <si>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</si>
  <si>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</si>
  <si>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</si>
  <si>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</si>
  <si>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</si>
  <si>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</si>
  <si>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</si>
  <si>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</si>
  <si>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</si>
  <si>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</si>
  <si>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</si>
  <si>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</si>
  <si>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</si>
  <si>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</si>
  <si>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</si>
  <si>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</si>
  <si>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</si>
  <si>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</si>
  <si>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</si>
  <si>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</si>
  <si>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</si>
  <si>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</si>
  <si>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</si>
  <si>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</si>
  <si>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</si>
  <si>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</si>
  <si>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</si>
  <si>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</si>
  <si>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</si>
  <si>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</si>
  <si>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</si>
  <si>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</si>
  <si>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</si>
  <si>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</si>
  <si>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</si>
  <si>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</si>
  <si>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</si>
  <si>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</si>
  <si>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</si>
  <si>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</si>
  <si>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</si>
  <si>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</si>
  <si>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</si>
  <si>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</si>
  <si>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</si>
  <si>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</si>
  <si>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</si>
  <si>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</si>
  <si>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</si>
  <si>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</si>
  <si>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</si>
  <si>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</si>
  <si>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</si>
  <si>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</si>
  <si>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</si>
  <si>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</si>
  <si>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</si>
  <si>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</si>
  <si>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</si>
  <si>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</si>
  <si>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</si>
  <si>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</si>
  <si>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</si>
  <si>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</si>
  <si>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</si>
  <si>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</si>
  <si>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</si>
  <si>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</si>
  <si>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</si>
  <si>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</si>
  <si>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</si>
  <si>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</si>
  <si>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</si>
  <si>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</si>
  <si>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</si>
  <si>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</si>
  <si>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</si>
  <si>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</si>
  <si>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</si>
  <si>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</si>
  <si>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</si>
  <si>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</si>
  <si>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</si>
  <si>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</si>
  <si>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</si>
  <si>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</si>
  <si>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</si>
  <si>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</si>
  <si>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</si>
  <si>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</si>
  <si>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</si>
  <si>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</si>
  <si>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</si>
  <si>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</si>
  <si>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</si>
  <si>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</si>
  <si>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</si>
  <si>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</si>
  <si>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</si>
  <si>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</si>
  <si>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</si>
  <si>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</si>
  <si>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</si>
  <si>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</si>
  <si>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</si>
  <si>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</si>
  <si>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</si>
  <si>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</si>
  <si>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</si>
  <si>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</si>
  <si>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</si>
  <si>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</si>
  <si>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</si>
  <si>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</si>
  <si>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</si>
  <si>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</si>
  <si>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</si>
  <si>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</si>
  <si>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</si>
  <si>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</si>
  <si>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</si>
  <si>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</si>
  <si>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</si>
  <si>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</si>
  <si>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</si>
  <si>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</si>
  <si>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</si>
  <si>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</si>
  <si>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</si>
  <si>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</si>
  <si>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</si>
  <si>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</si>
  <si>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</si>
  <si>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</si>
  <si>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</si>
  <si>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</si>
  <si>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</si>
  <si>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</si>
  <si>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</si>
  <si>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</si>
  <si>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</si>
  <si>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</si>
  <si>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</si>
  <si>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</si>
  <si>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</si>
  <si>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</si>
  <si>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</si>
  <si>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</si>
  <si>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</si>
  <si>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</si>
  <si>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</si>
  <si>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</si>
  <si>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</si>
  <si>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</si>
  <si>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</si>
  <si>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</si>
  <si>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</si>
  <si>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</si>
  <si>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</si>
  <si>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</si>
  <si>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</si>
  <si>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</si>
  <si>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</si>
  <si>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</si>
  <si>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</si>
  <si>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</si>
  <si>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</si>
  <si>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</si>
  <si>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</si>
  <si>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</si>
  <si>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</si>
  <si>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</si>
  <si>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</si>
  <si>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</si>
  <si>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</si>
  <si>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</si>
  <si>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</si>
  <si>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</si>
  <si>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</si>
  <si>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</si>
  <si>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</si>
  <si>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</si>
  <si>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</si>
  <si>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</si>
  <si>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</si>
  <si>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</si>
  <si>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</si>
  <si>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</si>
  <si>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</si>
  <si>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</si>
  <si>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</si>
  <si>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</si>
  <si>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</si>
  <si>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</si>
  <si>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</si>
  <si>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</si>
  <si>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</si>
  <si>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</si>
  <si>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</si>
  <si>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</si>
  <si>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</si>
  <si>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</si>
  <si>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</si>
  <si>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</si>
  <si>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</si>
  <si>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</si>
  <si>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</si>
  <si>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</si>
  <si>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</si>
  <si>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</si>
  <si>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</si>
  <si>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</si>
  <si>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</si>
  <si>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</si>
  <si>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</si>
  <si>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</si>
  <si>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</si>
  <si>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</si>
  <si>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</si>
  <si>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</si>
  <si>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</si>
  <si>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</si>
  <si>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</si>
  <si>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</si>
  <si>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</si>
  <si>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</si>
  <si>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</si>
  <si>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</si>
  <si>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</si>
  <si>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</si>
  <si>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</si>
  <si>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</si>
  <si>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</si>
  <si>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</si>
  <si>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</si>
  <si>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</si>
  <si>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</si>
  <si>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</si>
  <si>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</si>
  <si>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</si>
  <si>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</si>
  <si>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</si>
  <si>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</si>
  <si>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</si>
  <si>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</si>
  <si>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</si>
  <si>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</si>
  <si>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</si>
  <si>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</si>
  <si>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</si>
  <si>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</si>
  <si>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</si>
  <si>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</si>
  <si>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</si>
  <si>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</si>
  <si>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</si>
  <si>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</si>
  <si>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</si>
  <si>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</si>
  <si>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</si>
  <si>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</si>
  <si>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</si>
  <si>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</si>
  <si>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</si>
  <si>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</si>
  <si>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</si>
  <si>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</si>
  <si>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</si>
  <si>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</si>
  <si>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</si>
  <si>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</si>
  <si>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</si>
  <si>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</si>
  <si>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</si>
  <si>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</si>
  <si>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</si>
  <si>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</si>
  <si>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</si>
  <si>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</si>
  <si>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</si>
  <si>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</si>
  <si>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</si>
  <si>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</si>
  <si>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</si>
  <si>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</si>
  <si>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</si>
  <si>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</si>
  <si>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</si>
  <si>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</si>
  <si>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</si>
  <si>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</si>
  <si>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</si>
  <si>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</si>
  <si>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</si>
  <si>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</si>
  <si>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</si>
  <si>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</si>
  <si>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</si>
  <si>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</si>
  <si>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</si>
  <si>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</si>
  <si>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</si>
  <si>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</si>
  <si>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</si>
  <si>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</si>
  <si>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</si>
  <si>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</si>
  <si>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</si>
  <si>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</si>
  <si>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</si>
  <si>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</si>
  <si>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</si>
  <si>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</si>
  <si>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</si>
  <si>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</si>
  <si>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</si>
  <si>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</si>
  <si>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</si>
  <si>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</si>
  <si>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</si>
  <si>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</si>
  <si>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</si>
  <si>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</si>
  <si>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</si>
  <si>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</si>
  <si>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</si>
  <si>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</si>
  <si>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</si>
  <si>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</si>
  <si>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</si>
  <si>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</si>
  <si>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</si>
  <si>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</si>
  <si>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</si>
  <si>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</si>
  <si>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</si>
  <si>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</si>
  <si>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</si>
  <si>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</si>
  <si>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</si>
  <si>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</si>
  <si>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</si>
  <si>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</si>
  <si>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</si>
  <si>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</si>
  <si>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</si>
  <si>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</si>
  <si>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</si>
  <si>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</si>
  <si>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</si>
  <si>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</si>
  <si>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</si>
  <si>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</si>
  <si>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</si>
  <si>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</si>
  <si>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</si>
  <si>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</si>
  <si>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</si>
  <si>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</si>
  <si>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</si>
  <si>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</si>
  <si>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</si>
  <si>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</si>
  <si>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</si>
  <si>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</si>
  <si>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</si>
  <si>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</si>
  <si>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</si>
  <si>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</si>
  <si>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</si>
  <si>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</si>
  <si>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</si>
  <si>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</si>
  <si>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</si>
  <si>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</si>
  <si>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</si>
  <si>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</si>
  <si>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</si>
  <si>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</si>
  <si>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</si>
  <si>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</si>
  <si>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</si>
  <si>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</si>
  <si>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</si>
  <si>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</si>
  <si>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</si>
  <si>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</si>
  <si>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</si>
  <si>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</si>
  <si>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</si>
  <si>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</si>
  <si>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</si>
  <si>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</si>
  <si>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</si>
  <si>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</si>
  <si>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</si>
  <si>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</si>
  <si>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</si>
  <si>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</si>
  <si>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</si>
  <si>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</si>
  <si>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</si>
  <si>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</si>
  <si>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</si>
  <si>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</si>
  <si>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</si>
  <si>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</si>
  <si>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</si>
  <si>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</si>
  <si>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</si>
  <si>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</si>
  <si>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</si>
  <si>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</si>
  <si>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</si>
  <si>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</si>
  <si>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</si>
  <si>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</si>
  <si>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</si>
  <si>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</si>
  <si>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</si>
  <si>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</si>
  <si>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</si>
  <si>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</si>
  <si>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</si>
  <si>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</si>
  <si>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</si>
  <si>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</si>
  <si>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</si>
  <si>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</si>
  <si>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</si>
  <si>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</si>
  <si>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</si>
  <si>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</si>
  <si>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</si>
  <si>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</si>
  <si>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</si>
  <si>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</si>
  <si>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</si>
  <si>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</si>
  <si>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</si>
  <si>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</si>
  <si>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</si>
  <si>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</si>
  <si>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</si>
  <si>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</si>
  <si>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</si>
  <si>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</si>
  <si>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</si>
  <si>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</si>
  <si>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</si>
  <si>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</si>
  <si>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</si>
  <si>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</si>
  <si>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</si>
  <si>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</si>
  <si>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</si>
  <si>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</si>
  <si>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</si>
  <si>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</si>
  <si>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</si>
  <si>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</si>
  <si>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</si>
  <si>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</si>
  <si>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</si>
  <si>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</si>
  <si>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</si>
  <si>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</si>
  <si>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</si>
  <si>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</si>
  <si>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</si>
  <si>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</si>
  <si>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</si>
  <si>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</si>
  <si>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</si>
  <si>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</si>
  <si>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</si>
  <si>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</si>
  <si>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</si>
  <si>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</si>
  <si>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</si>
  <si>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</si>
  <si>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</si>
  <si>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</si>
  <si>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</si>
  <si>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</si>
  <si>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</si>
  <si>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</si>
  <si>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</si>
  <si>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</si>
  <si>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</si>
  <si>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</si>
  <si>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</si>
  <si>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</si>
  <si>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</si>
  <si>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</si>
  <si>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</si>
  <si>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</si>
  <si>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</si>
  <si>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</si>
  <si>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</si>
  <si>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</si>
  <si>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</si>
  <si>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</si>
  <si>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</si>
  <si>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</si>
  <si>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</si>
  <si>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</si>
  <si>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</si>
  <si>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</si>
  <si>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</si>
  <si>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</si>
  <si>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</si>
  <si>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</si>
  <si>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</si>
  <si>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</si>
  <si>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</si>
  <si>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</si>
  <si>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</si>
  <si>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</si>
  <si>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</si>
  <si>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</si>
  <si>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</si>
  <si>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</si>
  <si>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</si>
  <si>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</si>
  <si>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</si>
  <si>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</si>
  <si>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</si>
  <si>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</si>
  <si>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</si>
  <si>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</si>
  <si>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</si>
  <si>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</si>
  <si>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</si>
  <si>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</si>
  <si>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</si>
  <si>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</si>
  <si>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</si>
  <si>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</si>
  <si>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</si>
  <si>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</si>
  <si>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</si>
  <si>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</si>
  <si>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</si>
  <si>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</si>
  <si>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</si>
  <si>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</si>
  <si>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</si>
  <si>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</si>
  <si>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</si>
  <si>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</si>
  <si>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</si>
  <si>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</si>
  <si>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</si>
  <si>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</si>
  <si>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</si>
  <si>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</si>
  <si>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</si>
  <si>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</si>
  <si>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</si>
  <si>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</si>
  <si>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</si>
  <si>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</si>
  <si>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</si>
  <si>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</si>
  <si>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</si>
  <si>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</si>
  <si>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</si>
  <si>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</si>
  <si>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</si>
  <si>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</si>
  <si>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</si>
  <si>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</si>
  <si>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</si>
  <si>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</si>
  <si>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</si>
  <si>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</si>
  <si>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</si>
  <si>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</si>
  <si>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</si>
  <si>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</si>
  <si>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</si>
  <si>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</si>
  <si>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</si>
  <si>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</si>
  <si>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</si>
  <si>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</si>
  <si>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</si>
  <si>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</si>
  <si>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</si>
  <si>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</si>
  <si>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</si>
  <si>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</si>
  <si>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</si>
  <si>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</si>
  <si>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</si>
  <si>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</si>
  <si>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</si>
  <si>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</si>
  <si>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</si>
  <si>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</si>
  <si>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</si>
  <si>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</si>
  <si>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</si>
  <si>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</si>
  <si>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</si>
  <si>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</si>
  <si>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</si>
  <si>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</si>
  <si>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</si>
  <si>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</si>
  <si>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</si>
  <si>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</si>
  <si>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</si>
  <si>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</si>
  <si>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</si>
  <si>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</si>
  <si>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</si>
  <si>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</si>
  <si>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</si>
  <si>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</si>
  <si>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</si>
  <si>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</si>
  <si>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</si>
  <si>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</si>
  <si>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</si>
  <si>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</si>
  <si>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</si>
  <si>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</si>
  <si>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</si>
  <si>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</si>
  <si>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</si>
  <si>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</si>
  <si>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</si>
  <si>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</si>
  <si>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</si>
  <si>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</si>
  <si>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</si>
  <si>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</si>
  <si>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</si>
  <si>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</si>
  <si>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</si>
  <si>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</si>
  <si>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</si>
  <si>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</si>
  <si>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</si>
  <si>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</si>
  <si>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</si>
  <si>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</si>
  <si>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</si>
  <si>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</si>
  <si>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</si>
  <si>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</si>
  <si>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</si>
  <si>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</si>
  <si>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</si>
  <si>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</si>
  <si>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</si>
  <si>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</si>
  <si>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</si>
  <si>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</si>
  <si>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</si>
  <si>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</si>
  <si>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</si>
  <si>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</si>
  <si>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</si>
  <si>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</si>
  <si>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</si>
  <si>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</si>
  <si>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</si>
  <si>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</si>
  <si>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</si>
  <si>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</si>
  <si>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</si>
  <si>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</si>
  <si>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</si>
  <si>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</si>
  <si>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</si>
  <si>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</si>
  <si>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</si>
  <si>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</si>
  <si>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</si>
  <si>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</si>
  <si>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</si>
  <si>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</si>
  <si>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</si>
  <si>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</si>
  <si>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</si>
  <si>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</si>
  <si>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</si>
  <si>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</si>
  <si>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</si>
  <si>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</si>
  <si>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</si>
  <si>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</si>
  <si>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</si>
  <si>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</si>
  <si>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</si>
  <si>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</si>
  <si>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</si>
  <si>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</si>
  <si>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</si>
  <si>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</si>
  <si>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</si>
  <si>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</si>
  <si>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</si>
  <si>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</si>
  <si>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</si>
  <si>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</si>
  <si>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</si>
  <si>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</si>
  <si>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</si>
  <si>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</si>
  <si>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</si>
  <si>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</si>
  <si>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</si>
  <si>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</si>
  <si>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</si>
  <si>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</si>
  <si>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</si>
  <si>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</si>
  <si>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</si>
  <si>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</si>
  <si>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</si>
  <si>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</si>
  <si>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</si>
  <si>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</si>
  <si>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</si>
  <si>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</si>
  <si>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</si>
  <si>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</si>
  <si>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</si>
  <si>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</si>
  <si>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</si>
  <si>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</si>
  <si>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</si>
  <si>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</si>
  <si>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</si>
  <si>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</si>
  <si>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</si>
  <si>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</si>
  <si>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</si>
  <si>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</si>
  <si>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</si>
  <si>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</si>
  <si>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</si>
  <si>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</si>
  <si>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</si>
  <si>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</si>
  <si>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</si>
  <si>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</si>
  <si>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</si>
  <si>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</si>
  <si>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</si>
  <si>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</si>
  <si>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</si>
  <si>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</si>
  <si>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</si>
  <si>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</si>
  <si>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</si>
  <si>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</si>
  <si>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</si>
  <si>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</si>
  <si>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</si>
  <si>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</si>
  <si>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</si>
  <si>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</si>
  <si>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</si>
  <si>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</si>
  <si>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</si>
  <si>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</si>
  <si>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</si>
  <si>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</si>
  <si>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</si>
  <si>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</si>
  <si>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</si>
  <si>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</si>
  <si>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</si>
  <si>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</si>
  <si>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</si>
  <si>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</si>
  <si>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</si>
  <si>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</si>
  <si>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</si>
  <si>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</si>
  <si>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</si>
  <si>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</si>
  <si>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</si>
  <si>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</si>
  <si>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</si>
  <si>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</si>
  <si>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</si>
  <si>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</si>
  <si>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</si>
  <si>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</si>
  <si>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</si>
  <si>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</si>
  <si>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</si>
  <si>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</si>
  <si>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</si>
  <si>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</si>
  <si>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</si>
  <si>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</si>
  <si>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</si>
  <si>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</si>
  <si>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</si>
  <si>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</si>
  <si>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</si>
  <si>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</si>
  <si>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</si>
  <si>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</si>
  <si>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</si>
  <si>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</si>
  <si>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</si>
  <si>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</si>
  <si>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</si>
  <si>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</si>
  <si>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</si>
  <si>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</si>
  <si>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</si>
  <si>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</si>
  <si>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</si>
  <si>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</si>
  <si>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</si>
  <si>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</si>
  <si>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</si>
  <si>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</si>
  <si>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</si>
  <si>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</si>
  <si>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</si>
  <si>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</si>
  <si>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</si>
  <si>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</si>
  <si>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</si>
  <si>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</si>
  <si>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</si>
  <si>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</si>
  <si>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</si>
  <si>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</si>
  <si>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</si>
  <si>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</si>
  <si>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</si>
  <si>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</si>
  <si>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</si>
  <si>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</si>
  <si>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</si>
  <si>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</si>
  <si>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</si>
  <si>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</si>
  <si>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</si>
  <si>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</si>
  <si>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</si>
  <si>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</si>
  <si>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</si>
  <si>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</si>
  <si>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</si>
  <si>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</si>
  <si>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</si>
  <si>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</si>
  <si>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</si>
  <si>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</si>
  <si>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</si>
  <si>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</si>
  <si>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</si>
  <si>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</si>
  <si>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</si>
  <si>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</si>
  <si>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</si>
  <si>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</si>
  <si>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</si>
  <si>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</si>
  <si>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</si>
  <si>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</si>
  <si>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</si>
  <si>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</si>
  <si>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</si>
  <si>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</si>
  <si>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</si>
  <si>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</si>
  <si>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</si>
  <si>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</si>
  <si>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</si>
  <si>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</si>
  <si>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</si>
  <si>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</si>
  <si>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</si>
  <si>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</si>
  <si>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</si>
  <si>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</si>
  <si>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</si>
  <si>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</si>
  <si>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</si>
  <si>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</si>
  <si>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</si>
  <si>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</si>
  <si>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</si>
  <si>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</si>
  <si>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</si>
  <si>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</si>
  <si>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</si>
  <si>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</si>
  <si>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</si>
  <si>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</si>
  <si>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</si>
  <si>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</si>
  <si>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</si>
  <si>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</si>
  <si>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</si>
  <si>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</si>
  <si>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</si>
  <si>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</si>
  <si>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</si>
  <si>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</si>
  <si>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</si>
  <si>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</si>
  <si>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</si>
  <si>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</si>
  <si>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</si>
  <si>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</si>
  <si>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</si>
  <si>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</si>
  <si>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</si>
  <si>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</si>
  <si>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</si>
  <si>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</si>
  <si>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</si>
  <si>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</si>
  <si>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</si>
  <si>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</si>
  <si>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</si>
  <si>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</si>
  <si>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</si>
  <si>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</si>
  <si>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</si>
  <si>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</si>
  <si>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</si>
  <si>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</si>
  <si>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</si>
  <si>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</si>
  <si>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</si>
  <si>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</si>
  <si>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</si>
  <si>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</si>
  <si>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</si>
  <si>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</si>
  <si>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</si>
  <si>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</si>
  <si>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</si>
  <si>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</si>
  <si>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</si>
  <si>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</si>
  <si>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</si>
  <si>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</si>
  <si>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</si>
  <si>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</si>
  <si>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</si>
  <si>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</si>
  <si>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</si>
  <si>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</si>
  <si>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</si>
  <si>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</si>
  <si>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</si>
  <si>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</si>
  <si>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</si>
  <si>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</si>
  <si>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</si>
  <si>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</si>
  <si>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</si>
  <si>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</si>
  <si>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</si>
  <si>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</si>
  <si>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</si>
  <si>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</si>
  <si>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</si>
  <si>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</si>
  <si>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</si>
  <si>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</si>
  <si>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</si>
  <si>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</si>
  <si>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</si>
  <si>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</si>
  <si>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</si>
  <si>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</si>
  <si>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</si>
  <si>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</si>
  <si>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</si>
  <si>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</si>
  <si>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</si>
  <si>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</si>
  <si>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</si>
  <si>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</si>
  <si>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</si>
  <si>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</si>
  <si>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</si>
  <si>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</si>
  <si>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</si>
  <si>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</si>
  <si>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</si>
  <si>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</si>
  <si>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</si>
  <si>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</si>
  <si>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</si>
  <si>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</si>
  <si>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</si>
  <si>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</si>
  <si>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</si>
  <si>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</si>
  <si>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</si>
  <si>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</si>
  <si>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</si>
  <si>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</si>
  <si>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</si>
  <si>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</si>
  <si>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</si>
  <si>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</si>
  <si>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</si>
  <si>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</si>
  <si>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</si>
  <si>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</si>
  <si>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</si>
  <si>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</si>
  <si>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</si>
  <si>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</si>
  <si>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</si>
  <si>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</si>
  <si>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</si>
  <si>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</si>
  <si>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</si>
  <si>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</si>
  <si>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</si>
  <si>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</si>
  <si>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</si>
  <si>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</si>
  <si>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</si>
  <si>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</si>
  <si>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</si>
  <si>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</si>
  <si>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</si>
  <si>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</si>
  <si>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</si>
  <si>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</si>
  <si>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</si>
  <si>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</si>
  <si>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</si>
  <si>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</si>
  <si>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</si>
  <si>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</si>
  <si>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</si>
  <si>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</si>
  <si>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</si>
  <si>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</si>
  <si>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</si>
  <si>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</si>
  <si>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</si>
  <si>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</si>
  <si>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</si>
  <si>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</si>
  <si>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</si>
  <si>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</si>
  <si>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</si>
  <si>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</si>
  <si>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</si>
  <si>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</si>
  <si>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</si>
  <si>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</si>
  <si>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</si>
  <si>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</si>
  <si>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</si>
  <si>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</si>
  <si>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</si>
  <si>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</si>
  <si>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</si>
  <si>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</si>
  <si>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</si>
  <si>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</si>
  <si>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</si>
  <si>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</si>
  <si>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</si>
  <si>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</si>
  <si>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</si>
  <si>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</si>
  <si>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</si>
  <si>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</si>
  <si>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</si>
  <si>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</si>
  <si>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</si>
  <si>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</si>
  <si>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</si>
  <si>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</si>
  <si>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</si>
  <si>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</si>
  <si>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</si>
  <si>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</si>
  <si>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</si>
  <si>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</si>
  <si>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</si>
  <si>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</si>
  <si>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</si>
  <si>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</si>
  <si>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</si>
  <si>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</si>
  <si>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</si>
  <si>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</si>
  <si>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</si>
  <si>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</si>
  <si>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</si>
  <si>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</si>
  <si>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</si>
  <si>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</si>
  <si>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</si>
  <si>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</si>
  <si>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</si>
  <si>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</si>
  <si>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</si>
  <si>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</si>
  <si>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</si>
  <si>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</si>
  <si>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</si>
  <si>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</si>
  <si>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</si>
  <si>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</si>
  <si>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</si>
  <si>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</si>
  <si>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</si>
  <si>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</si>
  <si>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</si>
  <si>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</si>
  <si>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</si>
  <si>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</si>
  <si>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</si>
  <si>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</si>
  <si>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</si>
  <si>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</si>
  <si>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</si>
  <si>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</si>
  <si>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</si>
  <si>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</si>
  <si>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</si>
  <si>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</si>
  <si>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</si>
  <si>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</si>
  <si>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</si>
  <si>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</si>
  <si>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</si>
  <si>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</si>
  <si>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</si>
  <si>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</si>
  <si>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</si>
  <si>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</si>
  <si>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</si>
  <si>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</si>
  <si>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</si>
  <si>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</si>
  <si>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</si>
  <si>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</si>
  <si>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</si>
  <si>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</si>
  <si>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</si>
  <si>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</si>
  <si>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</si>
  <si>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</si>
  <si>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</si>
  <si>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</si>
  <si>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</si>
  <si>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</si>
  <si>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</si>
  <si>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</si>
  <si>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</si>
  <si>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</si>
  <si>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</si>
  <si>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</si>
  <si>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</si>
  <si>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</si>
  <si>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</si>
  <si>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</si>
  <si>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</si>
  <si>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</si>
  <si>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</si>
  <si>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</si>
  <si>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</si>
  <si>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</si>
  <si>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</si>
  <si>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</si>
  <si>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</si>
  <si>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</si>
  <si>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</si>
  <si>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</si>
  <si>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</si>
  <si>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</si>
  <si>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</si>
  <si>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</si>
  <si>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</si>
  <si>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</si>
  <si>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</si>
  <si>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</si>
  <si>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</si>
  <si>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</si>
  <si>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</si>
  <si>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</si>
  <si>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</si>
  <si>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</si>
  <si>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</si>
  <si>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</si>
  <si>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</si>
  <si>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</si>
  <si>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</si>
  <si>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</si>
  <si>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</si>
  <si>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</si>
  <si>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</si>
  <si>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</si>
  <si>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</si>
  <si>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</si>
  <si>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</si>
  <si>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</si>
  <si>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</si>
  <si>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</si>
  <si>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</si>
  <si>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</si>
  <si>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</si>
  <si>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</si>
  <si>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</si>
  <si>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</si>
  <si>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</si>
  <si>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</si>
  <si>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</si>
  <si>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</si>
  <si>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</si>
  <si>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</si>
  <si>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</si>
  <si>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</si>
  <si>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</si>
  <si>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</si>
  <si>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</si>
  <si>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</si>
  <si>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</si>
  <si>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</si>
  <si>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</si>
  <si>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</si>
  <si>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</si>
  <si>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</si>
  <si>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</si>
  <si>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</si>
  <si>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</si>
  <si>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</si>
  <si>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</si>
  <si>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</si>
  <si>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</si>
  <si>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</si>
  <si>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</si>
  <si>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</si>
  <si>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</si>
  <si>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</si>
  <si>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</si>
  <si>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</si>
  <si>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</si>
  <si>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</si>
  <si>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</si>
  <si>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</si>
  <si>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</si>
  <si>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</si>
  <si>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</si>
  <si>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</si>
  <si>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</si>
  <si>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</si>
  <si>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</si>
  <si>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</si>
  <si>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</si>
  <si>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</si>
  <si>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</si>
  <si>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</si>
  <si>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</si>
  <si>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</si>
  <si>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</si>
  <si>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</si>
  <si>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</si>
  <si>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</si>
  <si>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</si>
  <si>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</si>
  <si>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</si>
  <si>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</si>
  <si>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</si>
  <si>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</si>
  <si>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</si>
  <si>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</si>
  <si>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</si>
  <si>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</si>
  <si>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</si>
  <si>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</si>
  <si>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</si>
  <si>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</si>
  <si>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</si>
  <si>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</si>
  <si>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</si>
  <si>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</si>
  <si>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</si>
  <si>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</si>
  <si>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</si>
  <si>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</si>
  <si>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</si>
  <si>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</si>
  <si>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</si>
  <si>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</si>
  <si>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</si>
  <si>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</si>
  <si>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</si>
  <si>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</si>
  <si>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</si>
  <si>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</si>
  <si>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</si>
  <si>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</si>
  <si>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</si>
  <si>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</si>
  <si>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</si>
  <si>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</si>
  <si>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</si>
  <si>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</si>
  <si>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</si>
  <si>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</si>
  <si>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</si>
  <si>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</si>
  <si>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</si>
  <si>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</si>
  <si>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</si>
  <si>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</si>
  <si>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</si>
  <si>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</si>
  <si>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</si>
  <si>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</si>
  <si>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</si>
  <si>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</si>
  <si>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</si>
  <si>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</si>
  <si>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</si>
  <si>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</si>
  <si>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</si>
  <si>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</si>
  <si>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</si>
  <si>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</si>
  <si>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</si>
  <si>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</si>
  <si>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</si>
  <si>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</si>
  <si>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</si>
  <si>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</si>
  <si>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</si>
  <si>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</si>
  <si>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</si>
  <si>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</si>
  <si>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</si>
  <si>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</si>
  <si>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</si>
  <si>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</si>
  <si>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</si>
  <si>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</si>
  <si>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</si>
  <si>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</si>
  <si>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</si>
  <si>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</si>
  <si>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</si>
  <si>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</si>
  <si>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</si>
  <si>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</si>
  <si>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</si>
  <si>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</si>
  <si>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</si>
  <si>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</si>
  <si>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</si>
  <si>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</si>
  <si>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</si>
  <si>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</si>
  <si>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</si>
  <si>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</si>
  <si>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</si>
  <si>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</si>
  <si>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</si>
  <si>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</si>
  <si>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</si>
  <si>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</si>
  <si>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</si>
  <si>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</si>
  <si>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</si>
  <si>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</si>
  <si>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</si>
  <si>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</si>
  <si>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</si>
  <si>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</si>
  <si>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</si>
  <si>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</si>
  <si>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</si>
  <si>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</si>
  <si>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</si>
  <si>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</si>
  <si>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</si>
  <si>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</si>
  <si>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</si>
  <si>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</si>
  <si>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</si>
  <si>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</si>
  <si>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</si>
  <si>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</si>
  <si>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</si>
  <si>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</si>
  <si>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</si>
  <si>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</si>
  <si>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</si>
  <si>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</si>
  <si>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</si>
  <si>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</si>
  <si>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</si>
  <si>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</si>
  <si>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</si>
  <si>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</si>
  <si>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</si>
  <si>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</si>
  <si>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</si>
  <si>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</si>
  <si>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</si>
  <si>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</si>
  <si>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</si>
  <si>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</si>
  <si>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</si>
  <si>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</si>
  <si>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</si>
  <si>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</si>
  <si>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</si>
  <si>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</si>
  <si>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</si>
  <si>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</si>
  <si>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</si>
  <si>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</si>
  <si>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</si>
  <si>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</si>
  <si>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</si>
  <si>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</si>
  <si>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</si>
  <si>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</si>
  <si>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</si>
  <si>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</si>
  <si>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</si>
  <si>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</si>
  <si>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</si>
  <si>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</si>
  <si>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</si>
  <si>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</si>
  <si>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</si>
  <si>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</si>
  <si>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</si>
  <si>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</si>
  <si>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</si>
  <si>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</si>
  <si>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</si>
  <si>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</si>
  <si>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</si>
  <si>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</si>
  <si>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</si>
  <si>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</si>
  <si>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</si>
  <si>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</si>
  <si>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</si>
  <si>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</si>
  <si>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</si>
  <si>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</si>
  <si>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</si>
  <si>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</si>
  <si>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</si>
  <si>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</si>
  <si>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</si>
  <si>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</si>
  <si>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</si>
  <si>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</si>
  <si>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</si>
  <si>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</si>
  <si>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</si>
  <si>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</si>
  <si>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</si>
  <si>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</si>
  <si>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</si>
  <si>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</si>
  <si>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</si>
  <si>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</si>
  <si>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</si>
  <si>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</si>
  <si>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</si>
  <si>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</si>
  <si>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</si>
  <si>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</si>
  <si>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</si>
  <si>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</si>
  <si>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</si>
  <si>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</si>
  <si>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</si>
  <si>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</si>
  <si>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</si>
  <si>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</si>
  <si>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</si>
  <si>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</si>
  <si>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</si>
  <si>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</si>
  <si>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</si>
  <si>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</si>
  <si>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</si>
  <si>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</si>
  <si>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</si>
  <si>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</si>
  <si>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</si>
  <si>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</si>
  <si>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</si>
  <si>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</si>
  <si>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</si>
  <si>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</si>
  <si>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</si>
  <si>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</si>
  <si>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</si>
  <si>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</si>
  <si>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</si>
  <si>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</si>
  <si>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</si>
  <si>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</si>
  <si>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</si>
  <si>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</si>
  <si>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</si>
  <si>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</si>
  <si>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</si>
  <si>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</si>
  <si>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</si>
  <si>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</si>
  <si>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</si>
  <si>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</si>
  <si>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</si>
  <si>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</si>
  <si>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</si>
  <si>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</si>
  <si>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</si>
  <si>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</si>
  <si>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</si>
  <si>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</si>
  <si>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</si>
  <si>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</si>
  <si>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</si>
  <si>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</si>
  <si>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</si>
  <si>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</si>
  <si>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</si>
  <si>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</si>
  <si>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</si>
  <si>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</si>
  <si>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</si>
  <si>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</si>
  <si>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</si>
  <si>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</si>
  <si>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</si>
  <si>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</si>
  <si>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</si>
  <si>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</si>
  <si>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</si>
  <si>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</si>
  <si>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</si>
  <si>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</si>
  <si>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</si>
  <si>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</si>
  <si>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</si>
  <si>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</si>
  <si>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</si>
  <si>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</si>
  <si>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</si>
  <si>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</si>
  <si>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</si>
  <si>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</si>
  <si>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</si>
  <si>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</si>
  <si>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</si>
  <si>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</si>
  <si>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</si>
  <si>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</si>
  <si>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</si>
  <si>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</si>
  <si>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</si>
  <si>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</si>
  <si>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</si>
  <si>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</si>
  <si>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</si>
  <si>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</si>
  <si>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</si>
  <si>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</si>
  <si>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</si>
  <si>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</si>
  <si>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</si>
  <si>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</si>
  <si>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</si>
  <si>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</si>
  <si>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</si>
  <si>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</si>
  <si>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</si>
  <si>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</si>
  <si>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</si>
  <si>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</si>
  <si>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</si>
  <si>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</si>
  <si>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</si>
  <si>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</si>
  <si>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</si>
  <si>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</si>
  <si>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</si>
  <si>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</si>
  <si>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</si>
  <si>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</si>
  <si>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</si>
  <si>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</si>
  <si>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</si>
  <si>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</si>
  <si>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</si>
  <si>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</si>
  <si>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</si>
  <si>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</si>
  <si>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</si>
  <si>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</si>
  <si>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</si>
  <si>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</si>
  <si>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</si>
  <si>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</si>
  <si>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</si>
  <si>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</si>
  <si>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</si>
  <si>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</si>
  <si>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</si>
  <si>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</si>
  <si>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</si>
  <si>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</si>
  <si>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</si>
  <si>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</si>
  <si>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</si>
  <si>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</si>
  <si>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</si>
  <si>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</si>
  <si>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</si>
  <si>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</si>
  <si>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</si>
  <si>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</si>
  <si>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</si>
  <si>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</si>
  <si>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</si>
  <si>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</si>
  <si>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</si>
  <si>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</si>
  <si>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</si>
  <si>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</si>
  <si>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</si>
  <si>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</si>
  <si>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</si>
  <si>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</si>
  <si>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</si>
  <si>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</si>
  <si>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</si>
  <si>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</si>
  <si>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</si>
  <si>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</si>
  <si>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</si>
  <si>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</si>
  <si>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</si>
  <si>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</si>
  <si>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</si>
  <si>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</si>
  <si>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</si>
  <si>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</si>
  <si>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</si>
  <si>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</si>
  <si>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</si>
  <si>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</si>
  <si>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</si>
  <si>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</si>
  <si>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</si>
  <si>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</si>
  <si>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</si>
  <si>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</si>
  <si>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</si>
  <si>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</si>
  <si>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</si>
  <si>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</si>
  <si>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</si>
  <si>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</si>
  <si>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</si>
  <si>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</si>
  <si>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</si>
  <si>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</si>
  <si>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</si>
  <si>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</si>
  <si>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</si>
  <si>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</si>
  <si>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</si>
  <si>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</si>
  <si>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</si>
  <si>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</si>
  <si>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</si>
  <si>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</si>
  <si>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</si>
  <si>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</si>
  <si>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</si>
  <si>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</si>
  <si>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</si>
  <si>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</si>
  <si>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</si>
  <si>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</si>
  <si>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</si>
  <si>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</si>
  <si>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</si>
  <si>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</si>
  <si>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</si>
  <si>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</si>
  <si>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</si>
  <si>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</si>
  <si>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</si>
  <si>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</si>
  <si>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</si>
  <si>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</si>
  <si>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</si>
  <si>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</si>
  <si>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</si>
  <si>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</si>
  <si>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</si>
  <si>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</si>
  <si>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</si>
  <si>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</si>
  <si>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</si>
  <si>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</si>
  <si>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</si>
  <si>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</si>
  <si>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</si>
  <si>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</si>
  <si>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</si>
  <si>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</si>
  <si>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</si>
  <si>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</si>
  <si>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</si>
  <si>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</si>
  <si>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</si>
  <si>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</si>
  <si>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</si>
  <si>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</si>
  <si>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</si>
  <si>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</si>
  <si>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</si>
  <si>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</si>
  <si>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</si>
  <si>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</si>
  <si>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</si>
  <si>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</si>
  <si>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</si>
  <si>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</si>
  <si>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</si>
  <si>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</si>
  <si>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</si>
  <si>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</si>
  <si>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</si>
  <si>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</si>
  <si>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</si>
  <si>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</si>
  <si>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</si>
  <si>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</si>
  <si>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</si>
  <si>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</si>
  <si>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</si>
  <si>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</si>
  <si>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</si>
  <si>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</si>
  <si>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</si>
  <si>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</si>
  <si>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</si>
  <si>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</si>
  <si>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</si>
  <si>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</si>
  <si>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</si>
  <si>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</si>
  <si>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</si>
  <si>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</si>
  <si>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</si>
  <si>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</si>
  <si>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</si>
  <si>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</si>
  <si>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</si>
  <si>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</si>
  <si>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</si>
  <si>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</si>
  <si>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</si>
  <si>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</si>
  <si>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</si>
  <si>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</si>
  <si>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</si>
  <si>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</si>
  <si>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</si>
  <si>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</si>
  <si>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</si>
  <si>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</si>
  <si>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</si>
  <si>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</si>
  <si>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</si>
  <si>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</si>
  <si>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</si>
  <si>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</si>
  <si>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</si>
  <si>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</si>
  <si>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</si>
  <si>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</si>
  <si>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</si>
  <si>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</si>
  <si>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</si>
  <si>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</si>
  <si>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</si>
  <si>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</si>
  <si>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</si>
  <si>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</si>
  <si>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</si>
  <si>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</si>
  <si>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</si>
  <si>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</si>
  <si>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</si>
  <si>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</si>
  <si>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</si>
  <si>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</si>
  <si>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</si>
  <si>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</si>
  <si>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</si>
  <si>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</si>
  <si>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</si>
  <si>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</si>
  <si>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</si>
  <si>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</si>
  <si>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</si>
  <si>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</si>
  <si>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</si>
  <si>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</si>
  <si>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</si>
  <si>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</si>
  <si>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</si>
  <si>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</si>
  <si>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</si>
  <si>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</si>
  <si>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</si>
  <si>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</si>
  <si>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</si>
  <si>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</si>
  <si>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</si>
  <si>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</si>
  <si>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</si>
  <si>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</si>
  <si>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</si>
  <si>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</si>
  <si>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</si>
  <si>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</si>
  <si>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</si>
  <si>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</si>
  <si>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</si>
  <si>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</si>
  <si>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</si>
  <si>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</si>
  <si>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</si>
  <si>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</si>
  <si>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</si>
  <si>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</si>
  <si>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</si>
  <si>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</si>
  <si>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</si>
  <si>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</si>
  <si>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</si>
  <si>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</si>
  <si>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</si>
  <si>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</si>
  <si>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</si>
  <si>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</si>
  <si>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</si>
  <si>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</si>
  <si>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</si>
  <si>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</si>
  <si>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</si>
  <si>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</si>
  <si>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</si>
  <si>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</si>
  <si>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</si>
  <si>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</si>
  <si>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</si>
  <si>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</si>
  <si>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</si>
  <si>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</si>
  <si>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</si>
  <si>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</si>
  <si>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</si>
  <si>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</si>
  <si>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</si>
  <si>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</si>
  <si>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</si>
  <si>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</si>
  <si>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</si>
  <si>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</si>
  <si>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</si>
  <si>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</si>
  <si>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</si>
  <si>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</si>
  <si>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</si>
  <si>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</si>
  <si>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</si>
  <si>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</si>
  <si>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</si>
  <si>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</si>
  <si>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</si>
  <si>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</si>
  <si>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</si>
  <si>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</si>
  <si>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</si>
  <si>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</si>
  <si>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</si>
  <si>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</si>
  <si>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</si>
  <si>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</si>
  <si>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</si>
  <si>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</si>
  <si>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</si>
  <si>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</si>
  <si>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</si>
  <si>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</si>
  <si>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</si>
  <si>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</si>
  <si>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</si>
  <si>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</si>
  <si>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</si>
  <si>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</si>
  <si>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</si>
  <si>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</si>
  <si>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</si>
  <si>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</si>
  <si>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</si>
  <si>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</si>
  <si>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</si>
  <si>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</si>
  <si>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</si>
  <si>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</si>
  <si>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</si>
  <si>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</si>
  <si>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</si>
  <si>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</si>
  <si>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</si>
  <si>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</si>
  <si>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</si>
  <si>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</si>
  <si>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</si>
  <si>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</si>
  <si>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</si>
  <si>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</si>
  <si>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</si>
  <si>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</si>
  <si>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</si>
  <si>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</si>
  <si>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</si>
  <si>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</si>
  <si>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</si>
  <si>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</si>
  <si>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</si>
  <si>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</si>
  <si>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</si>
  <si>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</si>
  <si>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</si>
  <si>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</si>
  <si>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</si>
  <si>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</si>
  <si>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</si>
  <si>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</si>
  <si>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</si>
  <si>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</si>
  <si>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</si>
  <si>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</si>
  <si>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</si>
  <si>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</si>
  <si>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</si>
  <si>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</si>
  <si>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</si>
  <si>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</si>
  <si>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</si>
  <si>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</si>
  <si>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</si>
  <si>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</si>
  <si>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</si>
  <si>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</si>
  <si>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</si>
  <si>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</si>
  <si>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</si>
  <si>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</si>
  <si>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</si>
  <si>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</si>
  <si>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</si>
  <si>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</si>
  <si>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</si>
  <si>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</si>
  <si>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</si>
  <si>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</si>
  <si>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</si>
  <si>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</si>
  <si>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</si>
  <si>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</si>
  <si>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</si>
  <si>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</si>
  <si>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</si>
  <si>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</si>
  <si>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</si>
  <si>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</si>
  <si>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</si>
  <si>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</si>
  <si>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</si>
  <si>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</si>
  <si>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</si>
  <si>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</si>
  <si>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</si>
  <si>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</si>
  <si>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</si>
  <si>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</si>
  <si>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</si>
  <si>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</si>
  <si>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</si>
  <si>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</si>
  <si>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</si>
  <si>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</si>
  <si>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</si>
  <si>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</si>
  <si>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</si>
  <si>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</si>
  <si>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</si>
  <si>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</si>
  <si>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</si>
  <si>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</si>
  <si>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</si>
  <si>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</si>
  <si>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</si>
  <si>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</si>
  <si>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</si>
  <si>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</si>
  <si>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</si>
  <si>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</si>
  <si>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</si>
  <si>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</si>
  <si>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</si>
  <si>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</si>
  <si>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</si>
  <si>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</si>
  <si>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</si>
  <si>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</si>
  <si>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</si>
  <si>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</si>
  <si>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</si>
  <si>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</si>
  <si>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</si>
  <si>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</si>
  <si>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</si>
  <si>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</si>
  <si>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</si>
  <si>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</si>
  <si>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</si>
  <si>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</si>
  <si>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</si>
  <si>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</si>
  <si>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</si>
  <si>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</si>
  <si>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</si>
  <si>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</si>
  <si>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</si>
  <si>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</si>
  <si>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</si>
  <si>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</si>
  <si>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</si>
  <si>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</si>
  <si>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</si>
  <si>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</si>
  <si>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</si>
  <si>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</si>
  <si>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</si>
  <si>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</si>
  <si>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</si>
  <si>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</si>
  <si>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</si>
  <si>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</si>
  <si>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</si>
  <si>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</si>
  <si>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</si>
  <si>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</si>
  <si>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</si>
  <si>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</si>
  <si>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</si>
  <si>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</si>
  <si>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</si>
  <si>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</si>
  <si>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</si>
  <si>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</si>
  <si>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</si>
  <si>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</si>
  <si>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</si>
  <si>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</si>
  <si>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</si>
  <si>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</si>
  <si>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</si>
  <si>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</si>
  <si>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</si>
  <si>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</si>
  <si>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</si>
  <si>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</si>
  <si>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</si>
  <si>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</si>
  <si>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</si>
  <si>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</si>
  <si>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</si>
  <si>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</si>
  <si>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</si>
  <si>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</si>
  <si>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</si>
  <si>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</si>
  <si>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</si>
  <si>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</si>
  <si>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</si>
  <si>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</si>
  <si>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</si>
  <si>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</si>
  <si>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</si>
  <si>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</si>
  <si>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</si>
  <si>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</si>
  <si>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</si>
  <si>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</si>
  <si>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</si>
  <si>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</si>
  <si>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</si>
  <si>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</si>
  <si>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</si>
  <si>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</si>
  <si>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</si>
  <si>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</si>
  <si>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</si>
  <si>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</si>
  <si>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</si>
  <si>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</si>
  <si>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</si>
  <si>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</si>
  <si>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</si>
  <si>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</si>
  <si>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</si>
  <si>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</si>
  <si>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</si>
  <si>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</si>
  <si>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</si>
  <si>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</si>
  <si>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</si>
  <si>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</si>
  <si>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</si>
  <si>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</si>
  <si>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</si>
  <si>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</si>
  <si>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</si>
  <si>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</si>
  <si>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</si>
  <si>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</si>
  <si>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</si>
  <si>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</si>
  <si>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</si>
  <si>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</si>
  <si>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</si>
  <si>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</si>
  <si>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</si>
  <si>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</si>
  <si>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</si>
  <si>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</si>
  <si>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</si>
  <si>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</si>
  <si>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</si>
  <si>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</si>
  <si>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</si>
  <si>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</si>
  <si>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</si>
  <si>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</si>
  <si>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</si>
  <si>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</si>
  <si>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</si>
  <si>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</si>
  <si>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</si>
  <si>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</si>
  <si>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</si>
  <si>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</si>
  <si>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</si>
  <si>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</si>
  <si>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</si>
  <si>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</si>
  <si>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</si>
  <si>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</si>
  <si>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</si>
  <si>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</si>
  <si>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</si>
  <si>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</si>
  <si>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</si>
  <si>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</si>
  <si>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</si>
  <si>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</si>
  <si>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</si>
  <si>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</si>
  <si>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</si>
  <si>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</si>
  <si>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</si>
  <si>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</si>
  <si>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</si>
  <si>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</si>
  <si>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</si>
  <si>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</si>
  <si>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</si>
  <si>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</si>
  <si>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</si>
  <si>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</si>
  <si>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</si>
  <si>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</si>
  <si>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</si>
  <si>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</si>
  <si>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</si>
  <si>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</si>
  <si>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</si>
  <si>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</si>
  <si>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</si>
  <si>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</si>
  <si>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</si>
  <si>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</si>
  <si>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</si>
  <si>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</si>
  <si>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</si>
  <si>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</si>
  <si>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</si>
  <si>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</si>
  <si>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</si>
  <si>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</si>
  <si>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</si>
  <si>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</si>
  <si>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</si>
  <si>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</si>
  <si>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</si>
  <si>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</si>
  <si>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</si>
  <si>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</si>
  <si>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</si>
  <si>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</si>
  <si>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</si>
  <si>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</si>
  <si>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</si>
  <si>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</si>
  <si>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</si>
  <si>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</si>
  <si>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</si>
  <si>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</si>
  <si>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</si>
  <si>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</si>
  <si>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</si>
  <si>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</si>
  <si>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</si>
  <si>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</si>
  <si>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</si>
  <si>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</si>
  <si>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</si>
  <si>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</si>
  <si>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</si>
  <si>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</si>
  <si>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</si>
  <si>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</si>
  <si>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</si>
  <si>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</si>
  <si>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</si>
  <si>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</si>
  <si>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</si>
  <si>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</si>
  <si>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</si>
  <si>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</si>
  <si>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</si>
  <si>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</si>
  <si>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</si>
  <si>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</si>
  <si>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</si>
  <si>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</si>
  <si>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</si>
  <si>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</si>
  <si>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</si>
  <si>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</si>
  <si>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</si>
  <si>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</si>
  <si>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</si>
  <si>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</si>
  <si>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</si>
  <si>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</si>
  <si>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</si>
  <si>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</si>
  <si>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</si>
  <si>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</si>
  <si>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</si>
  <si>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</si>
  <si>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</si>
  <si>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</si>
  <si>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</si>
  <si>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</si>
  <si>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</si>
  <si>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</si>
  <si>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</si>
  <si>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</si>
  <si>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</si>
  <si>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</si>
  <si>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</si>
  <si>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</si>
  <si>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</si>
  <si>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</si>
  <si>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</si>
  <si>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</si>
  <si>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</si>
  <si>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</si>
  <si>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</si>
  <si>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</si>
  <si>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</si>
  <si>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</si>
  <si>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</si>
  <si>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</si>
  <si>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</si>
  <si>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</si>
  <si>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</si>
  <si>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</si>
  <si>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</si>
  <si>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</si>
  <si>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</si>
  <si>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</si>
  <si>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</si>
  <si>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</si>
  <si>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</si>
  <si>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</si>
  <si>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</si>
  <si>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</si>
  <si>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</si>
  <si>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</si>
  <si>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</si>
  <si>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</si>
  <si>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</si>
  <si>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</si>
  <si>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</si>
  <si>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</si>
  <si>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</si>
  <si>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</si>
  <si>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</si>
  <si>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</si>
  <si>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</si>
  <si>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</si>
  <si>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</si>
  <si>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</si>
  <si>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</si>
  <si>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</si>
  <si>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</si>
  <si>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</si>
  <si>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</si>
  <si>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</si>
  <si>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</si>
  <si>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</si>
  <si>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</si>
  <si>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</si>
  <si>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</si>
  <si>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</si>
  <si>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</si>
  <si>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</si>
  <si>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</si>
  <si>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</si>
  <si>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</si>
  <si>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</si>
  <si>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</si>
  <si>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</si>
  <si>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</si>
  <si>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</si>
  <si>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</si>
  <si>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</si>
  <si>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</si>
  <si>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</si>
  <si>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</si>
  <si>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</si>
  <si>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</si>
  <si>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</si>
  <si>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</si>
  <si>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</si>
  <si>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</si>
  <si>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</si>
  <si>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</si>
  <si>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</si>
  <si>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</si>
  <si>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</si>
  <si>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</si>
  <si>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</si>
  <si>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</si>
  <si>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</si>
  <si>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</si>
  <si>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</si>
  <si>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</si>
  <si>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</si>
  <si>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</si>
  <si>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</si>
  <si>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</si>
  <si>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</si>
  <si>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</si>
  <si>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</si>
  <si>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</si>
  <si>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</si>
  <si>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</si>
  <si>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</si>
  <si>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</si>
  <si>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</si>
  <si>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</si>
  <si>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</si>
  <si>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</si>
  <si>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</si>
  <si>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</si>
  <si>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</si>
  <si>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</si>
  <si>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</si>
  <si>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</si>
  <si>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</si>
  <si>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</si>
  <si>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</si>
  <si>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</si>
  <si>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</si>
  <si>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</si>
  <si>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</si>
  <si>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</si>
  <si>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</si>
  <si>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</si>
  <si>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</si>
  <si>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</si>
  <si>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</si>
  <si>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</si>
  <si>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</si>
  <si>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</si>
  <si>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</si>
  <si>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</si>
  <si>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</si>
  <si>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</si>
  <si>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</si>
  <si>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</si>
  <si>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</si>
  <si>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</si>
  <si>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</si>
  <si>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</si>
  <si>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</si>
  <si>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</si>
  <si>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</si>
  <si>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</si>
  <si>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</si>
  <si>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</si>
  <si>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</si>
  <si>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</si>
  <si>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</si>
  <si>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</si>
  <si>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</si>
  <si>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</si>
  <si>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</si>
  <si>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</si>
  <si>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</si>
  <si>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</si>
  <si>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</si>
  <si>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</si>
  <si>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</si>
  <si>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</si>
  <si>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</si>
  <si>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</si>
  <si>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</si>
  <si>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</si>
  <si>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</si>
  <si>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</si>
  <si>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</si>
  <si>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</si>
  <si>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</si>
  <si>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</si>
  <si>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</si>
  <si>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</si>
  <si>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</si>
  <si>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</si>
  <si>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</si>
  <si>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</si>
  <si>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</si>
  <si>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</si>
  <si>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</si>
  <si>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</si>
  <si>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</si>
  <si>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</si>
  <si>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</si>
  <si>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</si>
  <si>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</si>
  <si>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</si>
  <si>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</si>
  <si>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</si>
  <si>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</si>
  <si>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</si>
  <si>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</si>
  <si>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</si>
  <si>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</si>
  <si>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</si>
  <si>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</si>
  <si>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</si>
  <si>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</si>
  <si>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</si>
  <si>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</si>
  <si>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</si>
  <si>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</si>
  <si>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</si>
  <si>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</si>
  <si>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</si>
  <si>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</si>
  <si>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</si>
  <si>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</si>
  <si>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</si>
  <si>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</si>
  <si>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</si>
  <si>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</si>
  <si>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</si>
  <si>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</si>
  <si>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</si>
  <si>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</si>
  <si>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</si>
  <si>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</si>
  <si>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</si>
  <si>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</si>
  <si>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</si>
  <si>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</si>
  <si>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</si>
  <si>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</si>
  <si>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</si>
  <si>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</si>
  <si>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</si>
  <si>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</si>
  <si>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</si>
  <si>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</si>
  <si>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</si>
  <si>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</si>
  <si>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</si>
  <si>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</si>
  <si>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</si>
  <si>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</si>
  <si>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</si>
  <si>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</si>
  <si>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</si>
  <si>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</si>
  <si>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</si>
  <si>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</si>
  <si>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</si>
  <si>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</si>
  <si>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</si>
  <si>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</si>
  <si>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</si>
  <si>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</si>
  <si>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</si>
  <si>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</si>
  <si>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</si>
  <si>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</si>
  <si>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</si>
  <si>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</si>
  <si>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</si>
  <si>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</si>
  <si>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</si>
  <si>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</si>
  <si>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</si>
  <si>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</si>
  <si>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</si>
  <si>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</si>
  <si>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</si>
  <si>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</si>
  <si>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</si>
  <si>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</si>
  <si>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</si>
  <si>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</si>
  <si>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</si>
  <si>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</si>
  <si>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</si>
  <si>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</si>
  <si>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</si>
  <si>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</si>
  <si>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</si>
  <si>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</si>
  <si>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</si>
  <si>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</si>
  <si>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</si>
  <si>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</si>
  <si>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</si>
  <si>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</si>
  <si>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</si>
  <si>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</si>
  <si>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</si>
  <si>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</si>
  <si>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</si>
  <si>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</si>
  <si>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</si>
  <si>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</si>
  <si>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</si>
  <si>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</si>
  <si>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</si>
  <si>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</si>
  <si>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</si>
  <si>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</si>
  <si>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</si>
  <si>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</si>
  <si>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</si>
  <si>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</si>
  <si>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</si>
  <si>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</si>
  <si>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</si>
  <si>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</si>
  <si>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</si>
  <si>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</si>
  <si>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</si>
  <si>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</si>
  <si>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</si>
  <si>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</si>
  <si>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</si>
  <si>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</si>
  <si>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</si>
  <si>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</si>
  <si>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</si>
  <si>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</si>
  <si>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</si>
  <si>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</si>
  <si>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</si>
  <si>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</si>
  <si>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</si>
  <si>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</si>
  <si>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</si>
  <si>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</si>
  <si>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</si>
  <si>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</si>
  <si>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</si>
  <si>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</si>
  <si>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</si>
  <si>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</si>
  <si>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</si>
  <si>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</si>
  <si>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</si>
  <si>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</si>
  <si>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</si>
  <si>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</si>
  <si>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</si>
  <si>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</si>
  <si>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</si>
  <si>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</si>
  <si>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</si>
  <si>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</si>
  <si>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</si>
  <si>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</si>
  <si>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</si>
  <si>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</si>
  <si>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</si>
  <si>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</si>
  <si>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</si>
  <si>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</si>
  <si>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</si>
  <si>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</si>
  <si>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</si>
  <si>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</si>
  <si>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</si>
  <si>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</si>
  <si>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</si>
  <si>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</si>
  <si>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</si>
  <si>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</si>
  <si>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</si>
  <si>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</si>
  <si>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</si>
  <si>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</si>
  <si>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</si>
  <si>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</si>
  <si>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</si>
  <si>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</si>
  <si>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</si>
  <si>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</si>
  <si>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</si>
  <si>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</si>
  <si>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</si>
  <si>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</si>
  <si>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</si>
  <si>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</si>
  <si>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</si>
  <si>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</si>
  <si>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</si>
  <si>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</si>
  <si>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</si>
  <si>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</si>
  <si>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</si>
  <si>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</si>
  <si>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</si>
  <si>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</si>
  <si>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</si>
  <si>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</si>
  <si>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</si>
  <si>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</si>
  <si>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</si>
  <si>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</si>
  <si>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</si>
  <si>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</si>
  <si>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</si>
  <si>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</si>
  <si>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</si>
  <si>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</si>
  <si>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</si>
  <si>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</si>
  <si>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</si>
  <si>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</si>
  <si>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</si>
  <si>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</si>
  <si>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</si>
  <si>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</si>
  <si>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</si>
  <si>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</si>
  <si>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</si>
  <si>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</si>
  <si>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</si>
  <si>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</si>
  <si>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</si>
  <si>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</si>
  <si>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</si>
  <si>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</si>
  <si>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</si>
  <si>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</si>
  <si>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</si>
  <si>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</si>
  <si>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</si>
  <si>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</si>
  <si>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</si>
  <si>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</si>
  <si>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</si>
  <si>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</si>
  <si>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</si>
  <si>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</si>
  <si>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</si>
  <si>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</si>
  <si>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</si>
  <si>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</si>
  <si>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</si>
  <si>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</si>
  <si>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</si>
  <si>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</si>
  <si>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</si>
  <si>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</si>
  <si>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</si>
  <si>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</si>
  <si>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</si>
  <si>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</si>
  <si>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</si>
  <si>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</si>
  <si>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</si>
  <si>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</si>
  <si>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</si>
  <si>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</si>
  <si>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</si>
  <si>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</si>
  <si>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</si>
  <si>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</si>
  <si>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</si>
  <si>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</si>
  <si>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</si>
  <si>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</si>
  <si>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</si>
  <si>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</si>
  <si>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</si>
  <si>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</si>
  <si>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</si>
  <si>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</si>
  <si>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</si>
  <si>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</si>
  <si>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</si>
  <si>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</si>
  <si>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</si>
  <si>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</si>
  <si>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</si>
  <si>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</si>
  <si>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</si>
  <si>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</si>
  <si>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</si>
  <si>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</si>
  <si>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</si>
  <si>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</si>
  <si>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</si>
  <si>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</si>
  <si>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</si>
  <si>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</si>
  <si>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</si>
  <si>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</si>
  <si>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</si>
  <si>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</si>
  <si>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</si>
  <si>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</si>
  <si>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</si>
  <si>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</si>
  <si>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</si>
  <si>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</si>
  <si>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</si>
  <si>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</si>
  <si>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</si>
  <si>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</si>
  <si>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</si>
  <si>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</si>
  <si>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</si>
  <si>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</si>
  <si>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</si>
  <si>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</si>
  <si>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</si>
  <si>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</si>
  <si>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</si>
  <si>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</si>
  <si>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</si>
  <si>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</si>
  <si>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</si>
  <si>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</si>
  <si>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</si>
  <si>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</si>
  <si>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</si>
  <si>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</si>
  <si>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</si>
  <si>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</si>
  <si>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</si>
  <si>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</si>
  <si>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</si>
  <si>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</si>
  <si>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</si>
  <si>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</si>
  <si>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</si>
  <si>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</si>
  <si>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</si>
  <si>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</si>
  <si>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</si>
  <si>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</si>
  <si>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</si>
  <si>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</si>
  <si>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</si>
  <si>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</si>
  <si>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</si>
  <si>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</si>
  <si>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</si>
  <si>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</si>
  <si>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</si>
  <si>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</si>
  <si>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</si>
  <si>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</si>
  <si>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</si>
  <si>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</si>
  <si>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</si>
  <si>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</si>
  <si>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</si>
  <si>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</si>
  <si>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</si>
  <si>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</si>
  <si>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</si>
  <si>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</si>
  <si>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</si>
  <si>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</si>
  <si>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</si>
  <si>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</si>
  <si>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</si>
  <si>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</si>
  <si>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</si>
  <si>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</si>
  <si>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</si>
  <si>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</si>
  <si>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</si>
  <si>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</si>
  <si>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</si>
  <si>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</si>
  <si>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</si>
  <si>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</si>
  <si>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</si>
  <si>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</si>
  <si>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</si>
  <si>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</si>
  <si>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</si>
  <si>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</si>
  <si>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</si>
  <si>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</si>
  <si>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</si>
  <si>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</si>
  <si>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</si>
  <si>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</si>
  <si>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</si>
  <si>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</si>
  <si>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</si>
  <si>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</si>
  <si>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</si>
  <si>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</si>
  <si>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</si>
  <si>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</si>
  <si>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</si>
  <si>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</si>
  <si>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</si>
  <si>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</si>
  <si>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</si>
  <si>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</si>
  <si>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</si>
  <si>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</si>
  <si>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</si>
  <si>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</si>
  <si>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</si>
  <si>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</si>
  <si>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</si>
  <si>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</si>
  <si>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</si>
  <si>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</si>
  <si>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</si>
  <si>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</si>
  <si>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</si>
  <si>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</si>
  <si>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</si>
  <si>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</si>
  <si>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</si>
  <si>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</si>
  <si>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</si>
  <si>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</si>
  <si>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</si>
  <si>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</si>
  <si>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</si>
  <si>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</si>
  <si>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</si>
  <si>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</si>
  <si>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</si>
  <si>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</si>
  <si>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</si>
  <si>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</si>
  <si>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</si>
  <si>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</si>
  <si>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</si>
  <si>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</si>
  <si>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</si>
  <si>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</si>
  <si>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</si>
  <si>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</si>
  <si>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</si>
  <si>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</si>
  <si>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</si>
  <si>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</si>
  <si>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</si>
  <si>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</si>
  <si>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</si>
  <si>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</si>
  <si>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</si>
  <si>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</si>
  <si>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</si>
  <si>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</si>
  <si>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</si>
  <si>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</si>
  <si>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</si>
  <si>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</si>
  <si>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</si>
  <si>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</si>
  <si>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</si>
  <si>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</si>
  <si>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</si>
  <si>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</si>
  <si>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</si>
  <si>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</si>
  <si>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</si>
  <si>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</si>
  <si>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</si>
  <si>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</si>
  <si>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</si>
  <si>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</si>
  <si>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</si>
  <si>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</si>
  <si>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</si>
  <si>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</si>
  <si>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</si>
  <si>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</si>
  <si>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</si>
  <si>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</si>
  <si>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</si>
  <si>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</si>
  <si>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</si>
  <si>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</si>
  <si>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</si>
  <si>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</si>
  <si>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</si>
  <si>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</si>
  <si>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</si>
  <si>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</si>
  <si>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</si>
  <si>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</si>
  <si>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</si>
  <si>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</si>
  <si>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</si>
  <si>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</si>
  <si>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</si>
  <si>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</si>
  <si>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</si>
  <si>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</si>
  <si>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</si>
  <si>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</si>
  <si>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</si>
  <si>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</si>
  <si>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</si>
  <si>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</si>
  <si>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</si>
  <si>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</si>
  <si>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</si>
  <si>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</si>
  <si>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</si>
  <si>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</si>
  <si>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</si>
  <si>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</si>
  <si>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</si>
  <si>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</si>
  <si>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</si>
  <si>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</si>
  <si>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</si>
  <si>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</si>
  <si>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</si>
  <si>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</si>
  <si>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</si>
  <si>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</si>
  <si>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</si>
  <si>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</si>
  <si>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</si>
  <si>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</si>
  <si>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</si>
  <si>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</si>
  <si>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</si>
  <si>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</si>
  <si>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</si>
  <si>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</si>
  <si>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</si>
  <si>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</si>
  <si>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</si>
  <si>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</si>
  <si>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</si>
  <si>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</si>
  <si>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</si>
  <si>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</si>
  <si>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</si>
  <si>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</si>
  <si>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</si>
  <si>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</si>
  <si>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</si>
  <si>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</si>
  <si>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</si>
  <si>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</si>
  <si>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</si>
  <si>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</si>
  <si>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</si>
  <si>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</si>
  <si>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</si>
  <si>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</si>
  <si>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</si>
  <si>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</si>
  <si>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</si>
  <si>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</si>
  <si>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</si>
  <si>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</si>
  <si>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</si>
  <si>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</si>
  <si>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</si>
  <si>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</si>
  <si>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</si>
  <si>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</si>
  <si>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</si>
  <si>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</si>
  <si>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</si>
  <si>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</si>
  <si>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</si>
  <si>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</si>
  <si>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</si>
  <si>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</si>
  <si>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</si>
  <si>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</si>
  <si>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</si>
  <si>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</si>
  <si>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</si>
  <si>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</si>
  <si>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</si>
  <si>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</si>
  <si>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</si>
  <si>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</si>
  <si>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</si>
  <si>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</si>
  <si>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</si>
  <si>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</si>
  <si>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</si>
  <si>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</si>
  <si>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</si>
  <si>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</si>
  <si>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</si>
  <si>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</si>
  <si>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</si>
  <si>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</si>
  <si>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</si>
  <si>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</si>
  <si>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</si>
  <si>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</si>
  <si>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</si>
  <si>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</si>
  <si>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</si>
  <si>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</si>
  <si>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</si>
  <si>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</si>
  <si>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</si>
  <si>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</si>
  <si>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</si>
  <si>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</si>
  <si>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</si>
  <si>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</si>
  <si>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</si>
  <si>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</si>
  <si>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</si>
  <si>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</si>
  <si>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</si>
  <si>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</si>
  <si>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</si>
  <si>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</si>
  <si>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</si>
  <si>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</si>
  <si>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</si>
  <si>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</si>
  <si>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</si>
  <si>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</si>
  <si>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</si>
  <si>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</si>
  <si>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</si>
  <si>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</si>
  <si>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</si>
  <si>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</si>
  <si>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</si>
  <si>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</si>
  <si>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</si>
  <si>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</si>
  <si>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</si>
  <si>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</si>
  <si>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</si>
  <si>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</si>
  <si>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</si>
  <si>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</si>
  <si>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</si>
  <si>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</si>
  <si>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</si>
  <si>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</si>
  <si>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</si>
  <si>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</si>
  <si>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</si>
  <si>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</si>
  <si>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</si>
  <si>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</si>
  <si>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</si>
  <si>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</si>
  <si>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</si>
  <si>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</si>
  <si>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</si>
  <si>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</si>
  <si>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</si>
  <si>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</si>
  <si>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</si>
  <si>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</si>
  <si>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</si>
  <si>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</si>
  <si>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</si>
  <si>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</si>
  <si>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</si>
  <si>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</si>
  <si>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</si>
  <si>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</si>
  <si>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</si>
  <si>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</si>
  <si>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</si>
  <si>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</si>
  <si>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</si>
  <si>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</si>
  <si>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</si>
  <si>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</si>
  <si>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</si>
  <si>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</si>
  <si>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</si>
  <si>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</si>
  <si>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</si>
  <si>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</si>
  <si>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</si>
  <si>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</si>
  <si>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</si>
  <si>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</si>
  <si>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</si>
  <si>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</si>
  <si>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</si>
  <si>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</si>
  <si>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</si>
  <si>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</si>
  <si>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</si>
  <si>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</si>
  <si>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</si>
  <si>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</si>
  <si>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</si>
  <si>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</si>
  <si>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</si>
  <si>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</si>
  <si>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</si>
  <si>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</si>
  <si>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</si>
  <si>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</si>
  <si>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</si>
  <si>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</si>
  <si>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</si>
  <si>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</si>
  <si>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</si>
  <si>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</si>
  <si>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</si>
  <si>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</si>
  <si>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</si>
  <si>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</si>
  <si>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</si>
  <si>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</si>
  <si>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</si>
  <si>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</si>
  <si>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</si>
  <si>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</si>
  <si>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</si>
  <si>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</si>
  <si>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</si>
  <si>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</si>
  <si>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</si>
  <si>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</si>
  <si>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</si>
  <si>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</si>
  <si>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</si>
  <si>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</si>
  <si>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</si>
  <si>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</si>
  <si>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</si>
  <si>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</si>
  <si>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</si>
  <si>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</si>
  <si>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</si>
  <si>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</si>
  <si>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</si>
  <si>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</si>
  <si>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</si>
  <si>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</si>
  <si>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</si>
  <si>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</si>
  <si>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</si>
  <si>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</si>
  <si>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</si>
  <si>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</si>
  <si>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</si>
  <si>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</si>
  <si>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</si>
  <si>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</si>
  <si>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</si>
  <si>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</si>
  <si>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</si>
  <si>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</si>
  <si>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</si>
  <si>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</si>
  <si>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</si>
  <si>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</si>
  <si>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</si>
  <si>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</si>
  <si>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</si>
  <si>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</si>
  <si>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</si>
  <si>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</si>
  <si>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</si>
  <si>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</si>
  <si>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</si>
  <si>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</si>
  <si>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</si>
  <si>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</si>
  <si>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</si>
  <si>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</si>
  <si>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</si>
  <si>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</si>
  <si>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</si>
  <si>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</si>
  <si>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</si>
  <si>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</si>
  <si>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</si>
  <si>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</si>
  <si>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</si>
  <si>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</si>
  <si>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</si>
  <si>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</si>
  <si>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</si>
  <si>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</si>
  <si>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</si>
  <si>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</si>
  <si>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</si>
  <si>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</si>
  <si>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</si>
  <si>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</si>
  <si>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</si>
  <si>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</si>
  <si>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</si>
  <si>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</si>
  <si>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</si>
  <si>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</si>
  <si>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</si>
  <si>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</si>
  <si>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</si>
  <si>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</si>
  <si>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</si>
  <si>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</si>
  <si>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</si>
  <si>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</si>
  <si>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</si>
  <si>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</si>
  <si>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</si>
  <si>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</si>
  <si>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</si>
  <si>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</si>
  <si>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</si>
  <si>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</si>
  <si>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</si>
  <si>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</si>
  <si>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</si>
  <si>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</si>
  <si>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</si>
  <si>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</si>
  <si>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</si>
  <si>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</si>
  <si>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</si>
  <si>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</si>
  <si>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</si>
  <si>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</si>
  <si>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</si>
  <si>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</si>
  <si>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</si>
  <si>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</si>
  <si>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</si>
  <si>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</si>
  <si>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</si>
  <si>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</si>
  <si>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</si>
  <si>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</si>
  <si>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</si>
  <si>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</si>
  <si>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</si>
  <si>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</si>
  <si>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</si>
  <si>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</si>
  <si>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</si>
  <si>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</si>
  <si>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</si>
  <si>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</si>
  <si>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</si>
  <si>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</si>
  <si>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</si>
  <si>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</si>
  <si>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</si>
  <si>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</si>
  <si>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</si>
  <si>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</si>
  <si>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</si>
  <si>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</si>
  <si>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</si>
  <si>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</si>
  <si>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</si>
  <si>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</si>
  <si>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</si>
  <si>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</si>
  <si>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</si>
  <si>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</si>
  <si>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</si>
  <si>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</si>
  <si>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</si>
  <si>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</si>
  <si>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</si>
  <si>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</si>
  <si>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</si>
  <si>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</si>
  <si>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</si>
  <si>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</si>
  <si>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</si>
  <si>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</si>
  <si>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</si>
  <si>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</si>
  <si>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</si>
  <si>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</si>
  <si>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</si>
  <si>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</si>
  <si>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</si>
  <si>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</si>
  <si>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</si>
  <si>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</si>
  <si>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</si>
  <si>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</si>
  <si>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</si>
  <si>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</si>
  <si>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</si>
  <si>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</si>
  <si>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</si>
  <si>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</si>
  <si>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</si>
  <si>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</si>
  <si>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</si>
  <si>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</si>
  <si>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</si>
  <si>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</si>
  <si>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</si>
  <si>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</si>
  <si>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</si>
  <si>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</si>
  <si>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</si>
  <si>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</si>
  <si>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</si>
  <si>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</si>
  <si>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</si>
  <si>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</si>
  <si>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</si>
  <si>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</si>
  <si>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</si>
  <si>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</si>
  <si>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</si>
  <si>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</si>
  <si>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</si>
  <si>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</si>
  <si>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</si>
  <si>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</si>
  <si>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</si>
  <si>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</si>
  <si>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</si>
  <si>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</si>
  <si>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</si>
  <si>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</si>
  <si>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</si>
  <si>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</si>
  <si>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</si>
  <si>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</si>
  <si>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</si>
  <si>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</si>
  <si>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</si>
  <si>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</si>
  <si>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</si>
  <si>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</si>
  <si>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</si>
  <si>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</si>
  <si>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</si>
  <si>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</si>
  <si>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</si>
  <si>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</si>
  <si>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</si>
  <si>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</si>
  <si>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</si>
  <si>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</si>
  <si>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</si>
  <si>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</si>
  <si>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</si>
  <si>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</si>
  <si>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</si>
  <si>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</si>
  <si>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</si>
  <si>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</si>
  <si>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</si>
  <si>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</si>
  <si>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</si>
  <si>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</si>
  <si>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</si>
  <si>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</si>
  <si>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</si>
  <si>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</si>
  <si>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</si>
  <si>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</si>
  <si>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</si>
  <si>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</si>
  <si>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</si>
  <si>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</si>
  <si>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</si>
  <si>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</si>
  <si>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</si>
  <si>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</si>
  <si>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</si>
  <si>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</si>
  <si>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</si>
  <si>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</si>
  <si>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</si>
  <si>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</si>
  <si>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</si>
  <si>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</si>
  <si>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</si>
  <si>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</si>
  <si>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</si>
  <si>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</si>
  <si>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</si>
  <si>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</si>
  <si>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</si>
  <si>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</si>
  <si>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</si>
  <si>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</si>
  <si>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</si>
  <si>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</si>
  <si>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</si>
  <si>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</si>
  <si>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</si>
  <si>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</si>
  <si>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</si>
  <si>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</si>
  <si>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</si>
  <si>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</si>
  <si>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</si>
  <si>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</si>
  <si>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</si>
  <si>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</si>
  <si>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</si>
  <si>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</si>
  <si>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</si>
  <si>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</si>
  <si>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</si>
  <si>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</si>
  <si>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</si>
  <si>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</si>
  <si>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</si>
  <si>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</si>
  <si>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</si>
  <si>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</si>
  <si>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</si>
  <si>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</si>
  <si>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</si>
  <si>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</si>
  <si>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</si>
  <si>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</si>
  <si>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</si>
  <si>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</si>
  <si>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</si>
  <si>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</si>
  <si>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</si>
  <si>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</si>
  <si>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</si>
  <si>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</si>
  <si>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</si>
  <si>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</si>
  <si>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</si>
  <si>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</si>
  <si>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</si>
  <si>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</si>
  <si>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</si>
  <si>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</si>
  <si>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</si>
  <si>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</si>
  <si>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</si>
  <si>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</si>
  <si>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</si>
  <si>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</si>
  <si>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</si>
  <si>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</si>
  <si>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</si>
  <si>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</si>
  <si>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</si>
  <si>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</si>
  <si>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</si>
  <si>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</si>
  <si>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</si>
  <si>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</si>
  <si>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</si>
  <si>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</si>
  <si>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</si>
  <si>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</si>
  <si>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</si>
  <si>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</si>
  <si>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</si>
  <si>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</si>
  <si>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</si>
  <si>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</si>
  <si>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</si>
  <si>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</si>
  <si>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</si>
  <si>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</si>
  <si>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</si>
  <si>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</si>
  <si>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</si>
  <si>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</si>
  <si>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</si>
  <si>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</si>
  <si>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</si>
  <si>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</si>
  <si>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</si>
  <si>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</si>
  <si>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</si>
  <si>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</si>
  <si>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</si>
  <si>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</si>
  <si>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</si>
  <si>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</si>
  <si>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</si>
  <si>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</si>
  <si>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</si>
  <si>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</si>
  <si>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</si>
  <si>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</si>
  <si>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</si>
  <si>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</si>
  <si>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</si>
  <si>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</si>
  <si>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</si>
  <si>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</si>
  <si>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</si>
  <si>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</si>
  <si>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</si>
  <si>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</si>
  <si>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</si>
  <si>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</si>
  <si>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</si>
  <si>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</si>
  <si>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</si>
  <si>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</si>
  <si>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</si>
  <si>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</si>
  <si>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</si>
  <si>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</si>
  <si>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</si>
  <si>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</si>
  <si>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</si>
  <si>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</si>
  <si>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</si>
  <si>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</si>
  <si>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</si>
  <si>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</si>
  <si>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</si>
  <si>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</si>
  <si>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</si>
  <si>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</si>
  <si>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</si>
  <si>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</si>
  <si>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</si>
  <si>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</si>
  <si>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</si>
  <si>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</si>
  <si>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</si>
  <si>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</si>
  <si>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</si>
  <si>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</si>
  <si>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</si>
  <si>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</si>
  <si>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</si>
  <si>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</si>
  <si>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</si>
  <si>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</si>
  <si>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</si>
  <si>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</si>
  <si>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</si>
  <si>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</si>
  <si>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</si>
  <si>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</si>
  <si>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</si>
  <si>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</si>
  <si>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</si>
  <si>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</si>
  <si>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</si>
  <si>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</si>
  <si>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</si>
  <si>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</si>
  <si>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</si>
  <si>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</si>
  <si>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</si>
  <si>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</si>
  <si>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</si>
  <si>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</si>
  <si>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</si>
  <si>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</si>
  <si>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</si>
  <si>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</si>
  <si>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</si>
  <si>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</si>
  <si>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</si>
  <si>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</si>
  <si>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</si>
  <si>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</si>
  <si>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</si>
  <si>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</si>
  <si>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</si>
  <si>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</si>
  <si>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</si>
  <si>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</si>
  <si>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</si>
  <si>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</si>
  <si>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</si>
  <si>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</si>
  <si>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</si>
  <si>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</si>
  <si>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</si>
  <si>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</si>
  <si>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</si>
  <si>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</si>
  <si>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</si>
  <si>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</si>
  <si>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</si>
  <si>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</si>
  <si>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</si>
  <si>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</si>
  <si>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</si>
  <si>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</si>
  <si>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</si>
  <si>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</si>
  <si>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</si>
  <si>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</si>
  <si>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</si>
  <si>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</si>
  <si>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</si>
  <si>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</si>
  <si>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</si>
  <si>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</si>
  <si>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</si>
  <si>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</si>
  <si>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</si>
  <si>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</si>
  <si>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</si>
  <si>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</si>
  <si>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</si>
  <si>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</si>
  <si>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</si>
  <si>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</si>
  <si>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</si>
  <si>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</si>
  <si>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</si>
  <si>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</si>
  <si>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</si>
  <si>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</si>
  <si>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</si>
  <si>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</si>
  <si>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</si>
  <si>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</si>
  <si>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</si>
  <si>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</si>
  <si>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</si>
  <si>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</si>
  <si>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</si>
  <si>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</si>
  <si>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</si>
  <si>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</si>
  <si>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</si>
  <si>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</si>
  <si>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</si>
  <si>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</si>
  <si>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</si>
  <si>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</si>
  <si>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</si>
  <si>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</si>
  <si>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</si>
  <si>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</si>
  <si>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</si>
  <si>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</si>
  <si>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</si>
  <si>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</si>
  <si>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</si>
  <si>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</si>
  <si>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</si>
  <si>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</si>
  <si>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</si>
  <si>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</si>
  <si>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</si>
  <si>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</si>
  <si>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</si>
  <si>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</si>
  <si>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</si>
  <si>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</si>
  <si>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</si>
  <si>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</si>
  <si>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</si>
  <si>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</si>
  <si>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</si>
  <si>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</si>
  <si>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</si>
  <si>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</si>
  <si>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</si>
  <si>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</si>
  <si>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</si>
  <si>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</si>
  <si>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</si>
  <si>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</si>
  <si>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</si>
  <si>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</si>
  <si>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</si>
  <si>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</si>
  <si>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</si>
  <si>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</si>
  <si>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</si>
  <si>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</si>
  <si>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</si>
  <si>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</si>
  <si>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</si>
  <si>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</si>
  <si>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</si>
  <si>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</si>
  <si>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</si>
  <si>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</si>
  <si>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</si>
  <si>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</si>
  <si>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</si>
  <si>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</si>
  <si>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</si>
  <si>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</si>
  <si>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</si>
  <si>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</si>
  <si>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</si>
  <si>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</si>
  <si>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</si>
  <si>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</si>
  <si>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</si>
  <si>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</si>
  <si>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</si>
  <si>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</si>
  <si>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</si>
  <si>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</si>
  <si>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</si>
  <si>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</si>
  <si>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</si>
  <si>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</si>
  <si>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</si>
  <si>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</si>
  <si>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</si>
  <si>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</si>
  <si>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</si>
  <si>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</si>
  <si>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</si>
  <si>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</si>
  <si>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</si>
  <si>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</si>
  <si>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</si>
  <si>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</si>
  <si>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</si>
  <si>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</si>
  <si>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</si>
  <si>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</si>
  <si>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</si>
  <si>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</si>
  <si>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</si>
  <si>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</si>
  <si>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</si>
  <si>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</si>
  <si>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</si>
  <si>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</si>
  <si>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</si>
  <si>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</si>
  <si>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</si>
  <si>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</si>
  <si>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</si>
  <si>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</si>
  <si>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</si>
  <si>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</si>
  <si>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</si>
  <si>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</si>
  <si>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</si>
  <si>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</si>
  <si>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</si>
  <si>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</si>
  <si>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</si>
  <si>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</si>
  <si>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</si>
  <si>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</si>
  <si>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</si>
  <si>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</si>
  <si>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</si>
  <si>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</si>
  <si>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</si>
  <si>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</si>
  <si>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</si>
  <si>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</si>
  <si>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</si>
  <si>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</si>
  <si>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</si>
  <si>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</si>
  <si>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</si>
  <si>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</si>
  <si>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</si>
  <si>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</si>
  <si>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</si>
  <si>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</si>
  <si>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</si>
  <si>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</si>
  <si>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</si>
  <si>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</si>
  <si>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</si>
  <si>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</si>
  <si>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</si>
  <si>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</si>
  <si>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</si>
  <si>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</si>
  <si>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</si>
  <si>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</si>
  <si>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</si>
  <si>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</si>
  <si>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</si>
  <si>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</si>
  <si>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</si>
  <si>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</si>
  <si>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</si>
  <si>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</si>
  <si>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</si>
  <si>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</si>
  <si>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</si>
  <si>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</si>
  <si>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</si>
  <si>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</si>
  <si>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</si>
  <si>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</si>
  <si>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</si>
  <si>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</si>
  <si>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</si>
  <si>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</si>
  <si>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</si>
  <si>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</si>
  <si>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</si>
  <si>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</si>
  <si>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</si>
  <si>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</si>
  <si>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</si>
  <si>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</si>
  <si>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</si>
  <si>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</si>
  <si>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</si>
  <si>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</si>
  <si>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</si>
  <si>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</si>
  <si>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</si>
  <si>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</si>
  <si>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</si>
  <si>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</si>
  <si>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</si>
  <si>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</si>
  <si>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</si>
  <si>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</si>
  <si>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</si>
  <si>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</si>
  <si>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</si>
  <si>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</si>
  <si>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</si>
  <si>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</si>
  <si>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</si>
  <si>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</si>
  <si>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</si>
  <si>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</si>
  <si>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</si>
  <si>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</si>
  <si>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</si>
  <si>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</si>
  <si>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</si>
  <si>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</si>
  <si>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</si>
  <si>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</si>
  <si>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</si>
  <si>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</si>
  <si>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</si>
  <si>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</si>
  <si>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</si>
  <si>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</si>
  <si>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</si>
  <si>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</si>
  <si>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</si>
  <si>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</si>
  <si>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</si>
  <si>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</si>
  <si>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</si>
  <si>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</si>
  <si>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</si>
  <si>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</si>
  <si>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</si>
  <si>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</si>
  <si>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</si>
  <si>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</si>
  <si>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</si>
  <si>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</si>
  <si>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</si>
  <si>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</si>
  <si>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</si>
  <si>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</si>
  <si>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</si>
  <si>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</si>
  <si>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</si>
  <si>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</si>
  <si>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</si>
  <si>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</si>
  <si>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</si>
  <si>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</si>
  <si>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</si>
  <si>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</si>
  <si>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</si>
  <si>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</si>
  <si>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</si>
  <si>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</si>
  <si>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</si>
  <si>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</si>
  <si>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</si>
  <si>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</si>
  <si>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</si>
  <si>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</si>
  <si>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</si>
  <si>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</si>
  <si>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</si>
  <si>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</si>
  <si>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</si>
  <si>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</si>
  <si>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</si>
  <si>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</si>
  <si>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</si>
  <si>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</si>
  <si>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</si>
  <si>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</si>
  <si>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</si>
  <si>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</si>
  <si>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</si>
  <si>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</si>
  <si>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</si>
  <si>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</si>
  <si>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</si>
  <si>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</si>
  <si>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</si>
  <si>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</si>
  <si>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</si>
  <si>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</si>
  <si>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</si>
  <si>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</si>
  <si>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</si>
  <si>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</si>
  <si>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</si>
  <si>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</si>
  <si>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</si>
  <si>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</si>
  <si>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</si>
  <si>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</si>
  <si>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</si>
  <si>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</si>
  <si>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</si>
  <si>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</si>
  <si>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</si>
  <si>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</si>
  <si>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</si>
  <si>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</si>
  <si>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</si>
  <si>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</si>
  <si>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</si>
  <si>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</si>
  <si>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</si>
  <si>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</si>
  <si>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</si>
  <si>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</si>
  <si>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</si>
  <si>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</si>
  <si>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</si>
  <si>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</si>
  <si>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</si>
  <si>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</si>
  <si>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</si>
  <si>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</si>
  <si>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</si>
  <si>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</si>
  <si>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</si>
  <si>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</si>
  <si>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</si>
  <si>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</si>
  <si>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</si>
  <si>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</si>
  <si>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</si>
  <si>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</si>
  <si>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</si>
  <si>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</si>
  <si>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</si>
  <si>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</si>
  <si>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</si>
  <si>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</si>
  <si>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</si>
  <si>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</si>
  <si>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</si>
  <si>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</si>
  <si>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</si>
  <si>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</si>
  <si>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</si>
  <si>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</si>
  <si>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</si>
  <si>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</si>
  <si>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</si>
  <si>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</si>
  <si>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</si>
  <si>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</si>
  <si>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</si>
  <si>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</si>
  <si>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</si>
  <si>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</si>
  <si>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</si>
  <si>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</si>
  <si>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</si>
  <si>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</si>
  <si>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</si>
  <si>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</si>
  <si>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</si>
  <si>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</si>
  <si>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</si>
  <si>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</si>
  <si>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</si>
  <si>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</si>
  <si>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</si>
  <si>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</si>
  <si>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</si>
  <si>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</si>
  <si>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</si>
  <si>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</si>
  <si>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</si>
  <si>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</si>
  <si>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</si>
  <si>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</si>
  <si>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</si>
  <si>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</si>
  <si>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</si>
  <si>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</si>
  <si>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</si>
  <si>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</si>
  <si>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</si>
  <si>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</si>
  <si>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</si>
  <si>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</si>
  <si>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</si>
  <si>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</si>
  <si>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</si>
  <si>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</si>
  <si>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</si>
  <si>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</si>
  <si>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</si>
  <si>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</si>
  <si>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</si>
  <si>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</si>
  <si>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</si>
  <si>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</si>
  <si>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</si>
  <si>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</si>
  <si>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</si>
  <si>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</si>
  <si>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</si>
  <si>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</si>
  <si>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</si>
  <si>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</si>
  <si>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</si>
  <si>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</si>
  <si>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</si>
  <si>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</si>
  <si>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</si>
  <si>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</si>
  <si>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</si>
  <si>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</si>
  <si>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</si>
  <si>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</si>
  <si>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</si>
  <si>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</si>
  <si>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</si>
  <si>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</si>
  <si>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</si>
  <si>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</si>
  <si>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</si>
  <si>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</si>
  <si>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</si>
  <si>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</si>
  <si>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</si>
  <si>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</si>
  <si>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</si>
  <si>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</si>
  <si>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</si>
  <si>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</si>
  <si>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</si>
  <si>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</si>
  <si>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</si>
  <si>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</si>
  <si>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</si>
  <si>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</si>
  <si>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</si>
  <si>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</si>
  <si>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</si>
  <si>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</si>
  <si>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</si>
  <si>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</si>
  <si>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</si>
  <si>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</si>
  <si>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</si>
  <si>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</si>
  <si>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</si>
  <si>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</si>
  <si>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</si>
  <si>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</si>
  <si>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</si>
  <si>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</si>
  <si>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</si>
  <si>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</si>
  <si>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</si>
  <si>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</si>
  <si>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</si>
  <si>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</si>
  <si>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</si>
  <si>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</si>
  <si>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</si>
  <si>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</si>
  <si>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</si>
  <si>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</si>
  <si>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</si>
  <si>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</si>
  <si>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</si>
  <si>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</si>
  <si>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</si>
  <si>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</si>
  <si>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</si>
  <si>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</si>
  <si>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</si>
  <si>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</si>
  <si>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</si>
  <si>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</si>
  <si>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</si>
  <si>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</si>
  <si>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</si>
  <si>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</si>
  <si>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</si>
  <si>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</si>
  <si>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</si>
  <si>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</si>
  <si>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</si>
  <si>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</si>
  <si>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</si>
  <si>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</si>
  <si>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</si>
  <si>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</si>
  <si>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</si>
  <si>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</si>
  <si>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</si>
  <si>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</si>
  <si>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</si>
  <si>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</si>
  <si>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</si>
  <si>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</si>
  <si>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</si>
  <si>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</si>
  <si>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</si>
  <si>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</si>
  <si>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</si>
  <si>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</si>
  <si>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</si>
  <si>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</si>
  <si>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</si>
  <si>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</si>
  <si>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</si>
  <si>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</si>
  <si>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</si>
  <si>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</si>
  <si>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</si>
  <si>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</si>
  <si>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</si>
  <si>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</si>
  <si>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</si>
  <si>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</si>
  <si>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</si>
  <si>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</si>
  <si>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</si>
  <si>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</si>
  <si>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</si>
  <si>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</si>
  <si>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</si>
  <si>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</si>
  <si>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</si>
  <si>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</si>
  <si>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</si>
  <si>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</si>
  <si>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</si>
  <si>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</si>
  <si>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</si>
  <si>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</si>
  <si>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</si>
  <si>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</si>
  <si>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</si>
  <si>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</si>
  <si>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</si>
  <si>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</si>
  <si>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</si>
  <si>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</si>
  <si>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</si>
  <si>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</si>
  <si>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</si>
  <si>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</si>
  <si>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</si>
  <si>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</si>
  <si>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</si>
  <si>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</si>
  <si>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</si>
  <si>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</si>
  <si>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</si>
  <si>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</si>
  <si>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</si>
  <si>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</si>
  <si>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</si>
  <si>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</si>
  <si>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</si>
  <si>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</si>
  <si>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</si>
  <si>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</si>
  <si>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</si>
  <si>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</si>
  <si>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</si>
  <si>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</si>
  <si>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</si>
  <si>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</si>
  <si>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</si>
  <si>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</si>
  <si>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</si>
  <si>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</si>
  <si>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</si>
  <si>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</si>
  <si>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</si>
  <si>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</si>
  <si>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</si>
  <si>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</si>
  <si>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</si>
  <si>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</si>
  <si>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</si>
  <si>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</si>
  <si>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</si>
  <si>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</si>
  <si>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</si>
  <si>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</si>
  <si>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</si>
  <si>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</si>
  <si>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</si>
  <si>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</si>
  <si>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</si>
  <si>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</si>
  <si>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</si>
  <si>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</si>
  <si>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</si>
  <si>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</si>
  <si>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</si>
  <si>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</si>
  <si>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</si>
  <si>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</si>
  <si>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</si>
  <si>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</si>
  <si>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</si>
  <si>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</si>
  <si>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</si>
  <si>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</si>
  <si>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</si>
  <si>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</si>
  <si>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</si>
  <si>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</si>
  <si>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</si>
  <si>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</si>
  <si>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</si>
  <si>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</si>
  <si>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</si>
  <si>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</si>
  <si>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</si>
  <si>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</si>
  <si>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</si>
  <si>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</si>
  <si>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</si>
  <si>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</si>
  <si>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</si>
  <si>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</si>
  <si>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</si>
  <si>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</si>
  <si>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</si>
  <si>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</si>
  <si>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</si>
  <si>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</si>
  <si>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</si>
  <si>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</si>
  <si>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</si>
  <si>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</si>
  <si>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</si>
  <si>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</si>
  <si>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</si>
  <si>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</si>
  <si>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</si>
  <si>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</si>
  <si>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</si>
  <si>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</si>
  <si>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</si>
  <si>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</si>
  <si>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</si>
  <si>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</si>
  <si>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</si>
  <si>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</si>
  <si>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</si>
  <si>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</si>
  <si>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</si>
  <si>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</si>
  <si>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</si>
  <si>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</si>
  <si>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</si>
  <si>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</si>
  <si>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</si>
  <si>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</si>
  <si>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</si>
  <si>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</si>
  <si>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</si>
  <si>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</si>
  <si>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</si>
  <si>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</si>
  <si>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</si>
  <si>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</si>
  <si>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</si>
  <si>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</si>
  <si>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</si>
  <si>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</si>
  <si>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</si>
  <si>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</si>
  <si>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</si>
  <si>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</si>
  <si>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</si>
  <si>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</si>
  <si>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</si>
  <si>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</si>
  <si>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</si>
  <si>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</si>
  <si>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</si>
  <si>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</si>
  <si>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</si>
  <si>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</si>
  <si>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</si>
  <si>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</si>
  <si>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</si>
  <si>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</si>
  <si>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</si>
  <si>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</si>
  <si>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</si>
  <si>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</si>
  <si>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</si>
  <si>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</si>
  <si>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</si>
  <si>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</si>
  <si>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</si>
  <si>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</si>
  <si>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</si>
  <si>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</si>
  <si>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</si>
  <si>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</si>
  <si>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</si>
  <si>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</si>
  <si>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</si>
  <si>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</si>
  <si>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</si>
  <si>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</si>
  <si>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</si>
  <si>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</si>
  <si>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</si>
  <si>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</si>
  <si>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</si>
  <si>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</si>
  <si>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</si>
  <si>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</si>
  <si>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</si>
  <si>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</si>
  <si>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</si>
  <si>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</si>
  <si>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</si>
  <si>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</si>
  <si>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</si>
  <si>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</si>
  <si>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</si>
  <si>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</si>
  <si>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</si>
  <si>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</si>
  <si>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</si>
  <si>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</si>
  <si>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</si>
  <si>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</si>
  <si>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</si>
  <si>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</si>
  <si>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</si>
  <si>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</si>
  <si>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</si>
  <si>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</si>
  <si>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</si>
  <si>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</si>
  <si>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</si>
  <si>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</si>
  <si>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</si>
  <si>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</si>
  <si>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</si>
  <si>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</si>
  <si>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</si>
  <si>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</si>
  <si>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</si>
  <si>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</si>
  <si>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</si>
  <si>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</si>
  <si>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</si>
  <si>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</si>
  <si>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</si>
  <si>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</si>
  <si>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</si>
  <si>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</si>
  <si>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</si>
  <si>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</si>
  <si>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</si>
  <si>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</si>
  <si>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</si>
  <si>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</si>
  <si>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</si>
  <si>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</si>
  <si>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</si>
  <si>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</si>
  <si>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</si>
  <si>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</si>
  <si>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</si>
  <si>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</si>
  <si>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</si>
  <si>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</si>
  <si>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</si>
  <si>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</si>
  <si>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</si>
  <si>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</si>
  <si>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</si>
  <si>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</si>
  <si>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</si>
  <si>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</si>
  <si>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</si>
  <si>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</si>
  <si>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</si>
  <si>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</si>
  <si>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</si>
  <si>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</si>
  <si>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</si>
  <si>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</si>
  <si>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</si>
  <si>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</si>
  <si>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</si>
  <si>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</si>
  <si>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</si>
  <si>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</si>
  <si>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</si>
  <si>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</si>
  <si>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</si>
  <si>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</si>
  <si>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</si>
  <si>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</si>
  <si>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</si>
  <si>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</si>
  <si>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</si>
  <si>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</si>
  <si>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</si>
  <si>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</si>
  <si>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</si>
  <si>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</si>
  <si>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</si>
  <si>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</si>
  <si>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</si>
  <si>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</si>
  <si>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</si>
  <si>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</si>
  <si>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</si>
  <si>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</si>
  <si>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</si>
  <si>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</si>
  <si>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</si>
  <si>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</si>
  <si>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</si>
  <si>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</si>
  <si>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</si>
  <si>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</si>
  <si>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</si>
  <si>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</si>
  <si>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</si>
  <si>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</si>
  <si>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</si>
  <si>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</si>
  <si>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</si>
  <si>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</si>
  <si>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</si>
  <si>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</si>
  <si>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</si>
  <si>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</si>
  <si>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</si>
  <si>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</si>
  <si>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</si>
  <si>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</si>
  <si>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</si>
  <si>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</si>
  <si>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</si>
  <si>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</si>
  <si>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</si>
  <si>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</si>
  <si>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</si>
  <si>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</si>
  <si>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</si>
  <si>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</si>
  <si>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</si>
  <si>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</si>
  <si>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</si>
  <si>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</si>
  <si>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</si>
  <si>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</si>
  <si>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</si>
  <si>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</si>
  <si>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</si>
  <si>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</si>
  <si>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</si>
  <si>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</si>
  <si>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</si>
  <si>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</si>
  <si>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</si>
  <si>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</si>
  <si>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</si>
  <si>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</si>
  <si>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</si>
  <si>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</si>
  <si>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</si>
  <si>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</si>
  <si>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</si>
  <si>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</si>
  <si>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</si>
  <si>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</si>
  <si>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</si>
  <si>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</si>
  <si>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</si>
  <si>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</si>
  <si>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</si>
  <si>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</si>
  <si>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</si>
  <si>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</si>
  <si>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</si>
  <si>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</si>
  <si>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</si>
  <si>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</si>
  <si>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</si>
  <si>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</si>
  <si>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</si>
  <si>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</si>
  <si>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</si>
  <si>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</si>
  <si>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</si>
  <si>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</si>
  <si>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</si>
  <si>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</si>
  <si>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</si>
  <si>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</si>
  <si>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</si>
  <si>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</si>
  <si>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</si>
  <si>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</si>
  <si>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</si>
  <si>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</si>
  <si>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</si>
  <si>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</si>
  <si>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</si>
  <si>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</si>
  <si>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</si>
  <si>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</si>
  <si>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</si>
  <si>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</si>
  <si>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</si>
  <si>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</si>
  <si>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</si>
  <si>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</si>
  <si>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</si>
  <si>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</si>
  <si>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</si>
  <si>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</si>
  <si>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</si>
  <si>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</si>
  <si>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</si>
  <si>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</si>
  <si>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</si>
  <si>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</si>
  <si>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</si>
  <si>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</si>
  <si>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</si>
  <si>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</si>
  <si>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</si>
  <si>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</si>
  <si>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</si>
  <si>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</si>
  <si>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</si>
  <si>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</si>
  <si>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</si>
  <si>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</si>
  <si>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</si>
  <si>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</si>
  <si>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</si>
  <si>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</si>
  <si>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</si>
  <si>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</si>
  <si>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</si>
  <si>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</si>
  <si>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</si>
  <si>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</si>
  <si>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</si>
  <si>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</si>
  <si>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</si>
  <si>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</si>
  <si>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</si>
  <si>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</si>
  <si>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</si>
  <si>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</si>
  <si>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</si>
  <si>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</si>
  <si>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</si>
  <si>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</si>
  <si>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</si>
  <si>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</si>
  <si>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</si>
  <si>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</si>
  <si>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</si>
  <si>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</si>
  <si>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</si>
  <si>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</si>
  <si>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</si>
  <si>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</si>
  <si>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</si>
  <si>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</si>
  <si>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</si>
  <si>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</si>
  <si>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</si>
  <si>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</si>
  <si>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</si>
  <si>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</si>
  <si>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</si>
  <si>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</si>
  <si>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</si>
  <si>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</si>
  <si>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</si>
  <si>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</si>
  <si>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</si>
  <si>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</si>
  <si>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</si>
  <si>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</si>
  <si>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</si>
  <si>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</si>
  <si>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</si>
  <si>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</si>
  <si>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</si>
  <si>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</si>
  <si>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</si>
  <si>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</si>
  <si>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</si>
  <si>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</si>
  <si>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</si>
  <si>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</si>
  <si>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</si>
  <si>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</si>
  <si>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</si>
  <si>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</si>
  <si>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</si>
  <si>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</si>
  <si>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</si>
  <si>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</si>
  <si>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</si>
  <si>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</si>
  <si>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</si>
  <si>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</si>
  <si>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</si>
  <si>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</si>
  <si>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</si>
  <si>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</si>
  <si>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</si>
  <si>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</si>
  <si>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</si>
  <si>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</si>
  <si>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</si>
  <si>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</si>
  <si>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</si>
  <si>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</si>
  <si>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</si>
  <si>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</si>
  <si>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</si>
  <si>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</si>
  <si>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</si>
  <si>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</si>
  <si>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</si>
  <si>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</si>
  <si>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</si>
  <si>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</si>
  <si>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</si>
  <si>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</si>
  <si>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</si>
  <si>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</si>
  <si>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</si>
  <si>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</si>
  <si>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</si>
  <si>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</si>
  <si>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</si>
  <si>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</si>
  <si>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</si>
  <si>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</si>
  <si>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</si>
  <si>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</si>
  <si>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</si>
  <si>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</si>
  <si>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</si>
  <si>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</si>
  <si>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</si>
  <si>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</si>
  <si>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</si>
  <si>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</si>
  <si>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</si>
  <si>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</si>
  <si>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</si>
  <si>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</si>
  <si>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</si>
  <si>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</si>
  <si>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</si>
  <si>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</si>
  <si>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</si>
  <si>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</si>
  <si>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</si>
  <si>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</si>
  <si>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</si>
  <si>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</si>
  <si>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</si>
  <si>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</si>
  <si>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</si>
  <si>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</si>
  <si>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</si>
  <si>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</si>
  <si>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</si>
  <si>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</si>
  <si>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</si>
  <si>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</si>
  <si>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</si>
  <si>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</si>
  <si>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</si>
  <si>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</si>
  <si>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</si>
  <si>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</si>
  <si>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</si>
  <si>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</si>
  <si>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</si>
  <si>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</si>
  <si>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</si>
  <si>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</si>
  <si>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</si>
  <si>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</si>
  <si>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</si>
  <si>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</si>
  <si>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</si>
  <si>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</si>
  <si>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</si>
  <si>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</si>
  <si>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</si>
  <si>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</si>
  <si>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</si>
  <si>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</si>
  <si>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</si>
  <si>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</si>
  <si>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</si>
  <si>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</si>
  <si>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</si>
  <si>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</si>
  <si>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</si>
  <si>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</si>
  <si>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</si>
  <si>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</si>
  <si>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</si>
  <si>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</si>
  <si>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</si>
  <si>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</si>
  <si>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</si>
  <si>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</si>
  <si>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</si>
  <si>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</si>
  <si>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</si>
  <si>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</si>
  <si>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</si>
  <si>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</si>
  <si>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</si>
  <si>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</si>
  <si>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</si>
  <si>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</si>
  <si>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</si>
  <si>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</si>
  <si>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</si>
  <si>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</si>
  <si>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</si>
  <si>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</si>
  <si>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</si>
  <si>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</si>
  <si>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</si>
  <si>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</si>
  <si>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</si>
  <si>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</si>
  <si>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</si>
  <si>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</si>
  <si>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</si>
  <si>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</si>
  <si>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</si>
  <si>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</si>
  <si>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</si>
  <si>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</si>
  <si>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</si>
  <si>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</si>
  <si>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</si>
  <si>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</si>
  <si>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</si>
  <si>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</si>
  <si>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</si>
  <si>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</si>
  <si>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</si>
  <si>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</si>
  <si>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</si>
  <si>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</si>
  <si>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</si>
  <si>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</si>
  <si>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</si>
  <si>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</si>
  <si>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</si>
  <si>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</si>
  <si>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</si>
  <si>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</si>
  <si>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</si>
  <si>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</si>
  <si>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</si>
  <si>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</si>
  <si>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</si>
  <si>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</si>
  <si>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</si>
  <si>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</si>
  <si>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</si>
  <si>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</si>
  <si>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</si>
  <si>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</si>
  <si>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</si>
  <si>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</si>
  <si>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</si>
  <si>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</si>
  <si>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</si>
  <si>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</si>
  <si>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</si>
  <si>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</si>
  <si>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</si>
  <si>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</si>
  <si>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</si>
  <si>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</si>
  <si>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</si>
  <si>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</si>
  <si>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</si>
  <si>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</si>
  <si>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</si>
  <si>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</si>
  <si>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</si>
  <si>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</si>
  <si>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</si>
  <si>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</si>
  <si>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</si>
  <si>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</si>
  <si>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</si>
  <si>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</si>
  <si>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</si>
  <si>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</si>
  <si>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</si>
  <si>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</si>
  <si>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</si>
  <si>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</si>
  <si>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</si>
  <si>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</si>
  <si>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</si>
  <si>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</si>
  <si>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</si>
  <si>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</si>
  <si>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</si>
  <si>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</si>
  <si>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</si>
  <si>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</si>
  <si>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</si>
  <si>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</si>
  <si>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</si>
  <si>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</si>
  <si>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</si>
  <si>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</si>
  <si>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</si>
  <si>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</si>
  <si>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</si>
  <si>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</si>
  <si>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</si>
  <si>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</si>
  <si>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</si>
  <si>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</si>
  <si>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</si>
  <si>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</si>
  <si>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</si>
  <si>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</si>
  <si>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</si>
  <si>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</si>
  <si>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</si>
  <si>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</si>
  <si>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</si>
  <si>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</si>
  <si>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</si>
  <si>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</si>
  <si>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</si>
  <si>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</si>
  <si>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</si>
  <si>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</si>
  <si>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</si>
  <si>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</si>
  <si>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</si>
  <si>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</si>
  <si>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</si>
  <si>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</si>
  <si>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</si>
  <si>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</si>
  <si>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</si>
  <si>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</si>
  <si>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</si>
  <si>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</si>
  <si>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</si>
  <si>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</si>
  <si>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</si>
  <si>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</si>
  <si>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</si>
  <si>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</si>
  <si>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</si>
  <si>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</si>
  <si>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</si>
  <si>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</si>
  <si>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</si>
  <si>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</si>
  <si>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</si>
  <si>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</si>
  <si>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</si>
  <si>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</si>
  <si>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</si>
  <si>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</si>
  <si>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</si>
  <si>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</si>
  <si>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</si>
  <si>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</si>
  <si>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</si>
  <si>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</si>
  <si>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</si>
  <si>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</si>
  <si>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</si>
  <si>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</si>
  <si>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</si>
  <si>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</si>
  <si>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</si>
  <si>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</si>
  <si>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</si>
  <si>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</si>
  <si>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</si>
  <si>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</si>
  <si>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</si>
  <si>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</si>
  <si>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</si>
  <si>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</si>
  <si>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</si>
  <si>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</si>
  <si>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</si>
  <si>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</si>
  <si>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</si>
  <si>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</si>
  <si>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</si>
  <si>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</si>
  <si>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</si>
  <si>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</si>
  <si>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</si>
  <si>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</si>
  <si>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</si>
  <si>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</si>
  <si>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</si>
  <si>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</si>
  <si>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</si>
  <si>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</si>
  <si>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</si>
  <si>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</si>
  <si>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</si>
  <si>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</si>
  <si>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</si>
  <si>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</si>
  <si>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</si>
  <si>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</si>
  <si>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</si>
  <si>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</si>
  <si>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</si>
  <si>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</si>
  <si>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</si>
  <si>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</si>
  <si>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</si>
  <si>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</si>
  <si>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</si>
  <si>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</si>
  <si>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</si>
  <si>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</si>
  <si>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</si>
  <si>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</si>
  <si>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</si>
  <si>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</si>
  <si>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</si>
  <si>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</si>
  <si>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</si>
  <si>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</si>
  <si>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</si>
  <si>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</si>
  <si>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</si>
  <si>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</si>
  <si>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</si>
  <si>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</si>
  <si>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</si>
  <si>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</si>
  <si>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</si>
  <si>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</si>
  <si>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</si>
  <si>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</si>
  <si>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</si>
  <si>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</si>
  <si>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</si>
  <si>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</si>
  <si>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</si>
  <si>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</si>
  <si>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</si>
  <si>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</si>
  <si>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</si>
  <si>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</si>
  <si>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</si>
  <si>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</si>
  <si>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</si>
  <si>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</si>
  <si>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</si>
  <si>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</si>
  <si>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</si>
  <si>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</si>
  <si>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</si>
  <si>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</si>
  <si>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</si>
  <si>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</si>
  <si>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</si>
  <si>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</si>
  <si>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</si>
  <si>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</si>
  <si>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</si>
  <si>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</si>
  <si>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</si>
  <si>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</si>
  <si>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</si>
  <si>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</si>
  <si>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</si>
  <si>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</si>
  <si>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</si>
  <si>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</si>
  <si>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</si>
  <si>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</si>
  <si>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</si>
  <si>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</si>
  <si>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</si>
  <si>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</si>
  <si>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</si>
  <si>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</si>
  <si>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</si>
  <si>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</si>
  <si>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</si>
  <si>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</si>
  <si>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</si>
  <si>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</si>
  <si>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</si>
  <si>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</si>
  <si>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</si>
  <si>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</si>
  <si>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</si>
  <si>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</si>
  <si>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</si>
  <si>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</si>
  <si>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</si>
  <si>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</si>
  <si>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</si>
  <si>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</si>
  <si>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</si>
  <si>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</si>
  <si>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</si>
  <si>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</si>
  <si>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</si>
  <si>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</si>
  <si>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</si>
  <si>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</si>
  <si>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</si>
  <si>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</si>
  <si>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</si>
  <si>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</si>
  <si>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</si>
  <si>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</si>
  <si>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</si>
  <si>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</si>
  <si>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</si>
  <si>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</si>
  <si>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</si>
  <si>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</si>
  <si>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</si>
  <si>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</si>
  <si>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</si>
  <si>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</si>
  <si>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</si>
  <si>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</si>
  <si>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</si>
  <si>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</si>
  <si>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</si>
  <si>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</si>
  <si>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</si>
  <si>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</si>
  <si>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</si>
  <si>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</si>
  <si>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</si>
  <si>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</si>
  <si>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</si>
  <si>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</si>
  <si>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</si>
  <si>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</si>
  <si>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</si>
  <si>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</si>
  <si>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</si>
  <si>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</si>
  <si>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</si>
  <si>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</si>
  <si>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</si>
  <si>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</si>
  <si>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</si>
  <si>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</si>
  <si>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</si>
  <si>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</si>
  <si>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</si>
  <si>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</si>
  <si>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</si>
  <si>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</si>
  <si>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</si>
  <si>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</si>
  <si>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</si>
  <si>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</si>
  <si>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</si>
  <si>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</si>
  <si>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</si>
  <si>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</si>
  <si>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</si>
  <si>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</si>
  <si>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</si>
  <si>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</si>
  <si>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</si>
  <si>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</si>
  <si>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</si>
  <si>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</si>
  <si>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</si>
  <si>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</si>
  <si>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</si>
  <si>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</si>
  <si>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</si>
  <si>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</si>
  <si>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</si>
  <si>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</si>
  <si>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</si>
  <si>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</si>
  <si>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</si>
  <si>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</si>
  <si>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</si>
  <si>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</si>
  <si>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</si>
  <si>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</si>
  <si>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</si>
  <si>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</si>
  <si>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</si>
  <si>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</si>
  <si>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</si>
  <si>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</si>
  <si>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</si>
  <si>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</si>
  <si>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</si>
  <si>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</si>
  <si>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</si>
  <si>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</si>
  <si>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</si>
  <si>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</si>
  <si>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</si>
  <si>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</si>
  <si>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</si>
  <si>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</si>
  <si>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</si>
  <si>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</si>
  <si>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</si>
  <si>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</si>
  <si>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</si>
  <si>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</si>
  <si>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</si>
  <si>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</si>
  <si>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</si>
  <si>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</si>
  <si>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</si>
  <si>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</si>
  <si>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</si>
  <si>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</si>
  <si>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</si>
  <si>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</si>
  <si>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</si>
  <si>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</si>
  <si>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</si>
  <si>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</si>
  <si>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</si>
  <si>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</si>
  <si>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</si>
  <si>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</si>
  <si>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</si>
  <si>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</si>
  <si>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</si>
  <si>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</si>
  <si>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</si>
  <si>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</si>
  <si>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</si>
  <si>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</si>
  <si>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</si>
  <si>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</si>
  <si>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</si>
  <si>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</si>
  <si>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</si>
  <si>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</si>
  <si>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</si>
  <si>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</si>
  <si>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</si>
  <si>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</si>
  <si>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</si>
  <si>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</si>
  <si>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</si>
  <si>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</si>
  <si>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</si>
  <si>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</si>
  <si>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</si>
  <si>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</si>
  <si>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</si>
  <si>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</si>
  <si>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</si>
  <si>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</si>
  <si>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</si>
  <si>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</si>
  <si>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</si>
  <si>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</si>
  <si>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</si>
  <si>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</si>
  <si>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</si>
  <si>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</si>
  <si>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</si>
  <si>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</si>
  <si>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</si>
  <si>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</si>
  <si>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</si>
  <si>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</si>
  <si>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</si>
  <si>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</si>
  <si>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</si>
  <si>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</si>
  <si>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</si>
  <si>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</si>
  <si>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</si>
  <si>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</si>
  <si>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</si>
  <si>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</si>
  <si>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</si>
  <si>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</si>
  <si>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</si>
  <si>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</si>
  <si>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</si>
  <si>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</si>
  <si>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</si>
  <si>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</si>
  <si>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</si>
  <si>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</si>
  <si>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</si>
  <si>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</si>
  <si>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</si>
  <si>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</si>
  <si>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</si>
  <si>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</si>
  <si>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</si>
  <si>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</si>
  <si>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</si>
  <si>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</si>
  <si>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</si>
  <si>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</si>
  <si>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</si>
  <si>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</si>
  <si>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</si>
  <si>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</si>
  <si>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</si>
  <si>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</si>
  <si>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</si>
  <si>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</si>
  <si>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</si>
  <si>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</si>
  <si>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</si>
  <si>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</si>
  <si>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</si>
  <si>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</si>
  <si>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</si>
  <si>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</si>
  <si>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</si>
  <si>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</si>
  <si>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</si>
  <si>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</si>
  <si>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</si>
  <si>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</si>
  <si>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</si>
  <si>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</si>
  <si>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</si>
  <si>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</si>
  <si>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</si>
  <si>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</si>
  <si>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</si>
  <si>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</si>
  <si>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</si>
  <si>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</si>
  <si>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</si>
  <si>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</si>
  <si>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</si>
  <si>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</si>
  <si>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</si>
  <si>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</si>
  <si>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</si>
  <si>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</si>
  <si>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</si>
  <si>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</si>
  <si>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</si>
  <si>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</si>
  <si>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</si>
  <si>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</si>
  <si>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</si>
  <si>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</si>
  <si>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</si>
  <si>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</si>
  <si>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</si>
  <si>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</si>
  <si>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</si>
  <si>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</si>
  <si>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</si>
  <si>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</si>
  <si>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</si>
  <si>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</si>
  <si>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</si>
  <si>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</si>
  <si>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</si>
  <si>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</si>
  <si>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</si>
  <si>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</si>
  <si>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</si>
  <si>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</si>
  <si>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</si>
  <si>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</si>
  <si>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</si>
  <si>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</si>
  <si>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</si>
  <si>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</si>
  <si>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</si>
  <si>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</si>
  <si>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</si>
  <si>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</si>
  <si>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</si>
  <si>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</si>
  <si>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</si>
  <si>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</si>
  <si>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</si>
  <si>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</si>
  <si>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</si>
  <si>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</si>
  <si>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</si>
  <si>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</si>
  <si>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</si>
  <si>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</si>
  <si>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</si>
  <si>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</si>
  <si>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</si>
  <si>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</si>
  <si>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</si>
  <si>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</si>
  <si>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</si>
  <si>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</si>
  <si>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</si>
  <si>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</si>
  <si>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</si>
  <si>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</si>
  <si>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</si>
  <si>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</si>
  <si>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</si>
  <si>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</si>
  <si>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</si>
  <si>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</si>
  <si>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</si>
  <si>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</si>
  <si>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</si>
  <si>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</si>
  <si>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</si>
  <si>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</si>
  <si>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</si>
  <si>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</si>
  <si>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</si>
  <si>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</si>
  <si>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</si>
  <si>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</si>
  <si>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</si>
  <si>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</si>
  <si>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</si>
  <si>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</si>
  <si>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</si>
  <si>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</si>
  <si>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</si>
  <si>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</si>
  <si>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</si>
  <si>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</si>
  <si>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</si>
  <si>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</si>
  <si>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</si>
  <si>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</si>
  <si>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</si>
  <si>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</si>
  <si>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</si>
  <si>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</si>
  <si>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</si>
  <si>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</si>
  <si>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</si>
  <si>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</si>
  <si>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</si>
  <si>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</si>
  <si>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</si>
  <si>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</si>
  <si>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</si>
  <si>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</si>
  <si>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</si>
  <si>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</si>
  <si>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</si>
  <si>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</si>
  <si>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</si>
  <si>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</si>
  <si>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</si>
  <si>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</si>
  <si>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</si>
  <si>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</si>
  <si>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</si>
  <si>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</si>
  <si>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</si>
  <si>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</si>
  <si>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</si>
  <si>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</si>
  <si>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</si>
  <si>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</si>
  <si>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</si>
  <si>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</si>
  <si>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</si>
  <si>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</si>
  <si>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</si>
  <si>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</si>
  <si>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</si>
  <si>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</si>
  <si>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</si>
  <si>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</si>
  <si>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</si>
  <si>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</si>
  <si>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</si>
  <si>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</si>
  <si>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</si>
  <si>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</si>
  <si>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</si>
  <si>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</si>
  <si>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</si>
  <si>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</si>
  <si>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</si>
  <si>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</si>
  <si>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</si>
  <si>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</si>
  <si>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</si>
  <si>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</si>
  <si>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</si>
  <si>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</si>
  <si>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</si>
  <si>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</si>
  <si>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</si>
  <si>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</si>
  <si>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</si>
  <si>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</si>
  <si>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</si>
  <si>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</si>
  <si>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</si>
  <si>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</si>
  <si>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</si>
  <si>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</si>
  <si>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</si>
  <si>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</si>
  <si>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</si>
  <si>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</si>
  <si>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</si>
  <si>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</si>
  <si>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</si>
  <si>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</si>
  <si>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</si>
  <si>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</si>
  <si>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</si>
  <si>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</si>
  <si>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</si>
  <si>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</si>
  <si>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</si>
  <si>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</si>
  <si>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</si>
  <si>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</si>
  <si>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</si>
  <si>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</si>
  <si>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</si>
  <si>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</si>
  <si>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</si>
  <si>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</si>
  <si>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</si>
  <si>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</si>
  <si>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</si>
  <si>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</si>
  <si>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</si>
  <si>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</si>
  <si>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</si>
  <si>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</si>
  <si>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</si>
  <si>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</si>
  <si>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</si>
  <si>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</si>
  <si>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</si>
  <si>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</si>
  <si>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</si>
  <si>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</si>
  <si>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</si>
  <si>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</si>
  <si>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</si>
  <si>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</si>
  <si>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</si>
  <si>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</si>
  <si>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</si>
  <si>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</si>
  <si>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</si>
  <si>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</si>
  <si>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</si>
  <si>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</si>
  <si>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</si>
  <si>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</si>
  <si>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</si>
  <si>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</si>
  <si>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</si>
  <si>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</si>
  <si>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</si>
  <si>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</si>
  <si>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</si>
  <si>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</si>
  <si>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</si>
  <si>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</si>
  <si>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</si>
  <si>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</si>
  <si>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</si>
  <si>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</si>
  <si>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</si>
  <si>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</si>
  <si>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</si>
  <si>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</si>
  <si>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</si>
  <si>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</si>
  <si>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</si>
  <si>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</si>
  <si>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</si>
  <si>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</si>
  <si>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</si>
  <si>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</si>
  <si>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</si>
  <si>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</si>
  <si>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</si>
  <si>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</si>
  <si>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</si>
  <si>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</si>
  <si>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</si>
  <si>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</si>
  <si>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</si>
  <si>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</si>
  <si>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</si>
  <si>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</si>
  <si>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</si>
  <si>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</si>
  <si>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</si>
  <si>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</si>
  <si>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</si>
  <si>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</si>
  <si>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</si>
  <si>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</si>
  <si>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</si>
  <si>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</si>
  <si>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</si>
  <si>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</si>
  <si>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</si>
  <si>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</si>
  <si>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</si>
  <si>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</si>
  <si>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</si>
  <si>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</si>
  <si>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</si>
  <si>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</si>
  <si>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</si>
  <si>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</si>
  <si>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</si>
  <si>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</si>
  <si>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</si>
  <si>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</si>
  <si>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</si>
  <si>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</si>
  <si>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</si>
  <si>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</si>
  <si>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</si>
  <si>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</si>
  <si>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</si>
  <si>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</si>
  <si>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</si>
  <si>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</si>
  <si>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</si>
  <si>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</si>
  <si>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</si>
  <si>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</si>
  <si>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</si>
  <si>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</si>
  <si>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</si>
  <si>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</si>
  <si>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</si>
  <si>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</si>
  <si>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</si>
  <si>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</si>
  <si>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</si>
  <si>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</si>
  <si>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</si>
  <si>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</si>
  <si>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</si>
  <si>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</si>
  <si>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</si>
  <si>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</si>
  <si>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</si>
  <si>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</si>
  <si>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</si>
  <si>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</si>
  <si>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</si>
  <si>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</si>
  <si>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</si>
  <si>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</si>
  <si>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</si>
  <si>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</si>
  <si>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</si>
  <si>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</si>
  <si>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</si>
  <si>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</si>
  <si>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</si>
  <si>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</si>
  <si>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</si>
  <si>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</si>
  <si>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</si>
  <si>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</si>
  <si>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</si>
  <si>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</si>
  <si>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</si>
  <si>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</si>
  <si>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</si>
  <si>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</si>
  <si>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</si>
  <si>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</si>
  <si>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</si>
  <si>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</si>
  <si>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</si>
  <si>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</si>
  <si>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</si>
  <si>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</si>
  <si>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</si>
  <si>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</si>
  <si>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</si>
  <si>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</si>
  <si>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</si>
  <si>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</si>
  <si>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</si>
  <si>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</si>
  <si>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</si>
  <si>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</si>
  <si>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</si>
  <si>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</si>
  <si>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</si>
  <si>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</si>
  <si>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</si>
  <si>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</si>
  <si>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</si>
  <si>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</si>
  <si>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</si>
  <si>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</si>
  <si>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</si>
  <si>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</si>
  <si>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</si>
  <si>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</si>
  <si>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</si>
  <si>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</si>
  <si>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</si>
  <si>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</si>
  <si>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</si>
  <si>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</si>
  <si>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</si>
  <si>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</si>
  <si>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</si>
  <si>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</si>
  <si>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</si>
  <si>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</si>
  <si>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</si>
  <si>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</si>
  <si>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</si>
  <si>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</si>
  <si>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</si>
  <si>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</si>
  <si>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</si>
  <si>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</si>
  <si>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</si>
  <si>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</si>
  <si>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</si>
  <si>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</si>
  <si>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</si>
  <si>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</si>
  <si>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</si>
  <si>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</si>
  <si>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</si>
  <si>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</si>
  <si>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</si>
  <si>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</si>
  <si>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</si>
  <si>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</si>
  <si>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</si>
  <si>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</si>
  <si>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</si>
  <si>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</si>
  <si>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</si>
  <si>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</si>
  <si>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</si>
  <si>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</si>
  <si>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</si>
  <si>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</si>
  <si>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</si>
  <si>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</si>
  <si>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</si>
  <si>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</si>
  <si>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</si>
  <si>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</si>
  <si>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</si>
  <si>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</si>
  <si>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</si>
  <si>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</si>
  <si>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</si>
  <si>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</si>
  <si>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</si>
  <si>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</si>
  <si>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</si>
  <si>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</si>
  <si>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</si>
  <si>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</si>
  <si>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</si>
  <si>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</si>
  <si>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</si>
  <si>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</si>
  <si>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</si>
  <si>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</si>
  <si>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</si>
  <si>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</si>
  <si>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</si>
  <si>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</si>
  <si>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</si>
  <si>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</si>
  <si>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</si>
  <si>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</si>
  <si>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</si>
  <si>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</si>
  <si>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</si>
  <si>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</si>
  <si>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</si>
  <si>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</si>
  <si>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</si>
  <si>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</si>
  <si>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</si>
  <si>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</si>
  <si>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</si>
  <si>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</si>
  <si>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</si>
  <si>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</si>
  <si>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</si>
  <si>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</si>
  <si>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</si>
  <si>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</si>
  <si>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</si>
  <si>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</si>
  <si>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</si>
  <si>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</si>
  <si>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</si>
  <si>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</si>
  <si>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</si>
  <si>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</si>
  <si>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</si>
  <si>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</si>
  <si>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</si>
  <si>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</si>
  <si>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</si>
  <si>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</si>
  <si>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</si>
  <si>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</si>
  <si>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</si>
  <si>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</si>
  <si>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</si>
  <si>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</si>
  <si>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</si>
  <si>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</si>
  <si>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</si>
  <si>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</si>
  <si>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</si>
  <si>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</si>
  <si>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</si>
  <si>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</si>
  <si>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</si>
  <si>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</si>
  <si>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</si>
  <si>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</si>
  <si>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</si>
  <si>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</si>
  <si>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</si>
  <si>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</si>
  <si>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</si>
  <si>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</si>
  <si>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</si>
  <si>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</si>
  <si>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</si>
  <si>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</si>
  <si>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</si>
  <si>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</si>
  <si>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</si>
  <si>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</si>
  <si>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</si>
  <si>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</si>
  <si>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</si>
  <si>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</si>
  <si>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</si>
  <si>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</si>
  <si>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</si>
  <si>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</si>
  <si>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</si>
  <si>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</si>
  <si>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</si>
  <si>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</si>
  <si>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</si>
  <si>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</si>
  <si>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</si>
  <si>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</si>
  <si>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</si>
  <si>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</si>
  <si>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</si>
  <si>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</si>
  <si>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</si>
  <si>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</si>
  <si>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</si>
  <si>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</si>
  <si>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</si>
  <si>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</si>
  <si>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</si>
  <si>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</si>
  <si>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</si>
  <si>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</si>
  <si>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</si>
  <si>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</si>
  <si>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</si>
  <si>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</si>
  <si>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</si>
  <si>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</si>
  <si>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</si>
  <si>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</si>
  <si>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</si>
  <si>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</si>
  <si>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</si>
  <si>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</si>
  <si>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</si>
  <si>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</si>
  <si>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</si>
  <si>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</si>
  <si>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</si>
  <si>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</si>
  <si>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</si>
  <si>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</si>
  <si>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</si>
  <si>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</si>
  <si>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</si>
  <si>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</si>
  <si>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</si>
  <si>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</si>
  <si>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</si>
  <si>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</si>
  <si>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</si>
  <si>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</si>
  <si>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</si>
  <si>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</si>
  <si>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</si>
  <si>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</si>
  <si>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</si>
  <si>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</si>
  <si>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</si>
  <si>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</si>
  <si>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</si>
  <si>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</si>
  <si>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</si>
  <si>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</si>
  <si>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</si>
  <si>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</si>
  <si>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</si>
  <si>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</si>
  <si>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</si>
  <si>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</si>
  <si>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</si>
  <si>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</si>
  <si>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</si>
  <si>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</si>
  <si>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</si>
  <si>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</si>
  <si>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</si>
  <si>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</si>
  <si>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</si>
  <si>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</si>
  <si>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</si>
  <si>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</si>
  <si>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</si>
  <si>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</si>
  <si>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</si>
  <si>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</si>
  <si>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</si>
  <si>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</si>
  <si>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</si>
  <si>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</si>
  <si>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</si>
  <si>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</si>
  <si>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</si>
  <si>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</si>
  <si>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</si>
  <si>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</si>
  <si>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</si>
  <si>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</si>
  <si>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</si>
  <si>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</si>
  <si>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</si>
  <si>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</si>
  <si>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</si>
  <si>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</si>
  <si>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</si>
  <si>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</si>
  <si>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</si>
  <si>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</si>
  <si>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</si>
  <si>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</si>
  <si>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</si>
  <si>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</si>
  <si>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</si>
  <si>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</si>
  <si>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</si>
  <si>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</si>
  <si>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</si>
  <si>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</si>
  <si>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</si>
  <si>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</si>
  <si>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</si>
  <si>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</si>
  <si>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</si>
  <si>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</si>
  <si>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</si>
  <si>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</si>
  <si>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</si>
  <si>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</si>
  <si>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</si>
  <si>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</si>
  <si>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</si>
  <si>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</si>
  <si>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</si>
  <si>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</si>
  <si>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</si>
  <si>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</si>
  <si>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</si>
  <si>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</si>
  <si>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</si>
  <si>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</si>
  <si>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</si>
  <si>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</si>
  <si>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</si>
  <si>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</si>
  <si>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</si>
  <si>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</si>
  <si>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</si>
  <si>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</si>
  <si>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</si>
  <si>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</si>
  <si>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</si>
  <si>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</si>
  <si>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</si>
  <si>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</si>
  <si>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</si>
  <si>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</si>
  <si>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</si>
  <si>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</si>
  <si>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</si>
  <si>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</si>
  <si>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</si>
  <si>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</si>
  <si>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</si>
  <si>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</si>
  <si>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</si>
  <si>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</si>
  <si>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</si>
  <si>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</si>
  <si>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</si>
  <si>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</si>
  <si>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</si>
  <si>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</si>
  <si>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</si>
  <si>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</si>
  <si>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</si>
  <si>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</si>
  <si>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</si>
  <si>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</si>
  <si>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</si>
  <si>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</si>
  <si>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</si>
  <si>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</si>
  <si>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</si>
  <si>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</si>
  <si>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</si>
  <si>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</si>
  <si>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</si>
  <si>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</si>
  <si>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</si>
  <si>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</si>
  <si>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</si>
  <si>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</si>
  <si>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</si>
  <si>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</si>
  <si>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</si>
  <si>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</si>
  <si>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</si>
  <si>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</si>
  <si>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</si>
  <si>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</si>
  <si>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</si>
  <si>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</si>
  <si>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</si>
  <si>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</si>
  <si>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</si>
  <si>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</si>
  <si>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</si>
  <si>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</si>
  <si>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</si>
  <si>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</si>
  <si>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</si>
  <si>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</si>
  <si>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</si>
  <si>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</si>
  <si>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</si>
  <si>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</si>
  <si>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</si>
  <si>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</si>
  <si>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</si>
  <si>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</si>
  <si>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</si>
  <si>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</si>
  <si>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</si>
  <si>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</si>
  <si>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</si>
  <si>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</si>
  <si>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</si>
  <si>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</si>
  <si>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</si>
  <si>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</si>
  <si>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</si>
  <si>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</si>
  <si>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</si>
  <si>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</si>
  <si>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</si>
  <si>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</si>
  <si>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</si>
  <si>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</si>
  <si>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</si>
  <si>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</si>
  <si>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</si>
  <si>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</si>
  <si>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</si>
  <si>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</si>
  <si>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</si>
  <si>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</si>
  <si>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</si>
  <si>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</si>
  <si>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</si>
  <si>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</si>
  <si>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</si>
  <si>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</si>
  <si>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</si>
  <si>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</si>
  <si>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</si>
  <si>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</si>
  <si>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</si>
  <si>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</si>
  <si>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</si>
  <si>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</si>
  <si>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</si>
  <si>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</si>
  <si>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</si>
  <si>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</si>
  <si>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</si>
  <si>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</si>
  <si>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</si>
  <si>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</si>
  <si>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</si>
  <si>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</si>
  <si>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</si>
  <si>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</si>
  <si>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</si>
  <si>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</si>
  <si>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</si>
  <si>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</si>
  <si>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</si>
  <si>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</si>
  <si>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</si>
  <si>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</si>
  <si>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</si>
  <si>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</si>
  <si>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</si>
  <si>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</si>
  <si>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</si>
  <si>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</si>
  <si>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</si>
  <si>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</si>
  <si>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</si>
  <si>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</si>
  <si>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</si>
  <si>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</si>
  <si>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</si>
  <si>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</si>
  <si>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</si>
  <si>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</si>
  <si>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</si>
  <si>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</si>
  <si>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</si>
  <si>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</si>
  <si>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</si>
  <si>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</si>
  <si>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</si>
  <si>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</si>
  <si>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</si>
  <si>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</si>
  <si>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</si>
  <si>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</si>
  <si>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</si>
  <si>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</si>
  <si>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</si>
  <si>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</si>
  <si>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</si>
  <si>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</si>
  <si>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</si>
  <si>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</si>
  <si>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</si>
  <si>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</si>
  <si>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</si>
  <si>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</si>
  <si>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</si>
  <si>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</si>
  <si>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</si>
  <si>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</si>
  <si>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</si>
  <si>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</si>
  <si>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</si>
  <si>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</si>
  <si>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</si>
  <si>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</si>
  <si>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</si>
  <si>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</si>
  <si>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</si>
  <si>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</si>
  <si>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</si>
  <si>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</si>
  <si>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</si>
  <si>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</si>
  <si>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</si>
  <si>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</si>
  <si>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</si>
  <si>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</si>
  <si>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</si>
  <si>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</si>
  <si>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</si>
  <si>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</si>
  <si>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</si>
  <si>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</si>
  <si>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</si>
  <si>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</si>
  <si>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</si>
  <si>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</si>
  <si>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</si>
  <si>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</si>
  <si>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</si>
  <si>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</si>
  <si>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</si>
  <si>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</si>
  <si>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</si>
  <si>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</si>
  <si>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</si>
  <si>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</si>
  <si>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</si>
  <si>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</si>
  <si>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</si>
  <si>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</si>
  <si>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</si>
  <si>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</si>
  <si>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</si>
  <si>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</si>
  <si>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</si>
  <si>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</si>
  <si>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</si>
  <si>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</si>
  <si>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</si>
  <si>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</si>
  <si>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</si>
  <si>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</si>
  <si>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</si>
  <si>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</si>
  <si>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</si>
  <si>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</si>
  <si>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</si>
  <si>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</si>
  <si>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</si>
  <si>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</si>
  <si>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</si>
  <si>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</si>
  <si>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</si>
  <si>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</si>
  <si>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</si>
  <si>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</si>
  <si>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</si>
  <si>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</si>
  <si>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</si>
  <si>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</si>
  <si>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</si>
  <si>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</si>
  <si>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</si>
  <si>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</si>
  <si>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</si>
  <si>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</si>
  <si>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</si>
  <si>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</si>
  <si>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</si>
  <si>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</si>
  <si>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</si>
  <si>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</si>
  <si>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</si>
  <si>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</si>
  <si>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</si>
  <si>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</si>
  <si>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</si>
  <si>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</si>
  <si>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</si>
  <si>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</si>
  <si>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</si>
  <si>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</si>
  <si>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</si>
  <si>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</si>
  <si>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</si>
  <si>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</si>
  <si>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</si>
  <si>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</si>
  <si>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</si>
  <si>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</si>
  <si>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</si>
  <si>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</si>
  <si>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</si>
  <si>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</si>
  <si>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</si>
  <si>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</si>
  <si>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</si>
  <si>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</si>
  <si>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</si>
  <si>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</si>
  <si>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</si>
  <si>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</si>
  <si>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</si>
  <si>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</si>
  <si>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</si>
  <si>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</si>
  <si>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</si>
  <si>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</si>
  <si>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</si>
  <si>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</si>
  <si>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</si>
  <si>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</si>
  <si>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</si>
  <si>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</si>
  <si>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</si>
  <si>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</si>
  <si>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</si>
  <si>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</si>
  <si>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</si>
  <si>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</si>
  <si>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</si>
  <si>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</si>
  <si>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</si>
  <si>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</si>
  <si>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</si>
  <si>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</si>
  <si>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</si>
  <si>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</si>
  <si>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</si>
  <si>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</si>
  <si>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</si>
  <si>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</si>
  <si>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</si>
  <si>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</si>
  <si>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</si>
  <si>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</si>
  <si>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</si>
  <si>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</si>
  <si>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</si>
  <si>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</si>
  <si>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</si>
  <si>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</si>
  <si>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</si>
  <si>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</si>
  <si>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</si>
  <si>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</si>
  <si>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</si>
  <si>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</si>
  <si>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</si>
  <si>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</si>
  <si>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</si>
  <si>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</si>
  <si>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</si>
  <si>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</si>
  <si>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</si>
  <si>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</si>
  <si>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</si>
  <si>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</si>
  <si>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</si>
  <si>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</si>
  <si>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</si>
  <si>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</si>
  <si>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</si>
  <si>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</si>
  <si>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</si>
  <si>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</si>
  <si>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</si>
  <si>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</si>
  <si>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</si>
  <si>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</si>
  <si>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</si>
  <si>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</si>
  <si>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</si>
  <si>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</si>
  <si>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</si>
  <si>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</si>
  <si>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</si>
  <si>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</si>
  <si>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</si>
  <si>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</si>
  <si>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</si>
  <si>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</si>
  <si>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</si>
  <si>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</si>
  <si>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</si>
  <si>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</si>
  <si>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</si>
  <si>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</si>
  <si>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</si>
  <si>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</si>
  <si>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</si>
  <si>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</si>
  <si>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</si>
  <si>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</si>
  <si>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</si>
  <si>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</si>
  <si>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</si>
  <si>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</si>
  <si>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</si>
  <si>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</si>
  <si>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</si>
  <si>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</si>
  <si>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</si>
  <si>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</si>
  <si>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</si>
  <si>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</si>
  <si>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</si>
  <si>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</si>
  <si>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</si>
  <si>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</si>
  <si>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</si>
  <si>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</si>
  <si>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</si>
  <si>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</si>
  <si>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</si>
  <si>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</si>
  <si>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</si>
  <si>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</si>
  <si>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</si>
  <si>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</si>
  <si>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</si>
  <si>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</si>
  <si>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</si>
  <si>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</si>
  <si>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</si>
  <si>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</si>
  <si>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</si>
  <si>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</si>
  <si>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</si>
  <si>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</si>
  <si>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</si>
  <si>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</si>
  <si>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</si>
  <si>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</si>
  <si>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</si>
  <si>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</si>
  <si>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</si>
  <si>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</si>
  <si>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</si>
  <si>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</si>
  <si>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</si>
  <si>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</si>
  <si>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</si>
  <si>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</si>
  <si>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</si>
  <si>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</si>
  <si>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</si>
  <si>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</si>
  <si>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</si>
  <si>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</si>
  <si>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</si>
  <si>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</si>
  <si>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</si>
  <si>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</si>
  <si>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</si>
  <si>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</si>
  <si>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</si>
  <si>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</si>
  <si>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</si>
  <si>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</si>
  <si>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</si>
  <si>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</si>
  <si>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</si>
  <si>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</si>
  <si>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</si>
  <si>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</si>
  <si>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</si>
  <si>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</si>
  <si>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</si>
  <si>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</si>
  <si>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</si>
  <si>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</si>
  <si>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</si>
  <si>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</si>
  <si>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</si>
  <si>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</si>
  <si>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</si>
  <si>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</si>
  <si>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</si>
  <si>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</si>
  <si>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</si>
  <si>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</si>
  <si>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</si>
  <si>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</si>
  <si>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</si>
  <si>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</si>
  <si>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</si>
  <si>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</si>
  <si>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</si>
  <si>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</si>
  <si>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</si>
  <si>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</si>
  <si>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</si>
  <si>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</si>
  <si>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</si>
  <si>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</si>
  <si>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</si>
  <si>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</si>
  <si>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</si>
  <si>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</si>
  <si>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</si>
  <si>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</si>
  <si>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</si>
  <si>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</si>
  <si>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</si>
  <si>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</si>
  <si>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</si>
  <si>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</si>
  <si>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</si>
  <si>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</si>
  <si>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</si>
  <si>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</si>
  <si>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</si>
  <si>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</si>
  <si>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</si>
  <si>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</si>
  <si>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</si>
  <si>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</si>
  <si>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</si>
  <si>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</si>
  <si>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</si>
  <si>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</si>
  <si>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</si>
  <si>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</si>
  <si>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</si>
  <si>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</si>
  <si>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</si>
  <si>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</si>
  <si>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</si>
  <si>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</si>
  <si>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</si>
  <si>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</si>
  <si>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</si>
  <si>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</si>
  <si>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</si>
  <si>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</si>
  <si>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</si>
  <si>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</si>
  <si>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</si>
  <si>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</si>
  <si>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</si>
  <si>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</si>
  <si>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</si>
  <si>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</si>
  <si>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</si>
  <si>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</si>
  <si>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</si>
  <si>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</si>
  <si>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</si>
  <si>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</si>
  <si>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</si>
  <si>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</si>
  <si>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</si>
  <si>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</si>
  <si>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</si>
  <si>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</si>
  <si>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</si>
  <si>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</si>
  <si>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</si>
  <si>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</si>
  <si>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</si>
  <si>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</si>
  <si>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</si>
  <si>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</si>
  <si>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</si>
  <si>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</si>
  <si>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</si>
  <si>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</si>
  <si>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</si>
  <si>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</si>
  <si>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</si>
  <si>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</si>
  <si>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</si>
  <si>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</si>
  <si>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</si>
  <si>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</si>
  <si>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</si>
  <si>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</si>
  <si>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</si>
  <si>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</si>
  <si>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</si>
  <si>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</si>
  <si>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</si>
  <si>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</si>
  <si>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</si>
  <si>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</si>
  <si>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</si>
  <si>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</si>
  <si>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</si>
  <si>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</si>
  <si>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</si>
  <si>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</si>
  <si>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</si>
  <si>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</si>
  <si>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</si>
  <si>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</si>
  <si>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</si>
  <si>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</si>
  <si>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</si>
  <si>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</si>
  <si>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</si>
  <si>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</si>
  <si>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</si>
  <si>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</si>
  <si>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</si>
  <si>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</si>
  <si>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</si>
  <si>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</si>
  <si>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</si>
  <si>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</si>
  <si>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</si>
  <si>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</si>
  <si>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</si>
  <si>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</si>
  <si>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</si>
  <si>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</si>
  <si>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</si>
  <si>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</si>
  <si>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</si>
  <si>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</si>
  <si>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</si>
  <si>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</si>
  <si>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</si>
  <si>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</si>
  <si>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</si>
  <si>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</si>
  <si>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</si>
  <si>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</si>
  <si>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</si>
  <si>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</si>
  <si>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</si>
  <si>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</si>
  <si>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</si>
  <si>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</si>
  <si>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</si>
  <si>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</si>
  <si>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</si>
  <si>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</si>
  <si>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</si>
  <si>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</si>
  <si>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</si>
  <si>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</si>
  <si>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</si>
  <si>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</si>
  <si>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</si>
  <si>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</si>
  <si>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</si>
  <si>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</si>
  <si>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</si>
  <si>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</si>
  <si>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</si>
  <si>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</si>
  <si>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</si>
  <si>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</si>
  <si>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</si>
  <si>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</si>
  <si>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</si>
  <si>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</si>
  <si>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</si>
  <si>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</si>
  <si>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</si>
  <si>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</si>
  <si>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</si>
  <si>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</si>
  <si>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</si>
  <si>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</si>
  <si>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</si>
  <si>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</si>
  <si>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</si>
  <si>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</si>
  <si>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</si>
  <si>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</si>
  <si>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</si>
  <si>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</si>
  <si>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</si>
  <si>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</si>
  <si>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</si>
  <si>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</si>
  <si>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</si>
  <si>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</si>
  <si>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</si>
  <si>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</si>
  <si>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</si>
  <si>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</si>
  <si>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</si>
  <si>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</si>
  <si>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</si>
  <si>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</si>
  <si>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</si>
  <si>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</si>
  <si>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</si>
  <si>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</si>
  <si>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</si>
  <si>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</si>
  <si>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</si>
  <si>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</si>
  <si>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</si>
  <si>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</si>
  <si>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</si>
  <si>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</si>
  <si>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</si>
  <si>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</si>
  <si>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</si>
  <si>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</si>
  <si>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</si>
  <si>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</si>
  <si>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</si>
  <si>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</si>
  <si>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</si>
  <si>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</si>
  <si>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</si>
  <si>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</si>
  <si>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</si>
  <si>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</si>
  <si>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</si>
  <si>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</si>
  <si>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</si>
  <si>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</si>
  <si>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</si>
  <si>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</si>
  <si>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</si>
  <si>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</si>
  <si>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</si>
  <si>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</si>
  <si>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</si>
  <si>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</si>
  <si>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</si>
  <si>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</si>
  <si>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</si>
  <si>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</si>
  <si>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</si>
  <si>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</si>
  <si>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</si>
  <si>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</si>
  <si>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</si>
  <si>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</si>
  <si>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</si>
  <si>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</si>
  <si>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</si>
  <si>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</si>
  <si>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</si>
  <si>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</si>
  <si>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</si>
  <si>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</si>
  <si>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</si>
  <si>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</si>
  <si>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</si>
  <si>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</si>
  <si>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</si>
  <si>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</si>
  <si>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</si>
  <si>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</si>
  <si>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</si>
  <si>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</si>
  <si>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</si>
  <si>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</si>
  <si>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</si>
  <si>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</si>
  <si>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</si>
  <si>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</si>
  <si>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</si>
  <si>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</si>
  <si>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</si>
  <si>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</si>
  <si>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</si>
  <si>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</si>
  <si>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</si>
  <si>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</si>
  <si>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</si>
  <si>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</si>
  <si>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</si>
  <si>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</si>
  <si>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</si>
  <si>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</si>
  <si>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</si>
  <si>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</si>
  <si>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</si>
  <si>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</si>
  <si>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</si>
  <si>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</si>
  <si>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</si>
  <si>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</si>
  <si>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</si>
  <si>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</si>
  <si>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</si>
  <si>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</si>
  <si>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</si>
  <si>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</si>
  <si>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</si>
  <si>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</si>
  <si>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</si>
  <si>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</si>
  <si>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</si>
  <si>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</si>
  <si>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</si>
  <si>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</si>
  <si>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</si>
  <si>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</si>
  <si>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</si>
  <si>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</si>
  <si>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</si>
  <si>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</si>
  <si>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</si>
  <si>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</si>
  <si>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</si>
  <si>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</si>
  <si>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</si>
  <si>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</si>
  <si>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</si>
  <si>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</si>
  <si>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</si>
  <si>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</si>
  <si>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</si>
  <si>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</si>
  <si>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</si>
  <si>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</si>
  <si>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</si>
  <si>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</si>
  <si>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</si>
  <si>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</si>
  <si>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</si>
  <si>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</si>
  <si>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</si>
  <si>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</si>
  <si>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</si>
  <si>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</si>
  <si>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</si>
  <si>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</si>
  <si>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</si>
  <si>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</si>
  <si>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</si>
  <si>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</si>
  <si>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</si>
  <si>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</si>
  <si>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</si>
  <si>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</si>
  <si>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</si>
  <si>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</si>
  <si>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</si>
  <si>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</si>
  <si>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</si>
  <si>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</si>
  <si>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</si>
  <si>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</si>
  <si>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</si>
  <si>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</si>
  <si>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</si>
  <si>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</si>
  <si>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</si>
  <si>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</si>
  <si>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</si>
  <si>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</si>
  <si>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</si>
  <si>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</si>
  <si>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</si>
  <si>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</si>
  <si>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</si>
  <si>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</si>
  <si>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</si>
  <si>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</si>
  <si>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</si>
  <si>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</si>
  <si>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</si>
  <si>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</si>
  <si>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</si>
  <si>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</si>
  <si>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</si>
  <si>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</si>
  <si>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</si>
  <si>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</si>
  <si>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</si>
  <si>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</si>
  <si>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</si>
  <si>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</si>
  <si>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</si>
  <si>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</si>
  <si>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</si>
  <si>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</si>
  <si>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</si>
  <si>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</si>
  <si>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</si>
  <si>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</si>
  <si>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</si>
  <si>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</si>
  <si>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</si>
  <si>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</si>
  <si>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</si>
  <si>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</si>
  <si>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</si>
  <si>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</si>
  <si>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</si>
  <si>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</si>
  <si>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</si>
  <si>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</si>
  <si>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</si>
  <si>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</si>
  <si>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</si>
  <si>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</si>
  <si>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</si>
  <si>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</si>
  <si>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</si>
  <si>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</si>
  <si>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</si>
  <si>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</si>
  <si>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</si>
  <si>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</si>
  <si>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</si>
  <si>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</si>
  <si>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</si>
  <si>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</si>
  <si>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</si>
  <si>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</si>
  <si>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</si>
  <si>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</si>
  <si>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</si>
  <si>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</si>
  <si>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</si>
  <si>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</si>
  <si>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</si>
  <si>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</si>
  <si>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</si>
  <si>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</si>
  <si>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</si>
  <si>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</si>
  <si>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</si>
  <si>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</si>
  <si>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</si>
  <si>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</si>
  <si>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</si>
  <si>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</si>
  <si>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</si>
  <si>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</si>
  <si>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</si>
  <si>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</si>
  <si>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</si>
  <si>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</si>
  <si>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</si>
  <si>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</si>
  <si>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</si>
  <si>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</si>
  <si>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</si>
  <si>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</si>
  <si>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</si>
  <si>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</si>
  <si>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</si>
  <si>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</si>
  <si>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</si>
  <si>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</si>
  <si>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</si>
  <si>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</si>
  <si>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</si>
  <si>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</si>
  <si>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</si>
  <si>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</si>
  <si>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</si>
  <si>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</si>
  <si>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</si>
  <si>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</si>
  <si>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</si>
  <si>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</si>
  <si>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</si>
  <si>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</si>
  <si>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</si>
  <si>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</si>
  <si>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</si>
  <si>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</si>
  <si>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</si>
  <si>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</si>
  <si>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</si>
  <si>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</si>
  <si>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</si>
  <si>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</si>
  <si>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</si>
  <si>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</si>
  <si>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</si>
  <si>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</si>
  <si>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</si>
  <si>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</si>
  <si>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</si>
  <si>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</si>
  <si>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</si>
  <si>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</si>
  <si>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</si>
  <si>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</si>
  <si>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</si>
  <si>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</si>
  <si>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</si>
  <si>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</si>
  <si>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</si>
  <si>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</si>
  <si>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</si>
  <si>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</si>
  <si>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</si>
  <si>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</si>
  <si>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</si>
  <si>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</si>
  <si>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</si>
  <si>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</si>
  <si>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</si>
  <si>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</si>
  <si>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</si>
  <si>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</si>
  <si>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</si>
  <si>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</si>
  <si>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</si>
  <si>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</si>
  <si>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</si>
  <si>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</si>
  <si>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</si>
  <si>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</si>
  <si>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</si>
  <si>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</si>
  <si>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</si>
  <si>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</si>
  <si>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</si>
  <si>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</si>
  <si>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</si>
  <si>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</si>
  <si>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</si>
  <si>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</si>
  <si>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</si>
  <si>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</si>
  <si>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</si>
  <si>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</si>
  <si>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</si>
  <si>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</si>
  <si>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</si>
  <si>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</si>
  <si>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</si>
  <si>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</si>
  <si>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</si>
  <si>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</si>
  <si>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</si>
  <si>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</si>
  <si>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</si>
  <si>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</si>
  <si>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</si>
  <si>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</si>
  <si>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</si>
  <si>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</si>
  <si>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</si>
  <si>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</si>
  <si>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</si>
  <si>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</si>
  <si>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</si>
  <si>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</si>
  <si>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</si>
  <si>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</si>
  <si>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</si>
  <si>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</si>
  <si>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</si>
  <si>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</si>
  <si>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</si>
  <si>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</si>
  <si>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</si>
  <si>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</si>
  <si>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</si>
  <si>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</si>
  <si>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</si>
  <si>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</si>
  <si>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</si>
  <si>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</si>
  <si>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</si>
  <si>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</si>
  <si>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</si>
  <si>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</si>
  <si>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</si>
  <si>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</si>
  <si>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</si>
  <si>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</si>
  <si>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</si>
  <si>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</si>
  <si>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</si>
  <si>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</si>
  <si>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</si>
  <si>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</si>
  <si>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</si>
  <si>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</si>
  <si>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</si>
  <si>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</si>
  <si>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</si>
  <si>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</si>
  <si>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</si>
  <si>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</si>
  <si>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</si>
  <si>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</si>
  <si>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</si>
  <si>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</si>
  <si>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</si>
  <si>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</si>
  <si>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</si>
  <si>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</si>
  <si>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</si>
  <si>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</si>
  <si>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</si>
  <si>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</si>
  <si>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</si>
  <si>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</si>
  <si>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</si>
  <si>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</si>
  <si>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</si>
  <si>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</si>
  <si>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</si>
  <si>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</si>
  <si>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</si>
  <si>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</si>
  <si>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</si>
  <si>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</si>
  <si>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</si>
  <si>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</si>
  <si>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</si>
  <si>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</si>
  <si>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</si>
  <si>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</si>
  <si>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</si>
  <si>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</si>
  <si>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</si>
  <si>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</si>
  <si>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</si>
  <si>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</si>
  <si>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</si>
  <si>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</si>
  <si>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</si>
  <si>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</si>
  <si>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</si>
  <si>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</si>
  <si>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</si>
  <si>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</si>
  <si>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</si>
  <si>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</si>
  <si>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</si>
  <si>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</si>
  <si>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</si>
  <si>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</si>
  <si>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</si>
  <si>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</si>
  <si>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</si>
  <si>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</si>
  <si>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</si>
  <si>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</si>
  <si>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</si>
  <si>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</si>
  <si>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</si>
  <si>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</si>
  <si>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</si>
  <si>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</si>
  <si>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</si>
  <si>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</si>
  <si>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</si>
  <si>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</si>
  <si>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</si>
  <si>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</si>
  <si>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</si>
  <si>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</si>
  <si>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</si>
  <si>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</si>
  <si>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</si>
  <si>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</si>
  <si>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</si>
  <si>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</si>
  <si>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</si>
  <si>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</si>
  <si>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</si>
  <si>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</si>
  <si>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</si>
  <si>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</si>
  <si>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</si>
  <si>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</si>
  <si>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</si>
  <si>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</si>
  <si>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</si>
  <si>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</si>
  <si>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</si>
  <si>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</si>
  <si>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</si>
  <si>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</si>
  <si>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</si>
  <si>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</si>
  <si>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</si>
  <si>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</si>
  <si>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</si>
  <si>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</si>
  <si>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</si>
  <si>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</si>
  <si>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</si>
  <si>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</si>
  <si>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</si>
  <si>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</si>
  <si>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</si>
  <si>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</si>
  <si>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</si>
  <si>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</si>
  <si>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</si>
  <si>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</si>
  <si>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</si>
  <si>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</si>
  <si>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</si>
  <si>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</si>
  <si>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</si>
  <si>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</si>
  <si>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</si>
  <si>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</si>
  <si>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</si>
  <si>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</si>
  <si>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</si>
  <si>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</si>
  <si>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</si>
  <si>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</si>
  <si>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</si>
  <si>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</si>
  <si>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</si>
  <si>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</si>
  <si>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</si>
  <si>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</si>
  <si>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</si>
  <si>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</si>
  <si>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</si>
  <si>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</si>
  <si>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</si>
  <si>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</si>
  <si>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</si>
  <si>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</si>
  <si>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</si>
  <si>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</si>
  <si>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</si>
  <si>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</si>
  <si>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</si>
  <si>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</si>
  <si>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</si>
  <si>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</si>
  <si>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</si>
  <si>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</si>
  <si>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</si>
  <si>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</si>
  <si>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</si>
  <si>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</si>
  <si>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</si>
  <si>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</si>
  <si>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</si>
  <si>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</si>
  <si>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</si>
  <si>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</si>
  <si>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</si>
  <si>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</si>
  <si>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</si>
  <si>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</si>
  <si>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</si>
  <si>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</si>
  <si>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</si>
  <si>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</si>
  <si>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</si>
  <si>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</si>
  <si>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</si>
  <si>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</si>
  <si>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</si>
  <si>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</si>
  <si>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</si>
  <si>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</si>
  <si>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</si>
  <si>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</si>
  <si>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</si>
  <si>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</si>
  <si>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</si>
  <si>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</si>
  <si>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</si>
  <si>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</si>
  <si>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</si>
  <si>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</si>
  <si>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</si>
  <si>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</si>
  <si>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</si>
  <si>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</si>
  <si>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</si>
  <si>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</si>
  <si>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</si>
  <si>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</si>
  <si>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</si>
  <si>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</si>
  <si>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</si>
  <si>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</si>
  <si>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</si>
  <si>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</si>
  <si>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</si>
  <si>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</si>
  <si>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</si>
  <si>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</si>
  <si>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</si>
  <si>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</si>
  <si>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</si>
  <si>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</si>
  <si>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</si>
  <si>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</si>
  <si>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</si>
  <si>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</si>
  <si>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</si>
  <si>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</si>
  <si>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</si>
  <si>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</si>
  <si>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</si>
  <si>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</si>
  <si>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</si>
  <si>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</si>
  <si>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</si>
  <si>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</si>
  <si>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</si>
  <si>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</si>
  <si>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</si>
  <si>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</si>
  <si>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</si>
  <si>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</si>
  <si>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</si>
  <si>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</si>
  <si>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</si>
  <si>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</si>
  <si>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</si>
  <si>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</si>
  <si>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</si>
  <si>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</si>
  <si>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</si>
  <si>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</si>
  <si>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</si>
  <si>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</si>
  <si>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</si>
  <si>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</si>
  <si>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</si>
  <si>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</si>
  <si>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</si>
  <si>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</si>
  <si>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</si>
  <si>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</si>
  <si>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</si>
  <si>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</si>
  <si>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</si>
  <si>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</si>
  <si>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</si>
  <si>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</si>
  <si>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</si>
  <si>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</si>
  <si>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</si>
  <si>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</si>
  <si>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</si>
  <si>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</si>
  <si>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</si>
  <si>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</si>
  <si>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</si>
  <si>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</si>
  <si>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</si>
  <si>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</si>
  <si>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</si>
  <si>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</si>
  <si>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</si>
  <si>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</si>
  <si>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</si>
  <si>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</si>
  <si>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</si>
  <si>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</si>
  <si>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</si>
  <si>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</si>
  <si>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</si>
  <si>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</si>
  <si>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</si>
  <si>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</si>
  <si>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</si>
  <si>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</si>
  <si>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</si>
  <si>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</si>
  <si>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</si>
  <si>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</si>
  <si>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</si>
  <si>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</si>
  <si>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</si>
  <si>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</si>
  <si>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</si>
  <si>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</si>
  <si>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</si>
  <si>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</si>
  <si>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</si>
  <si>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</si>
  <si>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</si>
  <si>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</si>
  <si>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</si>
  <si>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</si>
  <si>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</si>
  <si>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</si>
  <si>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</si>
  <si>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</si>
  <si>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</si>
  <si>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</si>
  <si>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</si>
  <si>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</si>
  <si>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</si>
  <si>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</si>
  <si>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</si>
  <si>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</si>
  <si>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</si>
  <si>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</si>
  <si>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</si>
  <si>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</si>
  <si>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</si>
  <si>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</si>
  <si>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</si>
  <si>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</si>
  <si>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</si>
  <si>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</si>
  <si>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</si>
  <si>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</si>
  <si>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</si>
  <si>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</si>
  <si>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</si>
  <si>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</si>
  <si>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</si>
  <si>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</si>
  <si>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</si>
  <si>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</si>
  <si>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</si>
  <si>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</si>
  <si>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</si>
  <si>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</si>
  <si>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</si>
  <si>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</si>
  <si>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</si>
  <si>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</si>
  <si>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</si>
  <si>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</si>
  <si>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</si>
  <si>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</si>
  <si>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</si>
  <si>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</si>
  <si>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</si>
  <si>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</si>
  <si>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</si>
  <si>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</si>
  <si>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</si>
  <si>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</si>
  <si>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</si>
  <si>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</si>
  <si>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</si>
  <si>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</si>
  <si>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</si>
  <si>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</si>
  <si>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</si>
  <si>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</si>
  <si>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</si>
  <si>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</si>
  <si>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</si>
  <si>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</si>
  <si>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</si>
  <si>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</si>
  <si>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</si>
  <si>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</si>
  <si>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</si>
  <si>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</si>
  <si>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</si>
  <si>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</si>
  <si>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</si>
  <si>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</si>
  <si>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</si>
  <si>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</si>
  <si>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</si>
  <si>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</si>
  <si>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</si>
  <si>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</si>
  <si>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</si>
  <si>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</si>
  <si>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</si>
  <si>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</si>
  <si>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</si>
  <si>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</si>
  <si>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</si>
  <si>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</si>
  <si>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</si>
  <si>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</si>
  <si>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</si>
  <si>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</si>
  <si>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</si>
  <si>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</si>
  <si>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</si>
  <si>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</si>
  <si>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</si>
  <si>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</si>
  <si>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</si>
  <si>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</si>
  <si>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</si>
  <si>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</si>
  <si>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</si>
  <si>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</si>
  <si>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</si>
  <si>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</si>
  <si>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</si>
  <si>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</si>
  <si>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</si>
  <si>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</si>
  <si>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</si>
  <si>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</si>
  <si>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</si>
  <si>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</si>
  <si>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</si>
  <si>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</si>
  <si>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</si>
  <si>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</si>
  <si>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</si>
  <si>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</si>
  <si>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</si>
  <si>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</si>
  <si>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</si>
  <si>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</si>
  <si>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</si>
  <si>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</si>
  <si>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</si>
  <si>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</si>
  <si>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</si>
  <si>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</si>
  <si>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</si>
  <si>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</si>
  <si>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</si>
  <si>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</si>
  <si>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</si>
  <si>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</si>
  <si>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</si>
  <si>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</si>
  <si>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</si>
  <si>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</si>
  <si>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</si>
  <si>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</si>
  <si>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</si>
  <si>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</si>
  <si>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</si>
  <si>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</si>
  <si>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</si>
  <si>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</si>
  <si>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</si>
  <si>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</si>
  <si>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</si>
  <si>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</si>
  <si>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</si>
  <si>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</si>
  <si>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</si>
  <si>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</si>
  <si>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</si>
  <si>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</si>
  <si>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</si>
  <si>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</si>
  <si>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</si>
  <si>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</si>
  <si>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</si>
  <si>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</si>
  <si>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</si>
  <si>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</si>
  <si>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</si>
  <si>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</si>
  <si>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</si>
  <si>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</si>
  <si>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</si>
  <si>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</si>
  <si>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</si>
  <si>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</si>
  <si>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</si>
  <si>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</si>
  <si>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</si>
  <si>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</si>
  <si>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</si>
  <si>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</si>
  <si>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</si>
  <si>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</si>
  <si>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</si>
  <si>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</si>
  <si>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</si>
  <si>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</si>
  <si>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</si>
  <si>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</si>
  <si>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</si>
  <si>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</si>
  <si>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</si>
  <si>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</si>
  <si>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</si>
  <si>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</si>
  <si>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</si>
  <si>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</si>
  <si>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</si>
  <si>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</si>
  <si>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</si>
  <si>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</si>
  <si>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</si>
  <si>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</si>
  <si>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</si>
  <si>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</si>
  <si>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</si>
  <si>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</si>
  <si>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</si>
  <si>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</si>
  <si>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</si>
  <si>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</si>
  <si>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</si>
  <si>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</si>
  <si>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</si>
  <si>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</si>
  <si>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</si>
  <si>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</si>
  <si>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</si>
  <si>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</si>
  <si>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</si>
  <si>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</si>
  <si>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</si>
  <si>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</si>
  <si>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</si>
  <si>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</si>
  <si>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</si>
  <si>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</si>
  <si>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</si>
  <si>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</si>
  <si>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</si>
  <si>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</si>
  <si>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</si>
  <si>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</si>
  <si>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</si>
  <si>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</si>
  <si>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</si>
  <si>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</si>
  <si>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</si>
  <si>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</si>
  <si>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</si>
  <si>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</si>
  <si>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</si>
  <si>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</si>
  <si>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</si>
  <si>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</si>
  <si>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</si>
  <si>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</si>
  <si>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</si>
  <si>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</si>
  <si>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</si>
  <si>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</si>
  <si>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</si>
  <si>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</si>
  <si>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</si>
  <si>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</si>
  <si>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</si>
  <si>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</si>
  <si>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</si>
  <si>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</si>
  <si>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</si>
  <si>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</si>
  <si>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</si>
  <si>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</si>
  <si>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</si>
  <si>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</si>
  <si>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</si>
  <si>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</si>
  <si>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</si>
  <si>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</si>
  <si>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</si>
  <si>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</si>
  <si>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</si>
  <si>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</si>
  <si>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</si>
  <si>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</si>
  <si>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</si>
  <si>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</si>
  <si>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</si>
  <si>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</si>
  <si>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</si>
  <si>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</si>
  <si>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</si>
  <si>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</si>
  <si>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</si>
  <si>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</si>
  <si>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</si>
  <si>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</si>
  <si>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</si>
  <si>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</si>
  <si>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</si>
  <si>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</si>
  <si>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</si>
  <si>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</si>
  <si>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</si>
  <si>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</si>
  <si>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</si>
  <si>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</si>
  <si>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</si>
  <si>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</si>
  <si>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</si>
  <si>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</si>
  <si>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</si>
  <si>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</si>
  <si>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</si>
  <si>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</si>
  <si>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</si>
  <si>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</si>
  <si>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</si>
  <si>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</si>
  <si>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</si>
  <si>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</si>
  <si>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</si>
  <si>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</si>
  <si>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</si>
  <si>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</si>
  <si>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</si>
  <si>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</si>
  <si>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</si>
  <si>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</si>
  <si>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</si>
  <si>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</si>
  <si>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</si>
  <si>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</si>
  <si>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</si>
  <si>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</si>
  <si>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</si>
  <si>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</si>
  <si>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</si>
  <si>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</si>
  <si>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</si>
  <si>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</si>
  <si>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</si>
  <si>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</si>
  <si>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</si>
  <si>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</si>
  <si>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</si>
  <si>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</si>
  <si>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</si>
  <si>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</si>
  <si>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</si>
  <si>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</si>
  <si>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</si>
  <si>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</si>
  <si>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</si>
  <si>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</si>
  <si>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</si>
  <si>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</si>
  <si>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</si>
  <si>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</si>
  <si>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</si>
  <si>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</si>
  <si>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</si>
  <si>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</si>
  <si>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</si>
  <si>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</si>
  <si>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</si>
  <si>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</si>
  <si>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</si>
  <si>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</si>
  <si>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</si>
  <si>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</si>
  <si>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</si>
  <si>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</si>
  <si>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</si>
  <si>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</si>
  <si>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</si>
  <si>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</si>
  <si>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</si>
  <si>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</si>
  <si>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</si>
  <si>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</si>
  <si>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</si>
  <si>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</si>
  <si>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</si>
  <si>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</si>
  <si>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</si>
  <si>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</si>
  <si>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</si>
  <si>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</si>
  <si>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</si>
  <si>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</si>
  <si>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</si>
  <si>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</si>
  <si>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</si>
  <si>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</si>
  <si>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</si>
  <si>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</si>
  <si>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</si>
  <si>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</si>
  <si>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</si>
  <si>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</si>
  <si>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</si>
  <si>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</si>
  <si>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</si>
  <si>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</si>
  <si>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</si>
  <si>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</si>
  <si>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</si>
  <si>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</si>
  <si>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</si>
  <si>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</si>
  <si>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</si>
  <si>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</si>
  <si>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</si>
  <si>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</si>
  <si>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</si>
  <si>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</si>
  <si>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</si>
  <si>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</si>
  <si>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</si>
  <si>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</si>
  <si>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</si>
  <si>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</si>
  <si>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</si>
  <si>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</si>
  <si>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</si>
  <si>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</si>
  <si>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</si>
  <si>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</si>
  <si>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</si>
  <si>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</si>
  <si>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</si>
  <si>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</si>
  <si>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</si>
  <si>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</si>
  <si>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</si>
  <si>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</si>
  <si>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</si>
  <si>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</si>
  <si>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</si>
  <si>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</si>
  <si>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</si>
  <si>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</si>
  <si>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</si>
  <si>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</si>
  <si>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</si>
  <si>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</si>
  <si>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</si>
  <si>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</si>
  <si>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</si>
  <si>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</si>
  <si>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</si>
  <si>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</si>
  <si>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</si>
  <si>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</si>
  <si>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</si>
  <si>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</si>
  <si>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</si>
  <si>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</si>
  <si>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</si>
  <si>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</si>
  <si>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</si>
  <si>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</si>
  <si>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</si>
  <si>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</si>
  <si>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</si>
  <si>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</si>
  <si>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</si>
  <si>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</si>
  <si>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</si>
  <si>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</si>
  <si>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</si>
  <si>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</si>
  <si>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</si>
  <si>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</si>
  <si>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</si>
  <si>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</si>
  <si>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</si>
  <si>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</si>
  <si>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</si>
  <si>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</si>
  <si>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</si>
  <si>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</si>
  <si>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</si>
  <si>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</si>
  <si>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</si>
  <si>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</si>
  <si>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</si>
  <si>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</si>
  <si>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</si>
  <si>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</si>
  <si>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</si>
  <si>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</si>
  <si>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</si>
  <si>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</si>
  <si>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</si>
  <si>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</si>
  <si>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</si>
  <si>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</si>
  <si>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</si>
  <si>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</si>
  <si>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</si>
  <si>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</si>
  <si>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</si>
  <si>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</si>
  <si>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</si>
  <si>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</si>
  <si>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</si>
  <si>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</si>
  <si>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</si>
  <si>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</si>
  <si>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</si>
  <si>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</si>
  <si>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</si>
  <si>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</si>
  <si>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</si>
  <si>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</si>
  <si>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</si>
  <si>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</si>
  <si>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</si>
  <si>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</si>
  <si>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</si>
  <si>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</si>
  <si>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</si>
  <si>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</si>
  <si>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</si>
  <si>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</si>
  <si>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</si>
  <si>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</si>
  <si>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</si>
  <si>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</si>
  <si>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</si>
  <si>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</si>
  <si>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</si>
  <si>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</si>
  <si>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</si>
  <si>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</si>
  <si>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</si>
  <si>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</si>
  <si>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</si>
  <si>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</si>
  <si>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</si>
  <si>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</si>
  <si>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</si>
  <si>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</si>
  <si>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</si>
  <si>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</si>
  <si>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</si>
  <si>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</si>
  <si>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</si>
  <si>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</si>
  <si>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</si>
  <si>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</si>
  <si>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</si>
  <si>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</si>
  <si>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</si>
  <si>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</si>
  <si>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</si>
  <si>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</si>
  <si>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</si>
  <si>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</si>
  <si>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</si>
  <si>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</si>
  <si>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</si>
  <si>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</si>
  <si>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</si>
  <si>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</si>
  <si>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</si>
  <si>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</si>
  <si>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</si>
  <si>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</si>
  <si>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</si>
  <si>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</si>
  <si>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</si>
  <si>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</si>
  <si>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</si>
  <si>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</si>
  <si>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</si>
  <si>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</si>
  <si>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</si>
  <si>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</si>
  <si>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</si>
  <si>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</si>
  <si>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</si>
  <si>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</si>
  <si>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</si>
  <si>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</si>
  <si>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</si>
  <si>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</si>
  <si>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</si>
  <si>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</si>
  <si>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</si>
  <si>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</si>
  <si>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</si>
  <si>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</si>
  <si>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</si>
  <si>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</si>
  <si>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</si>
  <si>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</si>
  <si>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</si>
  <si>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</si>
  <si>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</si>
  <si>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</si>
  <si>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</si>
  <si>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</si>
  <si>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</si>
  <si>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</si>
  <si>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</si>
  <si>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</si>
  <si>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</si>
  <si>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</si>
  <si>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</si>
  <si>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</si>
  <si>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</si>
  <si>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</si>
  <si>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</si>
  <si>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</si>
  <si>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</si>
  <si>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</si>
  <si>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</si>
  <si>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</si>
  <si>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</si>
  <si>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</si>
  <si>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</si>
  <si>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</si>
  <si>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</si>
  <si>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</si>
  <si>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</si>
  <si>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</si>
  <si>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</si>
  <si>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</si>
  <si>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</si>
  <si>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</si>
  <si>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</si>
  <si>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</si>
  <si>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</si>
  <si>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</si>
  <si>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</si>
  <si>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</si>
  <si>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</si>
  <si>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</si>
  <si>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</si>
  <si>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</si>
  <si>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</si>
  <si>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</si>
  <si>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</si>
  <si>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</si>
  <si>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</si>
  <si>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</si>
  <si>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</si>
  <si>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</si>
  <si>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</si>
  <si>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</si>
  <si>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</si>
  <si>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</si>
  <si>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</si>
  <si>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</si>
  <si>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</si>
  <si>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</si>
  <si>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</si>
  <si>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</si>
  <si>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</si>
  <si>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</si>
  <si>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</si>
  <si>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</si>
  <si>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</si>
  <si>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</si>
  <si>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</si>
  <si>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</si>
  <si>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</si>
  <si>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</si>
  <si>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</si>
  <si>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</si>
  <si>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</si>
  <si>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</si>
  <si>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</si>
  <si>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</si>
  <si>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</si>
  <si>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</si>
  <si>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</si>
  <si>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</si>
  <si>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</si>
  <si>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</si>
  <si>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</si>
  <si>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</si>
  <si>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</si>
  <si>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</si>
  <si>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</si>
  <si>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</si>
  <si>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</si>
  <si>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</si>
  <si>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</si>
  <si>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</si>
  <si>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</si>
  <si>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</si>
  <si>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</si>
  <si>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</si>
  <si>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</si>
  <si>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</si>
  <si>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</si>
  <si>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</si>
  <si>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</si>
  <si>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</si>
  <si>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</si>
  <si>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</si>
  <si>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</si>
  <si>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</si>
  <si>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</si>
  <si>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</si>
  <si>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</si>
  <si>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</si>
  <si>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</si>
  <si>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</si>
  <si>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</si>
  <si>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</si>
  <si>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</si>
  <si>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</si>
  <si>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</si>
  <si>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</si>
  <si>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</si>
  <si>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</si>
  <si>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</si>
  <si>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</si>
  <si>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</si>
  <si>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</si>
  <si>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</si>
  <si>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</si>
  <si>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</si>
  <si>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</si>
  <si>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</si>
  <si>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</si>
  <si>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</si>
  <si>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</si>
  <si>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</si>
  <si>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</si>
  <si>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</si>
  <si>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</si>
  <si>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</si>
  <si>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</si>
  <si>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</si>
  <si>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</si>
  <si>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</si>
  <si>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</si>
  <si>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</si>
  <si>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</si>
  <si>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</si>
  <si>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</si>
  <si>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</si>
  <si>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</si>
  <si>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</si>
  <si>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</si>
  <si>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</si>
  <si>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</si>
  <si>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</si>
  <si>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</si>
  <si>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</si>
  <si>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</si>
  <si>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</si>
  <si>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</si>
  <si>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</si>
  <si>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</si>
  <si>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</si>
  <si>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</si>
  <si>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</si>
  <si>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</si>
  <si>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</si>
  <si>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</si>
  <si>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</si>
  <si>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</si>
  <si>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</si>
  <si>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</si>
  <si>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</si>
  <si>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</si>
  <si>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</si>
  <si>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</si>
  <si>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</si>
  <si>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</si>
  <si>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</si>
  <si>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</si>
  <si>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</si>
  <si>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</si>
  <si>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</si>
  <si>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</si>
  <si>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</si>
  <si>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</si>
  <si>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</si>
  <si>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</si>
  <si>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</si>
  <si>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</si>
  <si>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</si>
  <si>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</si>
  <si>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</si>
  <si>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</si>
  <si>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</si>
  <si>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</si>
  <si>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</si>
  <si>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</si>
  <si>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</si>
  <si>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</si>
  <si>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</si>
  <si>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</si>
  <si>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</si>
  <si>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</si>
  <si>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</si>
  <si>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</si>
  <si>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</si>
  <si>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</si>
  <si>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</si>
  <si>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</si>
  <si>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</si>
  <si>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</si>
  <si>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</si>
  <si>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</si>
  <si>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</si>
  <si>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</si>
  <si>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</si>
  <si>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</si>
  <si>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</si>
  <si>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</si>
  <si>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</si>
  <si>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</si>
  <si>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</si>
  <si>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</si>
  <si>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</si>
  <si>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</si>
  <si>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</si>
  <si>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</si>
  <si>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</si>
  <si>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</si>
  <si>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</si>
  <si>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</si>
  <si>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</si>
  <si>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</si>
  <si>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</si>
  <si>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</si>
  <si>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</si>
  <si>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</si>
  <si>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</si>
  <si>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</si>
  <si>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</si>
  <si>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</si>
  <si>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</si>
  <si>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</si>
  <si>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</si>
  <si>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</si>
  <si>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</si>
  <si>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</si>
  <si>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</si>
  <si>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</si>
  <si>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</si>
  <si>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</si>
  <si>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</si>
  <si>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</si>
  <si>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</si>
  <si>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</si>
  <si>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</si>
  <si>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</si>
  <si>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</si>
  <si>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</si>
  <si>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</si>
  <si>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</si>
  <si>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</si>
  <si>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</si>
  <si>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</si>
  <si>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</si>
  <si>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</si>
  <si>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</si>
  <si>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</si>
  <si>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</si>
  <si>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</si>
  <si>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</si>
  <si>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</si>
  <si>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</si>
  <si>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</si>
  <si>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</si>
  <si>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</si>
  <si>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</si>
  <si>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</si>
  <si>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</si>
  <si>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</si>
  <si>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</si>
  <si>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</si>
  <si>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</si>
  <si>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</si>
  <si>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</si>
  <si>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</si>
  <si>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</si>
  <si>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</si>
  <si>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</si>
  <si>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</si>
  <si>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</si>
  <si>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</si>
  <si>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</si>
  <si>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</si>
  <si>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</si>
  <si>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</si>
  <si>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</si>
  <si>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</si>
  <si>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</si>
  <si>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</si>
  <si>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</si>
  <si>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</si>
  <si>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</si>
  <si>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</si>
  <si>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</si>
  <si>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</si>
  <si>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</si>
  <si>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</si>
  <si>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</si>
  <si>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</si>
  <si>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</si>
  <si>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</si>
  <si>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</si>
  <si>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</si>
  <si>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</si>
  <si>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</si>
  <si>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</si>
  <si>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</si>
  <si>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</si>
  <si>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</si>
  <si>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</si>
  <si>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</si>
  <si>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</si>
  <si>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</si>
  <si>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</si>
  <si>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</si>
  <si>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</si>
  <si>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</si>
  <si>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</si>
  <si>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</si>
  <si>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</si>
  <si>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</si>
  <si>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</si>
  <si>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</si>
  <si>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</si>
  <si>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</si>
  <si>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</si>
  <si>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</si>
  <si>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</si>
  <si>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</si>
  <si>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</si>
  <si>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</si>
  <si>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</si>
  <si>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</si>
  <si>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</si>
  <si>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</si>
  <si>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</si>
  <si>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</si>
  <si>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</si>
  <si>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</si>
  <si>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</si>
  <si>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</si>
  <si>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</si>
  <si>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</si>
  <si>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</si>
  <si>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</si>
  <si>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</si>
  <si>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</si>
  <si>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</si>
  <si>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</si>
  <si>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</si>
  <si>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</si>
  <si>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</si>
  <si>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</si>
  <si>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</si>
  <si>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</si>
  <si>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</si>
  <si>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</si>
  <si>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</si>
  <si>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</si>
  <si>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</si>
  <si>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</si>
  <si>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</si>
  <si>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</si>
  <si>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</si>
  <si>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</si>
  <si>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</si>
  <si>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</si>
  <si>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</si>
  <si>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</si>
  <si>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</si>
  <si>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</si>
  <si>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</si>
  <si>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</si>
  <si>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</si>
  <si>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</si>
  <si>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</si>
  <si>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</si>
  <si>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</si>
  <si>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</si>
  <si>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</si>
  <si>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</si>
  <si>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</si>
  <si>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</si>
  <si>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</si>
  <si>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</si>
  <si>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</si>
  <si>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</si>
  <si>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</si>
  <si>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</si>
  <si>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</si>
  <si>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</si>
  <si>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</si>
  <si>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</si>
  <si>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</si>
  <si>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</si>
  <si>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</si>
  <si>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</si>
  <si>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</si>
  <si>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</si>
  <si>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</si>
  <si>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</si>
  <si>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</si>
  <si>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</si>
  <si>
    <t>DanielB</t>
  </si>
  <si>
    <t>pyr194</t>
  </si>
  <si>
    <t>Nate</t>
  </si>
  <si>
    <t>Christian #8</t>
  </si>
  <si>
    <t>Gabe Actual</t>
  </si>
  <si>
    <t>Orso Actual</t>
  </si>
  <si>
    <t>Trev Actual</t>
  </si>
  <si>
    <t>Full Total</t>
  </si>
  <si>
    <t>Transactions</t>
  </si>
  <si>
    <t>Orso Pays Trev</t>
  </si>
  <si>
    <t>Orso Pays Gabe</t>
  </si>
  <si>
    <t>andres</t>
  </si>
  <si>
    <t>Totals</t>
  </si>
  <si>
    <t>Actual</t>
  </si>
  <si>
    <t>Orso-&gt;Trev</t>
  </si>
  <si>
    <t>Orso-&gt;Gabe</t>
  </si>
  <si>
    <t>40/40/20</t>
  </si>
  <si>
    <t>With 10% Add-On (50/35/15)</t>
  </si>
  <si>
    <t>pyr192</t>
  </si>
  <si>
    <t>Hudson</t>
  </si>
  <si>
    <t>Manny</t>
  </si>
  <si>
    <t>pyr197</t>
  </si>
  <si>
    <t>Trevor</t>
  </si>
  <si>
    <t>Revenue</t>
  </si>
  <si>
    <t>50/40/10 Splits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</si>
</sst>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3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36" borderId="51" xfId="0" applyFill="1" applyBorder="1"/>
    <xf numFmtId="0" fontId="0" fillId="36" borderId="52" xfId="0" applyFill="1" applyBorder="1"/>
    <xf numFmtId="0" fontId="0" fillId="4" borderId="51" xfId="0" applyFill="1" applyBorder="1"/>
    <xf numFmtId="0" fontId="0" fillId="4" borderId="5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9" fillId="0" borderId="0" xfId="0" applyFont="1" applyFill="1" applyBorder="1"/>
    <xf numFmtId="0" fontId="9" fillId="0" borderId="0" xfId="0" applyFont="1" applyFill="1"/>
    <xf numFmtId="0" fontId="0" fillId="14" borderId="0" xfId="0" applyFill="1" applyBorder="1"/>
    <xf numFmtId="0" fontId="9" fillId="27" borderId="0" xfId="0" applyFont="1" applyFill="1" applyBorder="1" applyAlignment="1">
      <alignment horizontal="center"/>
    </xf>
    <xf numFmtId="0" fontId="9" fillId="27" borderId="0" xfId="0" applyFont="1" applyFill="1" applyBorder="1"/>
    <xf numFmtId="0" fontId="9" fillId="23" borderId="75" xfId="0" applyFont="1" applyFill="1" applyBorder="1" applyAlignment="1">
      <alignment horizontal="center"/>
    </xf>
    <xf numFmtId="0" fontId="9" fillId="23" borderId="91" xfId="0" applyFont="1" applyFill="1" applyBorder="1" applyAlignment="1">
      <alignment horizontal="center"/>
    </xf>
    <xf numFmtId="0" fontId="9" fillId="23" borderId="76" xfId="0" applyFont="1" applyFill="1" applyBorder="1" applyAlignment="1">
      <alignment horizontal="center"/>
    </xf>
    <xf numFmtId="0" fontId="0" fillId="27" borderId="31" xfId="0" applyFill="1" applyBorder="1"/>
    <xf numFmtId="0" fontId="0" fillId="27" borderId="0" xfId="0" applyFill="1" applyBorder="1"/>
    <xf numFmtId="0" fontId="9" fillId="27" borderId="0" xfId="0" applyFont="1" applyFill="1" applyBorder="1" applyAlignment="1">
      <alignment horizontal="center"/>
    </xf>
    <xf numFmtId="0" fontId="9" fillId="27" borderId="32" xfId="0" applyFont="1" applyFill="1" applyBorder="1" applyAlignment="1">
      <alignment horizontal="center"/>
    </xf>
    <xf numFmtId="0" fontId="9" fillId="27" borderId="31" xfId="0" applyFont="1" applyFill="1" applyBorder="1"/>
    <xf numFmtId="0" fontId="0" fillId="27" borderId="0" xfId="0" applyFill="1" applyBorder="1" applyAlignment="1">
      <alignment horizontal="center"/>
    </xf>
    <xf numFmtId="0" fontId="0" fillId="27" borderId="32" xfId="0" applyFill="1" applyBorder="1" applyAlignment="1">
      <alignment horizontal="center"/>
    </xf>
    <xf numFmtId="0" fontId="0" fillId="27" borderId="32" xfId="0" applyFill="1" applyBorder="1"/>
    <xf numFmtId="0" fontId="9" fillId="27" borderId="28" xfId="0" applyFont="1" applyFill="1" applyBorder="1"/>
    <xf numFmtId="0" fontId="9" fillId="27" borderId="29" xfId="0" applyFont="1" applyFill="1" applyBorder="1" applyAlignment="1">
      <alignment horizontal="center"/>
    </xf>
    <xf numFmtId="0" fontId="0" fillId="27" borderId="29" xfId="0" applyFill="1" applyBorder="1"/>
    <xf numFmtId="0" fontId="0" fillId="27" borderId="30" xfId="0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pivotCacheDefinition" Target="pivotCache/pivotCacheDefinition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pivotCacheDefinition" Target="pivotCache/pivotCacheDefinition2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15</xdr:col>
      <xdr:colOff>190500</xdr:colOff>
      <xdr:row>30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9107A-7337-400E-C091-6721E4A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315200" cy="56261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250152</xdr:colOff>
      <xdr:row>3</xdr:row>
      <xdr:rowOff>0</xdr:rowOff>
    </xdr:from>
    <xdr:to>
      <xdr:col>15</xdr:col>
      <xdr:colOff>486064</xdr:colOff>
      <xdr:row>30</xdr:row>
      <xdr:rowOff>25015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7B38B-1D0F-9010-8EC2-2AF9CBFA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2576" y="635000"/>
          <a:ext cx="7124700" cy="57785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314086</xdr:colOff>
      <xdr:row>2</xdr:row>
      <xdr:rowOff>204839</xdr:rowOff>
    </xdr:from>
    <xdr:to>
      <xdr:col>15</xdr:col>
      <xdr:colOff>268739</xdr:colOff>
      <xdr:row>35</xdr:row>
      <xdr:rowOff>68826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AEF60-E50E-56ED-4548-7E3FCEF6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7957" y="614516"/>
          <a:ext cx="7518400" cy="67056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483809</xdr:colOff>
      <xdr:row>3</xdr:row>
      <xdr:rowOff>0</xdr:rowOff>
    </xdr:from>
    <xdr:to>
      <xdr:col>15</xdr:col>
      <xdr:colOff>556381</xdr:colOff>
      <xdr:row>32</xdr:row>
      <xdr:rowOff>28424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93B1F-E6EB-46B5-80C8-DB85415A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095" y="604762"/>
          <a:ext cx="7556500" cy="5803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232833</xdr:colOff>
      <xdr:row>3</xdr:row>
      <xdr:rowOff>4234</xdr:rowOff>
    </xdr:from>
    <xdr:to>
      <xdr:col>15</xdr:col>
      <xdr:colOff>67733</xdr:colOff>
      <xdr:row>30</xdr:row>
      <xdr:rowOff>80434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53CD1-D361-14D6-F8D3-3AFB99A8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4433" y="630767"/>
          <a:ext cx="7302500" cy="5630334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203200</xdr:rowOff>
    </xdr:from>
    <xdr:to>
      <xdr:col>15</xdr:col>
      <xdr:colOff>0</xdr:colOff>
      <xdr:row>31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9D7073-060B-32A8-D13C-44D511EF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09600"/>
          <a:ext cx="7213600" cy="593090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9">
      <pivotArea collapsedLevelsAreSubtotals="1" fieldPosition="0">
        <references count="1">
          <reference field="0" count="1">
            <x v="1"/>
          </reference>
        </references>
      </pivotArea>
    </format>
    <format dxfId="8">
      <pivotArea dataOnly="0" labelOnly="1" fieldPosition="0">
        <references count="1">
          <reference field="0" count="1">
            <x v="1"/>
          </reference>
        </references>
      </pivotArea>
    </format>
    <format dxfId="7">
      <pivotArea dataOnly="0" fieldPosition="0">
        <references count="1">
          <reference field="0" count="1">
            <x v="3"/>
          </reference>
        </references>
      </pivotArea>
    </format>
    <format dxfId="6">
      <pivotArea collapsedLevelsAreSubtotals="1" fieldPosition="0">
        <references count="1">
          <reference field="0" count="1">
            <x v="2"/>
          </reference>
        </references>
      </pivotArea>
    </format>
    <format dxfId="5">
      <pivotArea dataOnly="0" labelOnly="1" fieldPosition="0">
        <references count="1">
          <reference field="0" count="1">
            <x v="2"/>
          </reference>
        </references>
      </pivotArea>
    </format>
    <format dxfId="4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3">
      <pivotArea dataOnly="0" fieldPosition="0">
        <references count="1">
          <reference field="0" count="2">
            <x v="5"/>
            <x v="6"/>
          </reference>
        </references>
      </pivotArea>
    </format>
    <format dxfId="2">
      <pivotArea collapsedLevelsAreSubtotals="1" fieldPosition="0">
        <references count="1">
          <reference field="0" count="1">
            <x v="4"/>
          </reference>
        </references>
      </pivotArea>
    </format>
    <format dxfId="1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11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0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3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27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81" t="s">
        <v>472</v>
      </c>
      <c r="I19" s="382"/>
      <c r="K19" s="383" t="s">
        <v>475</v>
      </c>
      <c r="L19" s="384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81" t="s">
        <v>472</v>
      </c>
      <c r="I20" s="382"/>
      <c r="K20" s="383" t="s">
        <v>475</v>
      </c>
      <c r="L20" s="384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81" t="s">
        <v>472</v>
      </c>
      <c r="I21" s="382"/>
      <c r="K21" s="383" t="s">
        <v>475</v>
      </c>
      <c r="L21" s="384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81" t="s">
        <v>472</v>
      </c>
      <c r="I18" s="382"/>
      <c r="K18" s="383" t="s">
        <v>475</v>
      </c>
      <c r="L18" s="384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81" t="s">
        <v>472</v>
      </c>
      <c r="I20" s="382"/>
      <c r="K20" s="383" t="s">
        <v>475</v>
      </c>
      <c r="L20" s="384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85" t="s">
        <v>667</v>
      </c>
      <c r="N10" s="385"/>
      <c r="O10" s="385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86" t="s">
        <v>668</v>
      </c>
      <c r="N11" s="386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86" t="s">
        <v>669</v>
      </c>
      <c r="N12" s="386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73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4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4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4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4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4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4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4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4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4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4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4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4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4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5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6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6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6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6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6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6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6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6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6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6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6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6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6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6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6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6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6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8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9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9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9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80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dimension ref="B3:I61"/>
  <sheetViews>
    <sheetView showGridLines="0" topLeftCell="A7" zoomScale="75" workbookViewId="0">
      <selection activeCell="B4" sqref="B4:F6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4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4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4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4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4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4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4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4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4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4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4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4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4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4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4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4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4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4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4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4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4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4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4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5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6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6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6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6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6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6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6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6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6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6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6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6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6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6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6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6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7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6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7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8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9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9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9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9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80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3B7A-B1E2-AE40-9E9F-BB1C4F622E2E}">
  <dimension ref="B3:F57"/>
  <sheetViews>
    <sheetView showGridLines="0" topLeftCell="A29" zoomScale="139" workbookViewId="0">
      <selection activeCell="B4" sqref="B4:F5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13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4">
        <v>174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74">
        <v>18</v>
      </c>
    </row>
    <row r="8" spans="2:6">
      <c r="B8" s="90" t="s">
        <v>17</v>
      </c>
      <c r="C8" s="91" t="s">
        <v>18</v>
      </c>
      <c r="D8" s="91" t="s">
        <v>665</v>
      </c>
      <c r="E8" s="91" t="s">
        <v>8915</v>
      </c>
      <c r="F8" s="374">
        <v>41</v>
      </c>
    </row>
    <row r="9" spans="2:6">
      <c r="B9" s="90" t="s">
        <v>17</v>
      </c>
      <c r="C9" s="91" t="s">
        <v>18</v>
      </c>
      <c r="D9" s="91" t="s">
        <v>686</v>
      </c>
      <c r="E9" s="91" t="s">
        <v>685</v>
      </c>
      <c r="F9" s="374">
        <v>570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4">
        <v>165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4">
        <v>28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4">
        <v>15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74">
        <v>60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4">
        <v>279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74">
        <v>22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4">
        <v>55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150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74">
        <v>30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803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352</v>
      </c>
    </row>
    <row r="21" spans="2:6">
      <c r="B21" s="90" t="s">
        <v>17</v>
      </c>
      <c r="C21" s="91" t="s">
        <v>6</v>
      </c>
      <c r="D21" s="91" t="s">
        <v>126</v>
      </c>
      <c r="E21" s="91" t="s">
        <v>664</v>
      </c>
      <c r="F21" s="374">
        <v>110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74">
        <v>304</v>
      </c>
    </row>
    <row r="23" spans="2:6">
      <c r="B23" s="90" t="s">
        <v>17</v>
      </c>
      <c r="C23" s="91" t="s">
        <v>6</v>
      </c>
      <c r="D23" s="91" t="s">
        <v>226</v>
      </c>
      <c r="E23" s="91" t="s">
        <v>467</v>
      </c>
      <c r="F23" s="374">
        <v>175</v>
      </c>
    </row>
    <row r="24" spans="2:6">
      <c r="B24" s="90" t="s">
        <v>17</v>
      </c>
      <c r="C24" s="91" t="s">
        <v>6</v>
      </c>
      <c r="D24" s="91" t="s">
        <v>244</v>
      </c>
      <c r="E24" s="91" t="s">
        <v>8923</v>
      </c>
      <c r="F24" s="374">
        <v>917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74">
        <v>68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1749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74">
        <v>1600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74">
        <v>25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74">
        <v>82</v>
      </c>
    </row>
    <row r="30" spans="2:6" ht="17" thickBot="1">
      <c r="B30" s="90" t="s">
        <v>17</v>
      </c>
      <c r="C30" s="91" t="s">
        <v>6</v>
      </c>
      <c r="D30" s="91" t="s">
        <v>696</v>
      </c>
      <c r="E30" s="91" t="s">
        <v>697</v>
      </c>
      <c r="F30" s="374">
        <v>549</v>
      </c>
    </row>
    <row r="31" spans="2:6">
      <c r="B31" s="99" t="s">
        <v>27</v>
      </c>
      <c r="C31" s="100" t="s">
        <v>18</v>
      </c>
      <c r="D31" s="100" t="s">
        <v>34</v>
      </c>
      <c r="E31" s="100" t="s">
        <v>35</v>
      </c>
      <c r="F31" s="375">
        <v>56</v>
      </c>
    </row>
    <row r="32" spans="2:6">
      <c r="B32" s="102" t="s">
        <v>27</v>
      </c>
      <c r="C32" s="103" t="s">
        <v>18</v>
      </c>
      <c r="D32" s="103" t="s">
        <v>512</v>
      </c>
      <c r="E32" s="103" t="s">
        <v>119</v>
      </c>
      <c r="F32" s="376">
        <v>754</v>
      </c>
    </row>
    <row r="33" spans="2:6">
      <c r="B33" s="102" t="s">
        <v>27</v>
      </c>
      <c r="C33" s="103" t="s">
        <v>18</v>
      </c>
      <c r="D33" s="103" t="s">
        <v>655</v>
      </c>
      <c r="E33" s="103" t="s">
        <v>656</v>
      </c>
      <c r="F33" s="376">
        <v>1036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6">
        <v>1971</v>
      </c>
    </row>
    <row r="35" spans="2:6">
      <c r="B35" s="102" t="s">
        <v>27</v>
      </c>
      <c r="C35" s="103" t="s">
        <v>18</v>
      </c>
      <c r="D35" s="103" t="s">
        <v>8918</v>
      </c>
      <c r="E35" s="103" t="s">
        <v>8919</v>
      </c>
      <c r="F35" s="376">
        <v>1102</v>
      </c>
    </row>
    <row r="36" spans="2:6">
      <c r="B36" s="102" t="s">
        <v>27</v>
      </c>
      <c r="C36" s="103" t="s">
        <v>6</v>
      </c>
      <c r="D36" s="103" t="s">
        <v>30</v>
      </c>
      <c r="E36" s="103" t="s">
        <v>31</v>
      </c>
      <c r="F36" s="376">
        <v>711</v>
      </c>
    </row>
    <row r="37" spans="2:6">
      <c r="B37" s="102" t="s">
        <v>27</v>
      </c>
      <c r="C37" s="103" t="s">
        <v>6</v>
      </c>
      <c r="D37" s="103" t="s">
        <v>28</v>
      </c>
      <c r="E37" s="103" t="s">
        <v>29</v>
      </c>
      <c r="F37" s="376">
        <v>940</v>
      </c>
    </row>
    <row r="38" spans="2:6">
      <c r="B38" s="102" t="s">
        <v>27</v>
      </c>
      <c r="C38" s="103" t="s">
        <v>6</v>
      </c>
      <c r="D38" s="103" t="s">
        <v>32</v>
      </c>
      <c r="E38" s="103" t="s">
        <v>33</v>
      </c>
      <c r="F38" s="376">
        <v>278</v>
      </c>
    </row>
    <row r="39" spans="2:6">
      <c r="B39" s="102" t="s">
        <v>27</v>
      </c>
      <c r="C39" s="103" t="s">
        <v>6</v>
      </c>
      <c r="D39" s="103" t="s">
        <v>9</v>
      </c>
      <c r="E39" s="103" t="s">
        <v>105</v>
      </c>
      <c r="F39" s="376">
        <v>499</v>
      </c>
    </row>
    <row r="40" spans="2:6">
      <c r="B40" s="102" t="s">
        <v>27</v>
      </c>
      <c r="C40" s="103" t="s">
        <v>6</v>
      </c>
      <c r="D40" s="103" t="s">
        <v>53</v>
      </c>
      <c r="E40" s="103" t="s">
        <v>123</v>
      </c>
      <c r="F40" s="376">
        <v>978</v>
      </c>
    </row>
    <row r="41" spans="2:6">
      <c r="B41" s="102" t="s">
        <v>27</v>
      </c>
      <c r="C41" s="103" t="s">
        <v>6</v>
      </c>
      <c r="D41" s="103" t="s">
        <v>36</v>
      </c>
      <c r="E41" s="103" t="s">
        <v>37</v>
      </c>
      <c r="F41" s="376">
        <v>133</v>
      </c>
    </row>
    <row r="42" spans="2:6">
      <c r="B42" s="102" t="s">
        <v>27</v>
      </c>
      <c r="C42" s="103" t="s">
        <v>6</v>
      </c>
      <c r="D42" s="103" t="s">
        <v>81</v>
      </c>
      <c r="E42" s="103" t="s">
        <v>82</v>
      </c>
      <c r="F42" s="376">
        <v>69</v>
      </c>
    </row>
    <row r="43" spans="2:6">
      <c r="B43" s="102" t="s">
        <v>27</v>
      </c>
      <c r="C43" s="103" t="s">
        <v>6</v>
      </c>
      <c r="D43" s="103" t="s">
        <v>228</v>
      </c>
      <c r="E43" s="103" t="s">
        <v>470</v>
      </c>
      <c r="F43" s="376">
        <v>25</v>
      </c>
    </row>
    <row r="44" spans="2:6">
      <c r="B44" s="102" t="s">
        <v>27</v>
      </c>
      <c r="C44" s="103" t="s">
        <v>6</v>
      </c>
      <c r="D44" s="103" t="s">
        <v>262</v>
      </c>
      <c r="E44" s="103" t="s">
        <v>263</v>
      </c>
      <c r="F44" s="376">
        <v>26</v>
      </c>
    </row>
    <row r="45" spans="2:6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4</v>
      </c>
    </row>
    <row r="46" spans="2:6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500</v>
      </c>
    </row>
    <row r="47" spans="2:6">
      <c r="B47" s="102" t="s">
        <v>27</v>
      </c>
      <c r="C47" s="103" t="s">
        <v>6</v>
      </c>
      <c r="D47" s="103" t="s">
        <v>517</v>
      </c>
      <c r="E47" s="103" t="s">
        <v>518</v>
      </c>
      <c r="F47" s="376">
        <v>475</v>
      </c>
    </row>
    <row r="48" spans="2:6">
      <c r="B48" s="102" t="s">
        <v>27</v>
      </c>
      <c r="C48" s="103" t="s">
        <v>6</v>
      </c>
      <c r="D48" s="103" t="s">
        <v>589</v>
      </c>
      <c r="E48" s="103" t="s">
        <v>659</v>
      </c>
      <c r="F48" s="376">
        <v>868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22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25</v>
      </c>
    </row>
    <row r="51" spans="2:6">
      <c r="B51" s="102" t="s">
        <v>27</v>
      </c>
      <c r="C51" s="103" t="s">
        <v>6</v>
      </c>
      <c r="D51" s="103" t="s">
        <v>731</v>
      </c>
      <c r="E51" s="103" t="s">
        <v>732</v>
      </c>
      <c r="F51" s="376">
        <v>10</v>
      </c>
    </row>
    <row r="52" spans="2:6" ht="17" thickBot="1">
      <c r="B52" s="115" t="s">
        <v>27</v>
      </c>
      <c r="C52" s="116" t="s">
        <v>6</v>
      </c>
      <c r="D52" s="116" t="s">
        <v>727</v>
      </c>
      <c r="E52" s="116" t="s">
        <v>728</v>
      </c>
      <c r="F52" s="377">
        <v>79</v>
      </c>
    </row>
    <row r="53" spans="2:6">
      <c r="B53" s="119" t="s">
        <v>40</v>
      </c>
      <c r="C53" s="120" t="s">
        <v>18</v>
      </c>
      <c r="D53" s="120" t="s">
        <v>8926</v>
      </c>
      <c r="E53" s="120" t="s">
        <v>8927</v>
      </c>
      <c r="F53" s="378">
        <v>350</v>
      </c>
    </row>
    <row r="54" spans="2:6">
      <c r="B54" s="122" t="s">
        <v>40</v>
      </c>
      <c r="C54" s="118" t="s">
        <v>6</v>
      </c>
      <c r="D54" s="118" t="s">
        <v>113</v>
      </c>
      <c r="E54" s="118" t="s">
        <v>114</v>
      </c>
      <c r="F54" s="379">
        <v>400</v>
      </c>
    </row>
    <row r="55" spans="2:6">
      <c r="B55" s="122" t="s">
        <v>40</v>
      </c>
      <c r="C55" s="118" t="s">
        <v>6</v>
      </c>
      <c r="D55" s="118" t="s">
        <v>47</v>
      </c>
      <c r="E55" s="118" t="s">
        <v>229</v>
      </c>
      <c r="F55" s="379">
        <v>19</v>
      </c>
    </row>
    <row r="56" spans="2:6">
      <c r="B56" s="122" t="s">
        <v>40</v>
      </c>
      <c r="C56" s="118" t="s">
        <v>6</v>
      </c>
      <c r="D56" s="118" t="s">
        <v>49</v>
      </c>
      <c r="E56" s="118" t="s">
        <v>511</v>
      </c>
      <c r="F56" s="379">
        <v>218</v>
      </c>
    </row>
    <row r="57" spans="2:6" ht="17" thickBot="1">
      <c r="B57" s="124" t="s">
        <v>40</v>
      </c>
      <c r="C57" s="125" t="s">
        <v>6</v>
      </c>
      <c r="D57" s="125" t="s">
        <v>257</v>
      </c>
      <c r="E57" s="125" t="s">
        <v>258</v>
      </c>
      <c r="F57" s="380">
        <v>26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D426-ED92-3B40-A525-87A346F59E3A}">
  <dimension ref="B3:R55"/>
  <sheetViews>
    <sheetView showGridLines="0" zoomScale="66" workbookViewId="0">
      <selection activeCell="B4" sqref="B4:F55"/>
    </sheetView>
  </sheetViews>
  <sheetFormatPr baseColWidth="10" defaultRowHeight="16"/>
  <cols>
    <col min="5" max="5" width="15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57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367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607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74">
        <v>134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4">
        <v>14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74">
        <v>13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74">
        <v>337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712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150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35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411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4">
        <v>38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74">
        <v>429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74">
        <v>400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74">
        <v>60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74">
        <v>472</v>
      </c>
    </row>
    <row r="21" spans="2:6">
      <c r="B21" s="90" t="s">
        <v>17</v>
      </c>
      <c r="C21" s="91" t="s">
        <v>6</v>
      </c>
      <c r="D21" s="91" t="s">
        <v>244</v>
      </c>
      <c r="E21" s="91" t="s">
        <v>8923</v>
      </c>
      <c r="F21" s="374">
        <v>200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74">
        <v>147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74">
        <v>323</v>
      </c>
    </row>
    <row r="24" spans="2:6">
      <c r="B24" s="90" t="s">
        <v>17</v>
      </c>
      <c r="C24" s="91" t="s">
        <v>6</v>
      </c>
      <c r="D24" s="91" t="s">
        <v>498</v>
      </c>
      <c r="E24" s="91" t="s">
        <v>499</v>
      </c>
      <c r="F24" s="374">
        <v>469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216</v>
      </c>
    </row>
    <row r="26" spans="2:6">
      <c r="B26" s="90" t="s">
        <v>17</v>
      </c>
      <c r="C26" s="91" t="s">
        <v>6</v>
      </c>
      <c r="D26" s="91" t="s">
        <v>665</v>
      </c>
      <c r="E26" s="91" t="s">
        <v>8915</v>
      </c>
      <c r="F26" s="374">
        <v>90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670</v>
      </c>
    </row>
    <row r="28" spans="2:6">
      <c r="B28" s="90" t="s">
        <v>17</v>
      </c>
      <c r="C28" s="91" t="s">
        <v>6</v>
      </c>
      <c r="D28" s="91" t="s">
        <v>729</v>
      </c>
      <c r="E28" s="91" t="s">
        <v>730</v>
      </c>
      <c r="F28" s="374">
        <v>163</v>
      </c>
    </row>
    <row r="29" spans="2:6" ht="17" thickBot="1">
      <c r="B29" s="90" t="s">
        <v>17</v>
      </c>
      <c r="C29" s="91" t="s">
        <v>6</v>
      </c>
      <c r="D29" s="91" t="s">
        <v>690</v>
      </c>
      <c r="E29" s="91" t="s">
        <v>8925</v>
      </c>
      <c r="F29" s="374">
        <v>120</v>
      </c>
    </row>
    <row r="30" spans="2:6">
      <c r="B30" s="99" t="s">
        <v>27</v>
      </c>
      <c r="C30" s="100" t="s">
        <v>18</v>
      </c>
      <c r="D30" s="100" t="s">
        <v>30</v>
      </c>
      <c r="E30" s="100" t="s">
        <v>31</v>
      </c>
      <c r="F30" s="375">
        <v>128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34</v>
      </c>
      <c r="E32" s="103" t="s">
        <v>35</v>
      </c>
      <c r="F32" s="376">
        <v>165</v>
      </c>
    </row>
    <row r="33" spans="2:18">
      <c r="B33" s="102" t="s">
        <v>27</v>
      </c>
      <c r="C33" s="103" t="s">
        <v>18</v>
      </c>
      <c r="D33" s="103" t="s">
        <v>36</v>
      </c>
      <c r="E33" s="103" t="s">
        <v>37</v>
      </c>
      <c r="F33" s="376">
        <v>450</v>
      </c>
    </row>
    <row r="34" spans="2:18">
      <c r="B34" s="102" t="s">
        <v>27</v>
      </c>
      <c r="C34" s="103" t="s">
        <v>18</v>
      </c>
      <c r="D34" s="103" t="s">
        <v>81</v>
      </c>
      <c r="E34" s="103" t="s">
        <v>82</v>
      </c>
      <c r="F34" s="376">
        <v>30</v>
      </c>
    </row>
    <row r="35" spans="2:18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196</v>
      </c>
    </row>
    <row r="36" spans="2:18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25</v>
      </c>
    </row>
    <row r="37" spans="2:18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681</v>
      </c>
    </row>
    <row r="38" spans="2:18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476</v>
      </c>
    </row>
    <row r="39" spans="2:18">
      <c r="B39" s="102" t="s">
        <v>27</v>
      </c>
      <c r="C39" s="103" t="s">
        <v>18</v>
      </c>
      <c r="D39" s="103" t="s">
        <v>8916</v>
      </c>
      <c r="E39" s="103" t="s">
        <v>8917</v>
      </c>
      <c r="F39" s="376">
        <v>15</v>
      </c>
    </row>
    <row r="40" spans="2:18">
      <c r="B40" s="102" t="s">
        <v>27</v>
      </c>
      <c r="C40" s="103" t="s">
        <v>18</v>
      </c>
      <c r="D40" s="103" t="s">
        <v>731</v>
      </c>
      <c r="E40" s="103" t="s">
        <v>732</v>
      </c>
      <c r="F40" s="376">
        <v>1</v>
      </c>
      <c r="Q40">
        <v>2152</v>
      </c>
    </row>
    <row r="41" spans="2:18">
      <c r="B41" s="102" t="s">
        <v>27</v>
      </c>
      <c r="C41" s="103" t="s">
        <v>18</v>
      </c>
      <c r="D41" s="103" t="s">
        <v>727</v>
      </c>
      <c r="E41" s="103" t="s">
        <v>728</v>
      </c>
      <c r="F41" s="376">
        <v>0</v>
      </c>
      <c r="Q41">
        <v>879</v>
      </c>
    </row>
    <row r="42" spans="2:18">
      <c r="B42" s="102" t="s">
        <v>27</v>
      </c>
      <c r="C42" s="103" t="s">
        <v>6</v>
      </c>
      <c r="D42" s="103" t="s">
        <v>32</v>
      </c>
      <c r="E42" s="103" t="s">
        <v>33</v>
      </c>
      <c r="F42" s="376">
        <v>102</v>
      </c>
      <c r="Q42">
        <v>-142</v>
      </c>
    </row>
    <row r="43" spans="2:18">
      <c r="B43" s="102" t="s">
        <v>27</v>
      </c>
      <c r="C43" s="103" t="s">
        <v>6</v>
      </c>
      <c r="D43" s="103" t="s">
        <v>9</v>
      </c>
      <c r="E43" s="103" t="s">
        <v>105</v>
      </c>
      <c r="F43" s="376">
        <v>76</v>
      </c>
      <c r="Q43">
        <f>SUM(Q40:Q42)</f>
        <v>2889</v>
      </c>
      <c r="R43">
        <f>Q40/Q43</f>
        <v>0.74489442713741782</v>
      </c>
    </row>
    <row r="44" spans="2:18">
      <c r="B44" s="102" t="s">
        <v>27</v>
      </c>
      <c r="C44" s="103" t="s">
        <v>6</v>
      </c>
      <c r="D44" s="103" t="s">
        <v>53</v>
      </c>
      <c r="E44" s="103" t="s">
        <v>123</v>
      </c>
      <c r="F44" s="376">
        <v>989</v>
      </c>
    </row>
    <row r="45" spans="2:18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80</v>
      </c>
    </row>
    <row r="46" spans="2:18">
      <c r="B46" s="102" t="s">
        <v>27</v>
      </c>
      <c r="C46" s="103" t="s">
        <v>6</v>
      </c>
      <c r="D46" s="103" t="s">
        <v>517</v>
      </c>
      <c r="E46" s="103" t="s">
        <v>518</v>
      </c>
      <c r="F46" s="376">
        <v>56</v>
      </c>
    </row>
    <row r="47" spans="2:18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301</v>
      </c>
    </row>
    <row r="48" spans="2:18">
      <c r="B48" s="102" t="s">
        <v>27</v>
      </c>
      <c r="C48" s="103" t="s">
        <v>6</v>
      </c>
      <c r="D48" s="103" t="s">
        <v>655</v>
      </c>
      <c r="E48" s="103" t="s">
        <v>656</v>
      </c>
      <c r="F48" s="376">
        <v>699</v>
      </c>
    </row>
    <row r="49" spans="2:6">
      <c r="B49" s="102" t="s">
        <v>27</v>
      </c>
      <c r="C49" s="103" t="s">
        <v>6</v>
      </c>
      <c r="D49" s="103" t="s">
        <v>688</v>
      </c>
      <c r="E49" s="103" t="s">
        <v>689</v>
      </c>
      <c r="F49" s="376">
        <v>211</v>
      </c>
    </row>
    <row r="50" spans="2:6" ht="17" thickBot="1">
      <c r="B50" s="115" t="s">
        <v>27</v>
      </c>
      <c r="C50" s="116" t="s">
        <v>6</v>
      </c>
      <c r="D50" s="116" t="s">
        <v>8918</v>
      </c>
      <c r="E50" s="116" t="s">
        <v>8919</v>
      </c>
      <c r="F50" s="377">
        <v>32</v>
      </c>
    </row>
    <row r="51" spans="2:6">
      <c r="B51" s="119" t="s">
        <v>40</v>
      </c>
      <c r="C51" s="120" t="s">
        <v>18</v>
      </c>
      <c r="D51" s="120" t="s">
        <v>257</v>
      </c>
      <c r="E51" s="120" t="s">
        <v>258</v>
      </c>
      <c r="F51" s="378">
        <v>18</v>
      </c>
    </row>
    <row r="52" spans="2:6">
      <c r="B52" s="122" t="s">
        <v>40</v>
      </c>
      <c r="C52" s="118" t="s">
        <v>18</v>
      </c>
      <c r="D52" s="118" t="s">
        <v>8926</v>
      </c>
      <c r="E52" s="118" t="s">
        <v>8927</v>
      </c>
      <c r="F52" s="379">
        <v>485</v>
      </c>
    </row>
    <row r="53" spans="2:6">
      <c r="B53" s="122" t="s">
        <v>40</v>
      </c>
      <c r="C53" s="118" t="s">
        <v>6</v>
      </c>
      <c r="D53" s="118" t="s">
        <v>113</v>
      </c>
      <c r="E53" s="118" t="s">
        <v>114</v>
      </c>
      <c r="F53" s="379">
        <v>50</v>
      </c>
    </row>
    <row r="54" spans="2:6">
      <c r="B54" s="122" t="s">
        <v>40</v>
      </c>
      <c r="C54" s="118" t="s">
        <v>6</v>
      </c>
      <c r="D54" s="118" t="s">
        <v>47</v>
      </c>
      <c r="E54" s="118" t="s">
        <v>229</v>
      </c>
      <c r="F54" s="379">
        <v>169</v>
      </c>
    </row>
    <row r="55" spans="2:6" ht="17" thickBot="1">
      <c r="B55" s="124" t="s">
        <v>40</v>
      </c>
      <c r="C55" s="125" t="s">
        <v>6</v>
      </c>
      <c r="D55" s="125" t="s">
        <v>49</v>
      </c>
      <c r="E55" s="125" t="s">
        <v>511</v>
      </c>
      <c r="F55" s="380">
        <v>142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BC13-C831-6345-89C8-6DF9B0D896FB}">
  <dimension ref="B3:L58"/>
  <sheetViews>
    <sheetView showGridLines="0" zoomScale="67" workbookViewId="0">
      <selection activeCell="B4" sqref="B4:F58"/>
    </sheetView>
  </sheetViews>
  <sheetFormatPr baseColWidth="10" defaultRowHeight="16"/>
  <cols>
    <col min="5" max="5" width="15" bestFit="1" customWidth="1"/>
    <col min="11" max="11" width="13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73">
        <v>114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4">
        <v>30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4">
        <v>14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4">
        <v>105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74">
        <v>502</v>
      </c>
    </row>
    <row r="10" spans="2:6">
      <c r="B10" s="90" t="s">
        <v>17</v>
      </c>
      <c r="C10" s="91" t="s">
        <v>18</v>
      </c>
      <c r="D10" s="91" t="s">
        <v>608</v>
      </c>
      <c r="E10" s="91" t="s">
        <v>609</v>
      </c>
      <c r="F10" s="374">
        <v>91</v>
      </c>
    </row>
    <row r="11" spans="2:6">
      <c r="B11" s="90" t="s">
        <v>17</v>
      </c>
      <c r="C11" s="91" t="s">
        <v>18</v>
      </c>
      <c r="D11" s="91" t="s">
        <v>665</v>
      </c>
      <c r="E11" s="91" t="s">
        <v>8915</v>
      </c>
      <c r="F11" s="374">
        <v>90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1160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55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50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74">
        <v>1122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74">
        <v>5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374">
        <v>123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74">
        <v>2</v>
      </c>
    </row>
    <row r="22" spans="2:6">
      <c r="B22" s="90" t="s">
        <v>17</v>
      </c>
      <c r="C22" s="91" t="s">
        <v>6</v>
      </c>
      <c r="D22" s="91" t="s">
        <v>59</v>
      </c>
      <c r="E22" s="91" t="s">
        <v>104</v>
      </c>
      <c r="F22" s="374">
        <v>43</v>
      </c>
    </row>
    <row r="23" spans="2:6">
      <c r="B23" s="90" t="s">
        <v>17</v>
      </c>
      <c r="C23" s="91" t="s">
        <v>6</v>
      </c>
      <c r="D23" s="91" t="s">
        <v>126</v>
      </c>
      <c r="E23" s="91" t="s">
        <v>664</v>
      </c>
      <c r="F23" s="374">
        <v>110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74">
        <v>701</v>
      </c>
    </row>
    <row r="25" spans="2:6">
      <c r="B25" s="90" t="s">
        <v>17</v>
      </c>
      <c r="C25" s="91" t="s">
        <v>6</v>
      </c>
      <c r="D25" s="91" t="s">
        <v>244</v>
      </c>
      <c r="E25" s="91" t="s">
        <v>8923</v>
      </c>
      <c r="F25" s="374">
        <v>800</v>
      </c>
    </row>
    <row r="26" spans="2:6">
      <c r="B26" s="90" t="s">
        <v>17</v>
      </c>
      <c r="C26" s="91" t="s">
        <v>6</v>
      </c>
      <c r="D26" s="91" t="s">
        <v>502</v>
      </c>
      <c r="E26" s="91" t="s">
        <v>662</v>
      </c>
      <c r="F26" s="374">
        <v>67</v>
      </c>
    </row>
    <row r="27" spans="2:6">
      <c r="B27" s="90" t="s">
        <v>17</v>
      </c>
      <c r="C27" s="91" t="s">
        <v>6</v>
      </c>
      <c r="D27" s="91" t="s">
        <v>680</v>
      </c>
      <c r="E27" s="91" t="s">
        <v>681</v>
      </c>
      <c r="F27" s="374">
        <v>40</v>
      </c>
    </row>
    <row r="28" spans="2:6">
      <c r="B28" s="90" t="s">
        <v>17</v>
      </c>
      <c r="C28" s="91" t="s">
        <v>6</v>
      </c>
      <c r="D28" s="91" t="s">
        <v>725</v>
      </c>
      <c r="E28" s="91" t="s">
        <v>726</v>
      </c>
      <c r="F28" s="374">
        <v>141</v>
      </c>
    </row>
    <row r="29" spans="2:6">
      <c r="B29" s="90" t="s">
        <v>17</v>
      </c>
      <c r="C29" s="91" t="s">
        <v>6</v>
      </c>
      <c r="D29" s="91" t="s">
        <v>729</v>
      </c>
      <c r="E29" s="91" t="s">
        <v>730</v>
      </c>
      <c r="F29" s="374">
        <v>54</v>
      </c>
    </row>
    <row r="30" spans="2:6" ht="17" thickBot="1">
      <c r="B30" s="90" t="s">
        <v>17</v>
      </c>
      <c r="C30" s="91" t="s">
        <v>6</v>
      </c>
      <c r="D30" s="91" t="s">
        <v>690</v>
      </c>
      <c r="E30" s="91" t="s">
        <v>8925</v>
      </c>
      <c r="F30" s="374">
        <v>210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75">
        <v>135</v>
      </c>
    </row>
    <row r="32" spans="2:6">
      <c r="B32" s="102" t="s">
        <v>27</v>
      </c>
      <c r="C32" s="103" t="s">
        <v>18</v>
      </c>
      <c r="D32" s="103" t="s">
        <v>32</v>
      </c>
      <c r="E32" s="103" t="s">
        <v>33</v>
      </c>
      <c r="F32" s="376">
        <v>102</v>
      </c>
    </row>
    <row r="33" spans="2:12">
      <c r="B33" s="102" t="s">
        <v>27</v>
      </c>
      <c r="C33" s="103" t="s">
        <v>18</v>
      </c>
      <c r="D33" s="103" t="s">
        <v>81</v>
      </c>
      <c r="E33" s="103" t="s">
        <v>82</v>
      </c>
      <c r="F33" s="376">
        <v>41</v>
      </c>
    </row>
    <row r="34" spans="2:12">
      <c r="B34" s="102" t="s">
        <v>27</v>
      </c>
      <c r="C34" s="103" t="s">
        <v>18</v>
      </c>
      <c r="D34" s="103" t="s">
        <v>484</v>
      </c>
      <c r="E34" s="103" t="s">
        <v>661</v>
      </c>
      <c r="F34" s="376">
        <v>2</v>
      </c>
    </row>
    <row r="35" spans="2:12">
      <c r="B35" s="102" t="s">
        <v>27</v>
      </c>
      <c r="C35" s="103" t="s">
        <v>18</v>
      </c>
      <c r="D35" s="103" t="s">
        <v>517</v>
      </c>
      <c r="E35" s="103" t="s">
        <v>518</v>
      </c>
      <c r="F35" s="376">
        <v>772</v>
      </c>
    </row>
    <row r="36" spans="2:12">
      <c r="B36" s="102" t="s">
        <v>27</v>
      </c>
      <c r="C36" s="103" t="s">
        <v>18</v>
      </c>
      <c r="D36" s="103" t="s">
        <v>512</v>
      </c>
      <c r="E36" s="103" t="s">
        <v>119</v>
      </c>
      <c r="F36" s="376">
        <v>422</v>
      </c>
    </row>
    <row r="37" spans="2:12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960</v>
      </c>
    </row>
    <row r="38" spans="2:12">
      <c r="B38" s="102" t="s">
        <v>27</v>
      </c>
      <c r="C38" s="103" t="s">
        <v>18</v>
      </c>
      <c r="D38" s="103" t="s">
        <v>731</v>
      </c>
      <c r="E38" s="103" t="s">
        <v>732</v>
      </c>
      <c r="F38" s="376">
        <v>31</v>
      </c>
    </row>
    <row r="39" spans="2:12">
      <c r="B39" s="102" t="s">
        <v>27</v>
      </c>
      <c r="C39" s="103" t="s">
        <v>6</v>
      </c>
      <c r="D39" s="103" t="s">
        <v>61</v>
      </c>
      <c r="E39" s="103" t="s">
        <v>62</v>
      </c>
      <c r="F39" s="376">
        <v>125</v>
      </c>
      <c r="H39" s="413" t="s">
        <v>8932</v>
      </c>
      <c r="I39" s="414">
        <f>1940*3</f>
        <v>5820</v>
      </c>
      <c r="J39" s="414"/>
      <c r="K39" s="414" t="s">
        <v>8933</v>
      </c>
      <c r="L39" s="414"/>
    </row>
    <row r="40" spans="2:12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29</v>
      </c>
      <c r="H40" s="413" t="s">
        <v>8929</v>
      </c>
      <c r="I40" s="414">
        <f>I39*0.4</f>
        <v>2328</v>
      </c>
      <c r="J40" s="414"/>
      <c r="K40" s="414" t="s">
        <v>8934</v>
      </c>
      <c r="L40" s="414">
        <f>1164+272</f>
        <v>1436</v>
      </c>
    </row>
    <row r="41" spans="2:12">
      <c r="B41" s="102" t="s">
        <v>27</v>
      </c>
      <c r="C41" s="103" t="s">
        <v>6</v>
      </c>
      <c r="D41" s="103" t="s">
        <v>34</v>
      </c>
      <c r="E41" s="103" t="s">
        <v>35</v>
      </c>
      <c r="F41" s="376">
        <v>168</v>
      </c>
      <c r="H41" s="413" t="s">
        <v>8930</v>
      </c>
      <c r="I41" s="414">
        <f>I39*0.4</f>
        <v>2328</v>
      </c>
      <c r="J41" s="414"/>
      <c r="K41" s="414" t="s">
        <v>8935</v>
      </c>
      <c r="L41" s="414">
        <f>I40-1452</f>
        <v>876</v>
      </c>
    </row>
    <row r="42" spans="2:12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499</v>
      </c>
      <c r="H42" s="413" t="s">
        <v>8931</v>
      </c>
      <c r="I42" s="414">
        <f>I39*0.2</f>
        <v>1164</v>
      </c>
      <c r="J42" s="414"/>
      <c r="K42" s="414"/>
      <c r="L42" s="414"/>
    </row>
    <row r="43" spans="2:12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803</v>
      </c>
    </row>
    <row r="44" spans="2:12">
      <c r="B44" s="102" t="s">
        <v>27</v>
      </c>
      <c r="C44" s="103" t="s">
        <v>6</v>
      </c>
      <c r="D44" s="103" t="s">
        <v>36</v>
      </c>
      <c r="E44" s="103" t="s">
        <v>37</v>
      </c>
      <c r="F44" s="376">
        <v>727</v>
      </c>
    </row>
    <row r="45" spans="2:12">
      <c r="B45" s="102" t="s">
        <v>27</v>
      </c>
      <c r="C45" s="103" t="s">
        <v>6</v>
      </c>
      <c r="D45" s="103" t="s">
        <v>228</v>
      </c>
      <c r="E45" s="103" t="s">
        <v>470</v>
      </c>
      <c r="F45" s="376">
        <v>150</v>
      </c>
    </row>
    <row r="46" spans="2:12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398</v>
      </c>
    </row>
    <row r="47" spans="2:12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449</v>
      </c>
    </row>
    <row r="48" spans="2:12">
      <c r="B48" s="102" t="s">
        <v>27</v>
      </c>
      <c r="C48" s="103" t="s">
        <v>6</v>
      </c>
      <c r="D48" s="103" t="s">
        <v>682</v>
      </c>
      <c r="E48" s="103" t="s">
        <v>8928</v>
      </c>
      <c r="F48" s="376">
        <v>50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55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29</v>
      </c>
    </row>
    <row r="51" spans="2:6">
      <c r="B51" s="102" t="s">
        <v>27</v>
      </c>
      <c r="C51" s="103" t="s">
        <v>6</v>
      </c>
      <c r="D51" s="103" t="s">
        <v>688</v>
      </c>
      <c r="E51" s="103" t="s">
        <v>689</v>
      </c>
      <c r="F51" s="376">
        <v>1499</v>
      </c>
    </row>
    <row r="52" spans="2:6">
      <c r="B52" s="102" t="s">
        <v>27</v>
      </c>
      <c r="C52" s="103" t="s">
        <v>6</v>
      </c>
      <c r="D52" s="103" t="s">
        <v>727</v>
      </c>
      <c r="E52" s="103" t="s">
        <v>728</v>
      </c>
      <c r="F52" s="376">
        <v>625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1499</v>
      </c>
    </row>
    <row r="54" spans="2:6">
      <c r="B54" s="119" t="s">
        <v>40</v>
      </c>
      <c r="C54" s="120" t="s">
        <v>18</v>
      </c>
      <c r="D54" s="120" t="s">
        <v>47</v>
      </c>
      <c r="E54" s="120" t="s">
        <v>229</v>
      </c>
      <c r="F54" s="378">
        <v>0</v>
      </c>
    </row>
    <row r="55" spans="2:6">
      <c r="B55" s="122" t="s">
        <v>40</v>
      </c>
      <c r="C55" s="118" t="s">
        <v>18</v>
      </c>
      <c r="D55" s="118" t="s">
        <v>8926</v>
      </c>
      <c r="E55" s="118" t="s">
        <v>8927</v>
      </c>
      <c r="F55" s="379">
        <v>450</v>
      </c>
    </row>
    <row r="56" spans="2:6">
      <c r="B56" s="122" t="s">
        <v>40</v>
      </c>
      <c r="C56" s="118" t="s">
        <v>6</v>
      </c>
      <c r="D56" s="118" t="s">
        <v>113</v>
      </c>
      <c r="E56" s="118" t="s">
        <v>114</v>
      </c>
      <c r="F56" s="379">
        <v>65</v>
      </c>
    </row>
    <row r="57" spans="2:6">
      <c r="B57" s="122" t="s">
        <v>40</v>
      </c>
      <c r="C57" s="118" t="s">
        <v>6</v>
      </c>
      <c r="D57" s="118" t="s">
        <v>49</v>
      </c>
      <c r="E57" s="118" t="s">
        <v>511</v>
      </c>
      <c r="F57" s="379">
        <v>42</v>
      </c>
    </row>
    <row r="58" spans="2:6" ht="17" thickBot="1">
      <c r="B58" s="124" t="s">
        <v>40</v>
      </c>
      <c r="C58" s="125" t="s">
        <v>6</v>
      </c>
      <c r="D58" s="125" t="s">
        <v>257</v>
      </c>
      <c r="E58" s="125" t="s">
        <v>258</v>
      </c>
      <c r="F58" s="380">
        <v>71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83C0-E782-B147-AE66-EBCF66D7D38D}">
  <dimension ref="B3:L50"/>
  <sheetViews>
    <sheetView showGridLines="0" zoomScale="75" workbookViewId="0">
      <selection activeCell="B4" sqref="B4:F50"/>
    </sheetView>
  </sheetViews>
  <sheetFormatPr baseColWidth="10" defaultRowHeight="16"/>
  <cols>
    <col min="5" max="5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73">
        <v>105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4">
        <v>1143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74">
        <v>42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500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4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3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312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25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74">
        <v>27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4">
        <v>9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4">
        <v>92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210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74">
        <v>287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600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4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278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245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95</v>
      </c>
    </row>
    <row r="24" spans="2:6">
      <c r="B24" s="90" t="s">
        <v>17</v>
      </c>
      <c r="C24" s="91" t="s">
        <v>6</v>
      </c>
      <c r="D24" s="91" t="s">
        <v>502</v>
      </c>
      <c r="E24" s="91" t="s">
        <v>662</v>
      </c>
      <c r="F24" s="374">
        <v>50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202</v>
      </c>
    </row>
    <row r="26" spans="2:6">
      <c r="B26" s="90" t="s">
        <v>17</v>
      </c>
      <c r="C26" s="91" t="s">
        <v>6</v>
      </c>
      <c r="D26" s="91" t="s">
        <v>725</v>
      </c>
      <c r="E26" s="91" t="s">
        <v>726</v>
      </c>
      <c r="F26" s="374">
        <v>300</v>
      </c>
    </row>
    <row r="27" spans="2:6" ht="17" thickBot="1">
      <c r="B27" s="90" t="s">
        <v>17</v>
      </c>
      <c r="C27" s="91" t="s">
        <v>6</v>
      </c>
      <c r="D27" s="91" t="s">
        <v>729</v>
      </c>
      <c r="E27" s="91" t="s">
        <v>730</v>
      </c>
      <c r="F27" s="374">
        <v>163</v>
      </c>
    </row>
    <row r="28" spans="2:6">
      <c r="B28" s="99" t="s">
        <v>27</v>
      </c>
      <c r="C28" s="100" t="s">
        <v>18</v>
      </c>
      <c r="D28" s="100" t="s">
        <v>28</v>
      </c>
      <c r="E28" s="100" t="s">
        <v>29</v>
      </c>
      <c r="F28" s="375">
        <v>146</v>
      </c>
    </row>
    <row r="29" spans="2:6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0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6">
        <v>8</v>
      </c>
    </row>
    <row r="31" spans="2:6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594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6">
        <v>200</v>
      </c>
    </row>
    <row r="33" spans="2:12">
      <c r="B33" s="102" t="s">
        <v>27</v>
      </c>
      <c r="C33" s="103" t="s">
        <v>18</v>
      </c>
      <c r="D33" s="103" t="s">
        <v>8916</v>
      </c>
      <c r="E33" s="103" t="s">
        <v>8917</v>
      </c>
      <c r="F33" s="376">
        <v>172</v>
      </c>
    </row>
    <row r="34" spans="2:12">
      <c r="B34" s="102" t="s">
        <v>27</v>
      </c>
      <c r="C34" s="103" t="s">
        <v>6</v>
      </c>
      <c r="D34" s="103" t="s">
        <v>7</v>
      </c>
      <c r="E34" s="103" t="s">
        <v>461</v>
      </c>
      <c r="F34" s="376">
        <v>22</v>
      </c>
      <c r="H34" s="415" t="s">
        <v>8941</v>
      </c>
    </row>
    <row r="35" spans="2:12">
      <c r="B35" s="102" t="s">
        <v>27</v>
      </c>
      <c r="C35" s="103" t="s">
        <v>6</v>
      </c>
      <c r="D35" s="103" t="s">
        <v>32</v>
      </c>
      <c r="E35" s="103" t="s">
        <v>33</v>
      </c>
      <c r="F35" s="376">
        <v>218</v>
      </c>
      <c r="I35" s="357" t="s">
        <v>8938</v>
      </c>
      <c r="K35" s="357" t="s">
        <v>8933</v>
      </c>
    </row>
    <row r="36" spans="2:12">
      <c r="B36" s="102" t="s">
        <v>27</v>
      </c>
      <c r="C36" s="103" t="s">
        <v>6</v>
      </c>
      <c r="D36" s="103" t="s">
        <v>34</v>
      </c>
      <c r="E36" s="103" t="s">
        <v>35</v>
      </c>
      <c r="F36" s="376">
        <v>194</v>
      </c>
      <c r="H36" s="413" t="s">
        <v>8937</v>
      </c>
      <c r="I36">
        <f>414+3749-382</f>
        <v>3781</v>
      </c>
      <c r="K36" t="s">
        <v>8939</v>
      </c>
      <c r="L36">
        <f>I39+382</f>
        <v>1138.2</v>
      </c>
    </row>
    <row r="37" spans="2:12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388</v>
      </c>
      <c r="H37" s="413" t="s">
        <v>17</v>
      </c>
      <c r="I37">
        <f>I36*0.4</f>
        <v>1512.4</v>
      </c>
      <c r="K37" t="s">
        <v>8940</v>
      </c>
      <c r="L37">
        <f>I37-414</f>
        <v>1098.4000000000001</v>
      </c>
    </row>
    <row r="38" spans="2:12">
      <c r="B38" s="102" t="s">
        <v>27</v>
      </c>
      <c r="C38" s="103" t="s">
        <v>6</v>
      </c>
      <c r="D38" s="103" t="s">
        <v>53</v>
      </c>
      <c r="E38" s="103" t="s">
        <v>123</v>
      </c>
      <c r="F38" s="376">
        <v>485</v>
      </c>
      <c r="H38" s="413" t="s">
        <v>27</v>
      </c>
      <c r="I38">
        <f>I36*0.4</f>
        <v>1512.4</v>
      </c>
    </row>
    <row r="39" spans="2:12">
      <c r="B39" s="102" t="s">
        <v>27</v>
      </c>
      <c r="C39" s="103" t="s">
        <v>6</v>
      </c>
      <c r="D39" s="103" t="s">
        <v>228</v>
      </c>
      <c r="E39" s="103" t="s">
        <v>470</v>
      </c>
      <c r="F39" s="376">
        <v>716</v>
      </c>
      <c r="H39" s="413" t="s">
        <v>40</v>
      </c>
      <c r="I39">
        <f>I36*0.2</f>
        <v>756.2</v>
      </c>
    </row>
    <row r="40" spans="2:12">
      <c r="B40" s="102" t="s">
        <v>27</v>
      </c>
      <c r="C40" s="103" t="s">
        <v>6</v>
      </c>
      <c r="D40" s="103" t="s">
        <v>484</v>
      </c>
      <c r="E40" s="103" t="s">
        <v>661</v>
      </c>
      <c r="F40" s="376">
        <v>25</v>
      </c>
    </row>
    <row r="41" spans="2:12">
      <c r="B41" s="102" t="s">
        <v>27</v>
      </c>
      <c r="C41" s="103" t="s">
        <v>6</v>
      </c>
      <c r="D41" s="103" t="s">
        <v>504</v>
      </c>
      <c r="E41" s="103" t="s">
        <v>505</v>
      </c>
      <c r="F41" s="376">
        <v>261</v>
      </c>
    </row>
    <row r="42" spans="2:12">
      <c r="B42" s="102" t="s">
        <v>27</v>
      </c>
      <c r="C42" s="103" t="s">
        <v>6</v>
      </c>
      <c r="D42" s="103" t="s">
        <v>512</v>
      </c>
      <c r="E42" s="103" t="s">
        <v>119</v>
      </c>
      <c r="F42" s="376">
        <v>230</v>
      </c>
    </row>
    <row r="43" spans="2:12">
      <c r="B43" s="102" t="s">
        <v>27</v>
      </c>
      <c r="C43" s="103" t="s">
        <v>6</v>
      </c>
      <c r="D43" s="103" t="s">
        <v>682</v>
      </c>
      <c r="E43" s="103" t="s">
        <v>8928</v>
      </c>
      <c r="F43" s="376">
        <v>260</v>
      </c>
    </row>
    <row r="44" spans="2:12">
      <c r="B44" s="102" t="s">
        <v>27</v>
      </c>
      <c r="C44" s="103" t="s">
        <v>6</v>
      </c>
      <c r="D44" s="103" t="s">
        <v>731</v>
      </c>
      <c r="E44" s="103" t="s">
        <v>732</v>
      </c>
      <c r="F44" s="376">
        <v>22</v>
      </c>
      <c r="H44" s="415" t="s">
        <v>8942</v>
      </c>
      <c r="I44" s="347"/>
      <c r="J44" s="347"/>
    </row>
    <row r="45" spans="2:12">
      <c r="B45" s="102" t="s">
        <v>27</v>
      </c>
      <c r="C45" s="103" t="s">
        <v>6</v>
      </c>
      <c r="D45" s="103" t="s">
        <v>688</v>
      </c>
      <c r="E45" s="103" t="s">
        <v>689</v>
      </c>
      <c r="F45" s="376">
        <v>1999</v>
      </c>
      <c r="I45" s="357" t="s">
        <v>8938</v>
      </c>
      <c r="K45" s="357" t="s">
        <v>8933</v>
      </c>
    </row>
    <row r="46" spans="2:12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7">
        <v>49</v>
      </c>
      <c r="H46" s="413" t="s">
        <v>8937</v>
      </c>
      <c r="I46">
        <f>414+3749-382</f>
        <v>3781</v>
      </c>
      <c r="K46" t="s">
        <v>8939</v>
      </c>
      <c r="L46">
        <f>I49+382</f>
        <v>949.15</v>
      </c>
    </row>
    <row r="47" spans="2:12">
      <c r="B47" s="119" t="s">
        <v>40</v>
      </c>
      <c r="C47" s="120" t="s">
        <v>18</v>
      </c>
      <c r="D47" s="120" t="s">
        <v>41</v>
      </c>
      <c r="E47" s="120" t="s">
        <v>8936</v>
      </c>
      <c r="F47" s="378">
        <v>500</v>
      </c>
      <c r="H47" s="413" t="s">
        <v>17</v>
      </c>
      <c r="I47">
        <f>I46*0.35</f>
        <v>1323.35</v>
      </c>
      <c r="K47" t="s">
        <v>8940</v>
      </c>
      <c r="L47">
        <f>I47-414</f>
        <v>909.34999999999991</v>
      </c>
    </row>
    <row r="48" spans="2:12">
      <c r="B48" s="122" t="s">
        <v>40</v>
      </c>
      <c r="C48" s="118" t="s">
        <v>6</v>
      </c>
      <c r="D48" s="118" t="s">
        <v>49</v>
      </c>
      <c r="E48" s="118" t="s">
        <v>511</v>
      </c>
      <c r="F48" s="379">
        <v>51</v>
      </c>
      <c r="H48" s="413" t="s">
        <v>27</v>
      </c>
      <c r="I48">
        <f>I46*0.5</f>
        <v>1890.5</v>
      </c>
    </row>
    <row r="49" spans="2:9">
      <c r="B49" s="122" t="s">
        <v>40</v>
      </c>
      <c r="C49" s="118" t="s">
        <v>6</v>
      </c>
      <c r="D49" s="118" t="s">
        <v>257</v>
      </c>
      <c r="E49" s="118" t="s">
        <v>258</v>
      </c>
      <c r="F49" s="379">
        <v>30</v>
      </c>
      <c r="H49" s="413" t="s">
        <v>40</v>
      </c>
      <c r="I49">
        <f>I46*0.15</f>
        <v>567.15</v>
      </c>
    </row>
    <row r="50" spans="2:9" ht="17" thickBot="1">
      <c r="B50" s="124" t="s">
        <v>40</v>
      </c>
      <c r="C50" s="125" t="s">
        <v>6</v>
      </c>
      <c r="D50" s="125" t="s">
        <v>246</v>
      </c>
      <c r="E50" s="125" t="s">
        <v>587</v>
      </c>
      <c r="F50" s="380">
        <v>37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EB88-C2BC-6B4A-A05A-4D7D65E95400}">
  <dimension ref="B3:V54"/>
  <sheetViews>
    <sheetView showGridLines="0" topLeftCell="A2" zoomScale="75" workbookViewId="0">
      <selection activeCell="V24" sqref="V24"/>
    </sheetView>
  </sheetViews>
  <sheetFormatPr baseColWidth="10" defaultRowHeight="16"/>
  <cols>
    <col min="5" max="5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912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4">
        <v>627</v>
      </c>
    </row>
    <row r="7" spans="2:6">
      <c r="B7" s="90" t="s">
        <v>17</v>
      </c>
      <c r="C7" s="91" t="s">
        <v>18</v>
      </c>
      <c r="D7" s="91" t="s">
        <v>79</v>
      </c>
      <c r="E7" s="91" t="s">
        <v>80</v>
      </c>
      <c r="F7" s="374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4">
        <v>114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4">
        <v>117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146</v>
      </c>
    </row>
    <row r="12" spans="2:6">
      <c r="B12" s="90" t="s">
        <v>17</v>
      </c>
      <c r="C12" s="91" t="s">
        <v>18</v>
      </c>
      <c r="D12" s="91" t="s">
        <v>606</v>
      </c>
      <c r="E12" s="91" t="s">
        <v>206</v>
      </c>
      <c r="F12" s="374">
        <v>843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4">
        <v>214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4">
        <v>153</v>
      </c>
    </row>
    <row r="17" spans="2:22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110</v>
      </c>
    </row>
    <row r="18" spans="2:22">
      <c r="B18" s="90" t="s">
        <v>17</v>
      </c>
      <c r="C18" s="91" t="s">
        <v>6</v>
      </c>
      <c r="D18" s="91" t="s">
        <v>19</v>
      </c>
      <c r="E18" s="91" t="s">
        <v>20</v>
      </c>
      <c r="F18" s="374">
        <v>148</v>
      </c>
    </row>
    <row r="19" spans="2:22">
      <c r="B19" s="90" t="s">
        <v>17</v>
      </c>
      <c r="C19" s="91" t="s">
        <v>6</v>
      </c>
      <c r="D19" s="91" t="s">
        <v>25</v>
      </c>
      <c r="E19" s="91" t="s">
        <v>26</v>
      </c>
      <c r="F19" s="374">
        <v>550</v>
      </c>
    </row>
    <row r="20" spans="2:22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95</v>
      </c>
    </row>
    <row r="21" spans="2:22">
      <c r="B21" s="90" t="s">
        <v>17</v>
      </c>
      <c r="C21" s="91" t="s">
        <v>6</v>
      </c>
      <c r="D21" s="91" t="s">
        <v>226</v>
      </c>
      <c r="E21" s="91" t="s">
        <v>467</v>
      </c>
      <c r="F21" s="374">
        <v>200</v>
      </c>
    </row>
    <row r="22" spans="2:22">
      <c r="B22" s="90" t="s">
        <v>17</v>
      </c>
      <c r="C22" s="91" t="s">
        <v>6</v>
      </c>
      <c r="D22" s="91" t="s">
        <v>498</v>
      </c>
      <c r="E22" s="91" t="s">
        <v>499</v>
      </c>
      <c r="F22" s="374">
        <v>1976</v>
      </c>
    </row>
    <row r="23" spans="2:22">
      <c r="B23" s="90" t="s">
        <v>17</v>
      </c>
      <c r="C23" s="91" t="s">
        <v>6</v>
      </c>
      <c r="D23" s="91" t="s">
        <v>502</v>
      </c>
      <c r="E23" s="91" t="s">
        <v>662</v>
      </c>
      <c r="F23" s="374">
        <v>164</v>
      </c>
      <c r="V23">
        <v>197</v>
      </c>
    </row>
    <row r="24" spans="2:22">
      <c r="B24" s="90" t="s">
        <v>17</v>
      </c>
      <c r="C24" s="91" t="s">
        <v>6</v>
      </c>
      <c r="D24" s="91" t="s">
        <v>608</v>
      </c>
      <c r="E24" s="91" t="s">
        <v>609</v>
      </c>
      <c r="F24" s="374">
        <v>111</v>
      </c>
    </row>
    <row r="25" spans="2:22">
      <c r="B25" s="90" t="s">
        <v>17</v>
      </c>
      <c r="C25" s="91" t="s">
        <v>6</v>
      </c>
      <c r="D25" s="91" t="s">
        <v>665</v>
      </c>
      <c r="E25" s="91" t="s">
        <v>8915</v>
      </c>
      <c r="F25" s="374">
        <v>972</v>
      </c>
    </row>
    <row r="26" spans="2:22">
      <c r="B26" s="90" t="s">
        <v>17</v>
      </c>
      <c r="C26" s="91" t="s">
        <v>6</v>
      </c>
      <c r="D26" s="91" t="s">
        <v>725</v>
      </c>
      <c r="E26" s="91" t="s">
        <v>726</v>
      </c>
      <c r="F26" s="374">
        <v>788</v>
      </c>
    </row>
    <row r="27" spans="2:22">
      <c r="B27" s="90" t="s">
        <v>17</v>
      </c>
      <c r="C27" s="91" t="s">
        <v>6</v>
      </c>
      <c r="D27" s="91" t="s">
        <v>729</v>
      </c>
      <c r="E27" s="91" t="s">
        <v>730</v>
      </c>
      <c r="F27" s="374">
        <v>391</v>
      </c>
    </row>
    <row r="28" spans="2:22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4">
        <v>50</v>
      </c>
    </row>
    <row r="29" spans="2:22">
      <c r="B29" s="99" t="s">
        <v>27</v>
      </c>
      <c r="C29" s="100" t="s">
        <v>18</v>
      </c>
      <c r="D29" s="100" t="s">
        <v>28</v>
      </c>
      <c r="E29" s="100" t="s">
        <v>29</v>
      </c>
      <c r="F29" s="375">
        <v>227</v>
      </c>
    </row>
    <row r="30" spans="2:22">
      <c r="B30" s="102" t="s">
        <v>27</v>
      </c>
      <c r="C30" s="103" t="s">
        <v>18</v>
      </c>
      <c r="D30" s="103" t="s">
        <v>34</v>
      </c>
      <c r="E30" s="103" t="s">
        <v>35</v>
      </c>
      <c r="F30" s="376">
        <v>51</v>
      </c>
    </row>
    <row r="31" spans="2:22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1286</v>
      </c>
    </row>
    <row r="32" spans="2:22">
      <c r="B32" s="102" t="s">
        <v>27</v>
      </c>
      <c r="C32" s="103" t="s">
        <v>18</v>
      </c>
      <c r="D32" s="103" t="s">
        <v>682</v>
      </c>
      <c r="E32" s="103" t="s">
        <v>8928</v>
      </c>
      <c r="F32" s="376">
        <v>103</v>
      </c>
    </row>
    <row r="33" spans="2:6">
      <c r="B33" s="102" t="s">
        <v>27</v>
      </c>
      <c r="C33" s="103" t="s">
        <v>18</v>
      </c>
      <c r="D33" s="103" t="s">
        <v>694</v>
      </c>
      <c r="E33" s="103" t="s">
        <v>695</v>
      </c>
      <c r="F33" s="376">
        <v>343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6">
        <v>463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76">
        <v>10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76">
        <v>70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499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76">
        <v>102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6">
        <v>273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6">
        <v>121</v>
      </c>
    </row>
    <row r="41" spans="2:6">
      <c r="B41" s="102" t="s">
        <v>27</v>
      </c>
      <c r="C41" s="103" t="s">
        <v>6</v>
      </c>
      <c r="D41" s="103" t="s">
        <v>484</v>
      </c>
      <c r="E41" s="103" t="s">
        <v>661</v>
      </c>
      <c r="F41" s="376">
        <v>20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6">
        <v>200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6">
        <v>427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6">
        <v>238</v>
      </c>
    </row>
    <row r="45" spans="2:6">
      <c r="B45" s="102" t="s">
        <v>27</v>
      </c>
      <c r="C45" s="103" t="s">
        <v>6</v>
      </c>
      <c r="D45" s="103" t="s">
        <v>8943</v>
      </c>
      <c r="E45" s="103" t="s">
        <v>8944</v>
      </c>
      <c r="F45" s="376">
        <v>1010</v>
      </c>
    </row>
    <row r="46" spans="2:6">
      <c r="B46" s="102" t="s">
        <v>27</v>
      </c>
      <c r="C46" s="103" t="s">
        <v>6</v>
      </c>
      <c r="D46" s="103" t="s">
        <v>8916</v>
      </c>
      <c r="E46" s="103" t="s">
        <v>8917</v>
      </c>
      <c r="F46" s="376">
        <v>20</v>
      </c>
    </row>
    <row r="47" spans="2:6">
      <c r="B47" s="102" t="s">
        <v>27</v>
      </c>
      <c r="C47" s="103" t="s">
        <v>6</v>
      </c>
      <c r="D47" s="103" t="s">
        <v>731</v>
      </c>
      <c r="E47" s="103" t="s">
        <v>732</v>
      </c>
      <c r="F47" s="376">
        <v>92</v>
      </c>
    </row>
    <row r="48" spans="2:6" ht="17" thickBot="1">
      <c r="B48" s="115" t="s">
        <v>27</v>
      </c>
      <c r="C48" s="116" t="s">
        <v>6</v>
      </c>
      <c r="D48" s="116" t="s">
        <v>8918</v>
      </c>
      <c r="E48" s="116" t="s">
        <v>8919</v>
      </c>
      <c r="F48" s="377">
        <v>110</v>
      </c>
    </row>
    <row r="49" spans="2:6">
      <c r="B49" s="119" t="s">
        <v>40</v>
      </c>
      <c r="C49" s="120" t="s">
        <v>18</v>
      </c>
      <c r="D49" s="120" t="s">
        <v>113</v>
      </c>
      <c r="E49" s="120" t="s">
        <v>114</v>
      </c>
      <c r="F49" s="378">
        <v>200</v>
      </c>
    </row>
    <row r="50" spans="2:6">
      <c r="B50" s="122" t="s">
        <v>40</v>
      </c>
      <c r="C50" s="118" t="s">
        <v>18</v>
      </c>
      <c r="D50" s="118" t="s">
        <v>65</v>
      </c>
      <c r="E50" s="118" t="s">
        <v>66</v>
      </c>
      <c r="F50" s="379">
        <v>79</v>
      </c>
    </row>
    <row r="51" spans="2:6">
      <c r="B51" s="122" t="s">
        <v>40</v>
      </c>
      <c r="C51" s="118" t="s">
        <v>6</v>
      </c>
      <c r="D51" s="118" t="s">
        <v>41</v>
      </c>
      <c r="E51" s="118" t="s">
        <v>8936</v>
      </c>
      <c r="F51" s="379">
        <v>2439</v>
      </c>
    </row>
    <row r="52" spans="2:6">
      <c r="B52" s="122" t="s">
        <v>40</v>
      </c>
      <c r="C52" s="118" t="s">
        <v>6</v>
      </c>
      <c r="D52" s="118" t="s">
        <v>49</v>
      </c>
      <c r="E52" s="118" t="s">
        <v>511</v>
      </c>
      <c r="F52" s="379">
        <v>151</v>
      </c>
    </row>
    <row r="53" spans="2:6">
      <c r="B53" s="122" t="s">
        <v>40</v>
      </c>
      <c r="C53" s="118" t="s">
        <v>6</v>
      </c>
      <c r="D53" s="118" t="s">
        <v>257</v>
      </c>
      <c r="E53" s="118" t="s">
        <v>258</v>
      </c>
      <c r="F53" s="379">
        <v>77</v>
      </c>
    </row>
    <row r="54" spans="2:6" ht="17" thickBot="1">
      <c r="B54" s="124" t="s">
        <v>40</v>
      </c>
      <c r="C54" s="125" t="s">
        <v>6</v>
      </c>
      <c r="D54" s="125" t="s">
        <v>246</v>
      </c>
      <c r="E54" s="125" t="s">
        <v>587</v>
      </c>
      <c r="F54" s="380">
        <v>25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82E2-39F4-854D-9E8A-ABDD2D4D1E64}">
  <dimension ref="B3:U53"/>
  <sheetViews>
    <sheetView showGridLines="0" tabSelected="1" topLeftCell="A2" zoomScale="75" workbookViewId="0">
      <selection activeCell="Z28" sqref="Z28"/>
    </sheetView>
  </sheetViews>
  <sheetFormatPr baseColWidth="10" defaultRowHeight="16"/>
  <cols>
    <col min="5" max="5" width="13.5" bestFit="1" customWidth="1"/>
    <col min="12" max="13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235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4">
        <v>211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600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4">
        <v>120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567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126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94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74">
        <v>31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74">
        <v>539</v>
      </c>
    </row>
    <row r="15" spans="2:6">
      <c r="B15" s="90" t="s">
        <v>17</v>
      </c>
      <c r="C15" s="91" t="s">
        <v>18</v>
      </c>
      <c r="D15" s="91" t="s">
        <v>608</v>
      </c>
      <c r="E15" s="91" t="s">
        <v>609</v>
      </c>
      <c r="F15" s="374">
        <v>295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4">
        <v>17</v>
      </c>
    </row>
    <row r="17" spans="2:21">
      <c r="B17" s="90" t="s">
        <v>17</v>
      </c>
      <c r="C17" s="91" t="s">
        <v>6</v>
      </c>
      <c r="D17" s="91" t="s">
        <v>51</v>
      </c>
      <c r="E17" s="91" t="s">
        <v>460</v>
      </c>
      <c r="F17" s="374">
        <v>15</v>
      </c>
      <c r="U17">
        <f>-50+200</f>
        <v>150</v>
      </c>
    </row>
    <row r="18" spans="2:21">
      <c r="B18" s="90" t="s">
        <v>17</v>
      </c>
      <c r="C18" s="91" t="s">
        <v>6</v>
      </c>
      <c r="D18" s="91" t="s">
        <v>224</v>
      </c>
      <c r="E18" s="91" t="s">
        <v>663</v>
      </c>
      <c r="F18" s="374">
        <v>52</v>
      </c>
      <c r="U18">
        <v>-108</v>
      </c>
    </row>
    <row r="19" spans="2:21">
      <c r="B19" s="90" t="s">
        <v>17</v>
      </c>
      <c r="C19" s="91" t="s">
        <v>6</v>
      </c>
      <c r="D19" s="91" t="s">
        <v>120</v>
      </c>
      <c r="E19" s="91" t="s">
        <v>450</v>
      </c>
      <c r="F19" s="374">
        <v>17</v>
      </c>
      <c r="U19">
        <v>50</v>
      </c>
    </row>
    <row r="20" spans="2:21">
      <c r="B20" s="90" t="s">
        <v>17</v>
      </c>
      <c r="C20" s="91" t="s">
        <v>6</v>
      </c>
      <c r="D20" s="91" t="s">
        <v>38</v>
      </c>
      <c r="E20" s="91" t="s">
        <v>469</v>
      </c>
      <c r="F20" s="374">
        <v>79</v>
      </c>
      <c r="U20">
        <v>-110</v>
      </c>
    </row>
    <row r="21" spans="2:21">
      <c r="B21" s="90" t="s">
        <v>17</v>
      </c>
      <c r="C21" s="91" t="s">
        <v>6</v>
      </c>
      <c r="D21" s="91" t="s">
        <v>25</v>
      </c>
      <c r="E21" s="91" t="s">
        <v>26</v>
      </c>
      <c r="F21" s="374">
        <v>122</v>
      </c>
      <c r="U21">
        <v>100</v>
      </c>
    </row>
    <row r="22" spans="2:21">
      <c r="B22" s="90" t="s">
        <v>17</v>
      </c>
      <c r="C22" s="91" t="s">
        <v>6</v>
      </c>
      <c r="D22" s="91" t="s">
        <v>59</v>
      </c>
      <c r="E22" s="91" t="s">
        <v>104</v>
      </c>
      <c r="F22" s="374">
        <v>232</v>
      </c>
      <c r="U22">
        <v>100</v>
      </c>
    </row>
    <row r="23" spans="2:21">
      <c r="B23" s="90" t="s">
        <v>17</v>
      </c>
      <c r="C23" s="91" t="s">
        <v>6</v>
      </c>
      <c r="D23" s="91" t="s">
        <v>498</v>
      </c>
      <c r="E23" s="91" t="s">
        <v>499</v>
      </c>
      <c r="F23" s="374">
        <v>1980</v>
      </c>
      <c r="U23">
        <v>-200</v>
      </c>
    </row>
    <row r="24" spans="2:21">
      <c r="B24" s="90" t="s">
        <v>17</v>
      </c>
      <c r="C24" s="91" t="s">
        <v>6</v>
      </c>
      <c r="D24" s="91" t="s">
        <v>502</v>
      </c>
      <c r="E24" s="91" t="s">
        <v>662</v>
      </c>
      <c r="F24" s="374">
        <v>27</v>
      </c>
      <c r="U24">
        <f>SUM(U17:U23)</f>
        <v>-18</v>
      </c>
    </row>
    <row r="25" spans="2:21">
      <c r="B25" s="90" t="s">
        <v>17</v>
      </c>
      <c r="C25" s="91" t="s">
        <v>6</v>
      </c>
      <c r="D25" s="91" t="s">
        <v>649</v>
      </c>
      <c r="E25" s="91" t="s">
        <v>650</v>
      </c>
      <c r="F25" s="374">
        <v>40</v>
      </c>
    </row>
    <row r="26" spans="2:21">
      <c r="B26" s="90" t="s">
        <v>17</v>
      </c>
      <c r="C26" s="91" t="s">
        <v>6</v>
      </c>
      <c r="D26" s="91" t="s">
        <v>678</v>
      </c>
      <c r="E26" s="91" t="s">
        <v>8945</v>
      </c>
      <c r="F26" s="374">
        <v>75</v>
      </c>
    </row>
    <row r="27" spans="2:21" ht="17" thickBot="1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17</v>
      </c>
    </row>
    <row r="28" spans="2:21">
      <c r="B28" s="99" t="s">
        <v>27</v>
      </c>
      <c r="C28" s="100" t="s">
        <v>18</v>
      </c>
      <c r="D28" s="100" t="s">
        <v>30</v>
      </c>
      <c r="E28" s="100" t="s">
        <v>31</v>
      </c>
      <c r="F28" s="375">
        <v>485</v>
      </c>
    </row>
    <row r="29" spans="2:21">
      <c r="B29" s="102" t="s">
        <v>27</v>
      </c>
      <c r="C29" s="103" t="s">
        <v>18</v>
      </c>
      <c r="D29" s="103" t="s">
        <v>28</v>
      </c>
      <c r="E29" s="103" t="s">
        <v>29</v>
      </c>
      <c r="F29" s="376">
        <v>140</v>
      </c>
    </row>
    <row r="30" spans="2:21">
      <c r="B30" s="102" t="s">
        <v>27</v>
      </c>
      <c r="C30" s="103" t="s">
        <v>18</v>
      </c>
      <c r="D30" s="103" t="s">
        <v>32</v>
      </c>
      <c r="E30" s="103" t="s">
        <v>33</v>
      </c>
      <c r="F30" s="376">
        <v>180</v>
      </c>
    </row>
    <row r="31" spans="2:21">
      <c r="B31" s="102" t="s">
        <v>27</v>
      </c>
      <c r="C31" s="103" t="s">
        <v>18</v>
      </c>
      <c r="D31" s="103" t="s">
        <v>53</v>
      </c>
      <c r="E31" s="103" t="s">
        <v>123</v>
      </c>
      <c r="F31" s="376">
        <v>0</v>
      </c>
    </row>
    <row r="32" spans="2:21">
      <c r="B32" s="102" t="s">
        <v>27</v>
      </c>
      <c r="C32" s="103" t="s">
        <v>18</v>
      </c>
      <c r="D32" s="103" t="s">
        <v>81</v>
      </c>
      <c r="E32" s="103" t="s">
        <v>82</v>
      </c>
      <c r="F32" s="376">
        <v>211</v>
      </c>
    </row>
    <row r="33" spans="2:13">
      <c r="B33" s="102" t="s">
        <v>27</v>
      </c>
      <c r="C33" s="103" t="s">
        <v>18</v>
      </c>
      <c r="D33" s="103" t="s">
        <v>517</v>
      </c>
      <c r="E33" s="103" t="s">
        <v>518</v>
      </c>
      <c r="F33" s="376">
        <v>28</v>
      </c>
    </row>
    <row r="34" spans="2:13" ht="17" thickBot="1">
      <c r="B34" s="102" t="s">
        <v>27</v>
      </c>
      <c r="C34" s="103" t="s">
        <v>18</v>
      </c>
      <c r="D34" s="103" t="s">
        <v>682</v>
      </c>
      <c r="E34" s="103" t="s">
        <v>8928</v>
      </c>
      <c r="F34" s="376">
        <v>248</v>
      </c>
    </row>
    <row r="35" spans="2:13">
      <c r="B35" s="102" t="s">
        <v>27</v>
      </c>
      <c r="C35" s="103" t="s">
        <v>18</v>
      </c>
      <c r="D35" s="103" t="s">
        <v>8943</v>
      </c>
      <c r="E35" s="103" t="s">
        <v>8944</v>
      </c>
      <c r="F35" s="376">
        <v>0</v>
      </c>
      <c r="H35" s="418" t="s">
        <v>8949</v>
      </c>
      <c r="I35" s="419"/>
      <c r="J35" s="419"/>
      <c r="K35" s="419"/>
      <c r="L35" s="419"/>
      <c r="M35" s="420"/>
    </row>
    <row r="36" spans="2:13">
      <c r="B36" s="102" t="s">
        <v>27</v>
      </c>
      <c r="C36" s="103" t="s">
        <v>18</v>
      </c>
      <c r="D36" s="103" t="s">
        <v>8916</v>
      </c>
      <c r="E36" s="103" t="s">
        <v>8917</v>
      </c>
      <c r="F36" s="376">
        <v>40</v>
      </c>
      <c r="H36" s="421"/>
      <c r="I36" s="416" t="s">
        <v>8948</v>
      </c>
      <c r="J36" s="416" t="s">
        <v>84</v>
      </c>
      <c r="K36" s="422"/>
      <c r="L36" s="423" t="s">
        <v>8933</v>
      </c>
      <c r="M36" s="424"/>
    </row>
    <row r="37" spans="2:13">
      <c r="B37" s="102" t="s">
        <v>27</v>
      </c>
      <c r="C37" s="103" t="s">
        <v>18</v>
      </c>
      <c r="D37" s="103" t="s">
        <v>731</v>
      </c>
      <c r="E37" s="103" t="s">
        <v>732</v>
      </c>
      <c r="F37" s="376">
        <v>12</v>
      </c>
      <c r="H37" s="425" t="s">
        <v>27</v>
      </c>
      <c r="I37" s="426">
        <v>1579</v>
      </c>
      <c r="J37" s="426">
        <f>$I$40*0.5</f>
        <v>662</v>
      </c>
      <c r="K37" s="422"/>
      <c r="L37" s="417" t="s">
        <v>106</v>
      </c>
      <c r="M37" s="427">
        <f>-(I39-J39)</f>
        <v>208.4</v>
      </c>
    </row>
    <row r="38" spans="2:13">
      <c r="B38" s="102" t="s">
        <v>27</v>
      </c>
      <c r="C38" s="103" t="s">
        <v>18</v>
      </c>
      <c r="D38" s="103" t="s">
        <v>8946</v>
      </c>
      <c r="E38" s="103" t="s">
        <v>565</v>
      </c>
      <c r="F38" s="376">
        <v>301</v>
      </c>
      <c r="H38" s="425" t="s">
        <v>17</v>
      </c>
      <c r="I38" s="426">
        <v>-179</v>
      </c>
      <c r="J38" s="426">
        <f>$I$40*0.4</f>
        <v>529.6</v>
      </c>
      <c r="K38" s="422"/>
      <c r="L38" s="417" t="s">
        <v>108</v>
      </c>
      <c r="M38" s="427">
        <f>-(I38-J38)</f>
        <v>708.6</v>
      </c>
    </row>
    <row r="39" spans="2:13">
      <c r="B39" s="102" t="s">
        <v>27</v>
      </c>
      <c r="C39" s="103" t="s">
        <v>18</v>
      </c>
      <c r="D39" s="103" t="s">
        <v>8918</v>
      </c>
      <c r="E39" s="103" t="s">
        <v>8919</v>
      </c>
      <c r="F39" s="376">
        <v>98</v>
      </c>
      <c r="H39" s="425" t="s">
        <v>8947</v>
      </c>
      <c r="I39" s="426">
        <v>-76</v>
      </c>
      <c r="J39" s="426">
        <f>$I$40*0.1</f>
        <v>132.4</v>
      </c>
      <c r="K39" s="422"/>
      <c r="L39" s="422"/>
      <c r="M39" s="428"/>
    </row>
    <row r="40" spans="2:13" ht="17" thickBot="1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31</v>
      </c>
      <c r="H40" s="429" t="s">
        <v>76</v>
      </c>
      <c r="I40" s="430">
        <f>SUM(I37:I39)</f>
        <v>1324</v>
      </c>
      <c r="J40" s="430">
        <f>SUM(J37:J39)</f>
        <v>1324</v>
      </c>
      <c r="K40" s="431"/>
      <c r="L40" s="431"/>
      <c r="M40" s="432"/>
    </row>
    <row r="41" spans="2:13">
      <c r="B41" s="102" t="s">
        <v>27</v>
      </c>
      <c r="C41" s="103" t="s">
        <v>6</v>
      </c>
      <c r="D41" s="103" t="s">
        <v>34</v>
      </c>
      <c r="E41" s="103" t="s">
        <v>35</v>
      </c>
      <c r="F41" s="376">
        <v>244</v>
      </c>
    </row>
    <row r="42" spans="2:13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223</v>
      </c>
    </row>
    <row r="43" spans="2:13">
      <c r="B43" s="102" t="s">
        <v>27</v>
      </c>
      <c r="C43" s="103" t="s">
        <v>6</v>
      </c>
      <c r="D43" s="103" t="s">
        <v>36</v>
      </c>
      <c r="E43" s="103" t="s">
        <v>37</v>
      </c>
      <c r="F43" s="376">
        <v>95</v>
      </c>
    </row>
    <row r="44" spans="2:13">
      <c r="B44" s="102" t="s">
        <v>27</v>
      </c>
      <c r="C44" s="103" t="s">
        <v>6</v>
      </c>
      <c r="D44" s="103" t="s">
        <v>484</v>
      </c>
      <c r="E44" s="103" t="s">
        <v>661</v>
      </c>
      <c r="F44" s="376">
        <v>28</v>
      </c>
    </row>
    <row r="45" spans="2:13">
      <c r="B45" s="102" t="s">
        <v>27</v>
      </c>
      <c r="C45" s="103" t="s">
        <v>6</v>
      </c>
      <c r="D45" s="103" t="s">
        <v>504</v>
      </c>
      <c r="E45" s="103" t="s">
        <v>505</v>
      </c>
      <c r="F45" s="376">
        <v>598</v>
      </c>
    </row>
    <row r="46" spans="2:13">
      <c r="B46" s="102" t="s">
        <v>27</v>
      </c>
      <c r="C46" s="103" t="s">
        <v>6</v>
      </c>
      <c r="D46" s="103" t="s">
        <v>512</v>
      </c>
      <c r="E46" s="103" t="s">
        <v>119</v>
      </c>
      <c r="F46" s="376">
        <v>467</v>
      </c>
    </row>
    <row r="47" spans="2:13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783</v>
      </c>
    </row>
    <row r="48" spans="2:13">
      <c r="B48" s="102" t="s">
        <v>27</v>
      </c>
      <c r="C48" s="103" t="s">
        <v>6</v>
      </c>
      <c r="D48" s="103" t="s">
        <v>694</v>
      </c>
      <c r="E48" s="103" t="s">
        <v>695</v>
      </c>
      <c r="F48" s="376">
        <v>353</v>
      </c>
    </row>
    <row r="49" spans="2:6" ht="17" thickBot="1">
      <c r="B49" s="115" t="s">
        <v>27</v>
      </c>
      <c r="C49" s="116" t="s">
        <v>6</v>
      </c>
      <c r="D49" s="116" t="s">
        <v>688</v>
      </c>
      <c r="E49" s="116" t="s">
        <v>689</v>
      </c>
      <c r="F49" s="377">
        <v>500</v>
      </c>
    </row>
    <row r="50" spans="2:6">
      <c r="B50" s="119" t="s">
        <v>40</v>
      </c>
      <c r="C50" s="120" t="s">
        <v>18</v>
      </c>
      <c r="D50" s="120" t="s">
        <v>113</v>
      </c>
      <c r="E50" s="120" t="s">
        <v>114</v>
      </c>
      <c r="F50" s="378">
        <v>60</v>
      </c>
    </row>
    <row r="51" spans="2:6">
      <c r="B51" s="122" t="s">
        <v>40</v>
      </c>
      <c r="C51" s="118" t="s">
        <v>18</v>
      </c>
      <c r="D51" s="118" t="s">
        <v>49</v>
      </c>
      <c r="E51" s="118" t="s">
        <v>511</v>
      </c>
      <c r="F51" s="379">
        <v>66</v>
      </c>
    </row>
    <row r="52" spans="2:6">
      <c r="B52" s="122" t="s">
        <v>40</v>
      </c>
      <c r="C52" s="118" t="s">
        <v>6</v>
      </c>
      <c r="D52" s="118" t="s">
        <v>65</v>
      </c>
      <c r="E52" s="118" t="s">
        <v>66</v>
      </c>
      <c r="F52" s="379">
        <v>25</v>
      </c>
    </row>
    <row r="53" spans="2:6" ht="17" thickBot="1">
      <c r="B53" s="124" t="s">
        <v>40</v>
      </c>
      <c r="C53" s="125" t="s">
        <v>6</v>
      </c>
      <c r="D53" s="125" t="s">
        <v>257</v>
      </c>
      <c r="E53" s="125" t="s">
        <v>258</v>
      </c>
      <c r="F53" s="380">
        <v>25</v>
      </c>
    </row>
  </sheetData>
  <mergeCells count="2">
    <mergeCell ref="L36:M36"/>
    <mergeCell ref="H35:M3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7" zoomScale="75" zoomScaleNormal="14" workbookViewId="0">
      <selection activeCell="CI30" sqref="CI30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16</v>
      </c>
    </row>
    <row r="4" spans="3:93">
      <c r="C4" s="328" t="s">
        <v>27</v>
      </c>
      <c r="D4" s="328">
        <f>COUNTA(E10:E69) - COUNTBLANK(E10:E69)</f>
        <v>23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48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87" t="s">
        <v>40</v>
      </c>
      <c r="D8" s="388"/>
      <c r="E8" s="389" t="s">
        <v>27</v>
      </c>
      <c r="F8" s="390"/>
      <c r="G8" s="391" t="s">
        <v>17</v>
      </c>
      <c r="H8" s="392"/>
      <c r="I8" s="325"/>
      <c r="J8" s="393"/>
      <c r="K8" s="394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pyr151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244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pyr153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255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/>
      </c>
      <c r="K13" s="257" t="str">
        <f t="shared" si="9"/>
        <v/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365" t="str">
        <f t="shared" si="2"/>
        <v>pyr117</v>
      </c>
      <c r="D14" s="366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367" t="str">
        <f t="shared" si="6"/>
        <v>pyr119</v>
      </c>
      <c r="H17" s="368" t="str">
        <f t="shared" si="7"/>
        <v>Lance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485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365" t="str">
        <f t="shared" si="2"/>
        <v>pyr141</v>
      </c>
      <c r="D18" s="366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365" t="str">
        <f t="shared" si="2"/>
        <v>pyr147</v>
      </c>
      <c r="D19" s="366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365" t="str">
        <f t="shared" si="6"/>
        <v>pyr126</v>
      </c>
      <c r="H20" s="366" t="str">
        <f t="shared" si="7"/>
        <v>Narter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11</v>
      </c>
      <c r="T20" t="s">
        <v>466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-1186</v>
      </c>
      <c r="CJ20">
        <v>-1000</v>
      </c>
      <c r="CK20">
        <f>-((CJ20/0.8)-CI20)</f>
        <v>64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pyr176</v>
      </c>
      <c r="D23" s="252" t="str">
        <f t="shared" si="3"/>
        <v>Weinberg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653</v>
      </c>
      <c r="P23" t="s">
        <v>654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>pyr188</v>
      </c>
      <c r="D24" s="252" t="str">
        <f t="shared" si="3"/>
        <v>Garrett</v>
      </c>
      <c r="E24" s="365" t="str">
        <f t="shared" si="4"/>
        <v>pyr165</v>
      </c>
      <c r="F24" s="366" t="str">
        <f t="shared" si="5"/>
        <v>CPeters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O24" t="s">
        <v>684</v>
      </c>
      <c r="P24" t="s">
        <v>687</v>
      </c>
      <c r="Q24" t="s">
        <v>500</v>
      </c>
      <c r="R24" t="s">
        <v>501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365" t="str">
        <f t="shared" si="2"/>
        <v>pyr195</v>
      </c>
      <c r="D25" s="366" t="str">
        <f t="shared" si="3"/>
        <v>Test2</v>
      </c>
      <c r="E25" s="253" t="str">
        <f t="shared" si="4"/>
        <v>pyr167</v>
      </c>
      <c r="F25" s="254" t="str">
        <f t="shared" si="5"/>
        <v>GZ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O25" t="s">
        <v>690</v>
      </c>
      <c r="P25" t="s">
        <v>691</v>
      </c>
      <c r="Q25" t="s">
        <v>504</v>
      </c>
      <c r="R25" t="s">
        <v>505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pyr168</v>
      </c>
      <c r="F26" s="254" t="str">
        <f t="shared" si="5"/>
        <v>Bean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517</v>
      </c>
      <c r="R26" t="s">
        <v>518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pyr169</v>
      </c>
      <c r="F27" s="254" t="str">
        <f t="shared" si="5"/>
        <v>Sly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512</v>
      </c>
      <c r="R27" t="s">
        <v>119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pyr171</v>
      </c>
      <c r="F28" s="254" t="str">
        <f t="shared" si="5"/>
        <v>Christian #6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589</v>
      </c>
      <c r="R28" t="s">
        <v>659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365" t="str">
        <f t="shared" si="4"/>
        <v>pyr178</v>
      </c>
      <c r="F29" s="366" t="str">
        <f t="shared" si="5"/>
        <v>Tee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660</v>
      </c>
      <c r="R29" t="s">
        <v>462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  <c r="CI29">
        <f>1186+64</f>
        <v>1250</v>
      </c>
      <c r="CJ29">
        <f>CI29*0.8</f>
        <v>1000</v>
      </c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pyr179</v>
      </c>
      <c r="F30" s="254" t="str">
        <f t="shared" si="5"/>
        <v>Jeff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655</v>
      </c>
      <c r="R30" t="s">
        <v>656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pyr190</v>
      </c>
      <c r="F31" s="254" t="str">
        <f t="shared" si="5"/>
        <v>Jayce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694</v>
      </c>
      <c r="R31" t="s">
        <v>695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pyr198</v>
      </c>
      <c r="F32" s="254" t="str">
        <f t="shared" si="5"/>
        <v>Dozer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688</v>
      </c>
      <c r="R32" t="s">
        <v>689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365" t="str">
        <f t="shared" si="6"/>
        <v>pyr148</v>
      </c>
      <c r="H35" s="366" t="str">
        <f t="shared" si="7"/>
        <v>Nico S</v>
      </c>
      <c r="J35" s="322" t="str">
        <f t="shared" si="8"/>
        <v/>
      </c>
      <c r="K35" s="257" t="str">
        <f t="shared" si="9"/>
        <v/>
      </c>
      <c r="N35">
        <v>25</v>
      </c>
      <c r="S35" t="s">
        <v>223</v>
      </c>
      <c r="T35" t="s">
        <v>471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365" t="str">
        <f t="shared" si="6"/>
        <v>pyr154</v>
      </c>
      <c r="H36" s="366" t="str">
        <f t="shared" si="7"/>
        <v>Zane</v>
      </c>
      <c r="J36" s="322" t="str">
        <f t="shared" si="8"/>
        <v/>
      </c>
      <c r="K36" s="257" t="str">
        <f t="shared" si="9"/>
        <v/>
      </c>
      <c r="N36">
        <v>26</v>
      </c>
      <c r="S36" t="s">
        <v>259</v>
      </c>
      <c r="T36" t="s">
        <v>58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pyr155</v>
      </c>
      <c r="H37" s="256" t="str">
        <f t="shared" si="7"/>
        <v>Tyler</v>
      </c>
      <c r="J37" s="322" t="str">
        <f t="shared" si="8"/>
        <v/>
      </c>
      <c r="K37" s="257" t="str">
        <f t="shared" si="9"/>
        <v/>
      </c>
      <c r="N37">
        <v>27</v>
      </c>
      <c r="S37" t="s">
        <v>251</v>
      </c>
      <c r="T37" t="s">
        <v>252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 t="str">
        <f t="shared" ref="G38" si="11">IF(S38="","",S38)</f>
        <v>pyr156</v>
      </c>
      <c r="H38" s="256" t="str">
        <f t="shared" ref="H38" si="12">IF(T38="","",T38)</f>
        <v>Quentin</v>
      </c>
      <c r="J38" s="322" t="str">
        <f t="shared" si="8"/>
        <v/>
      </c>
      <c r="K38" s="257" t="str">
        <f t="shared" si="9"/>
        <v/>
      </c>
      <c r="N38">
        <v>28</v>
      </c>
      <c r="S38" t="s">
        <v>253</v>
      </c>
      <c r="T38" t="s">
        <v>254</v>
      </c>
      <c r="BK38" t="s">
        <v>38</v>
      </c>
      <c r="BL38" t="s">
        <v>469</v>
      </c>
      <c r="BM38" t="s">
        <v>17</v>
      </c>
      <c r="BR38" s="339" t="str">
        <f t="shared" ref="BR38:BR64" si="13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pyr158</v>
      </c>
      <c r="H39" s="256" t="str">
        <f t="shared" si="7"/>
        <v>Pardo</v>
      </c>
      <c r="J39" s="322" t="str">
        <f t="shared" si="8"/>
        <v/>
      </c>
      <c r="K39" s="257" t="str">
        <f t="shared" si="9"/>
        <v/>
      </c>
      <c r="N39">
        <v>29</v>
      </c>
      <c r="S39" t="s">
        <v>457</v>
      </c>
      <c r="T39" t="s">
        <v>483</v>
      </c>
      <c r="BK39" t="s">
        <v>49</v>
      </c>
      <c r="BL39" t="s">
        <v>511</v>
      </c>
      <c r="BM39" t="s">
        <v>40</v>
      </c>
      <c r="BR39" s="339" t="str">
        <f t="shared" si="13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367" t="str">
        <f t="shared" si="6"/>
        <v>pyr159</v>
      </c>
      <c r="H40" s="368" t="str">
        <f t="shared" si="7"/>
        <v>DaveTimsboy</v>
      </c>
      <c r="J40" s="322" t="str">
        <f t="shared" si="8"/>
        <v/>
      </c>
      <c r="K40" s="257" t="str">
        <f t="shared" si="9"/>
        <v/>
      </c>
      <c r="N40">
        <v>30</v>
      </c>
      <c r="S40" t="s">
        <v>451</v>
      </c>
      <c r="T40" t="s">
        <v>452</v>
      </c>
      <c r="BK40" t="s">
        <v>19</v>
      </c>
      <c r="BL40" t="s">
        <v>20</v>
      </c>
      <c r="BM40" t="s">
        <v>17</v>
      </c>
      <c r="BR40" s="339" t="str">
        <f t="shared" si="13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367" t="str">
        <f t="shared" si="6"/>
        <v>pyr161</v>
      </c>
      <c r="H41" s="368" t="str">
        <f t="shared" si="7"/>
        <v>Carl</v>
      </c>
      <c r="J41" s="322" t="str">
        <f t="shared" si="8"/>
        <v/>
      </c>
      <c r="K41" s="257" t="str">
        <f t="shared" si="9"/>
        <v/>
      </c>
      <c r="N41">
        <v>31</v>
      </c>
      <c r="S41" t="s">
        <v>487</v>
      </c>
      <c r="T41" t="s">
        <v>488</v>
      </c>
      <c r="BK41" t="s">
        <v>79</v>
      </c>
      <c r="BL41" t="s">
        <v>456</v>
      </c>
      <c r="BM41" t="s">
        <v>453</v>
      </c>
      <c r="BR41" s="339" t="str">
        <f t="shared" si="13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367" t="str">
        <f t="shared" si="6"/>
        <v>pyr162</v>
      </c>
      <c r="H42" s="368" t="str">
        <f t="shared" si="7"/>
        <v>GabeTheClient</v>
      </c>
      <c r="J42" s="322" t="str">
        <f t="shared" si="8"/>
        <v/>
      </c>
      <c r="K42" s="257" t="str">
        <f t="shared" si="9"/>
        <v/>
      </c>
      <c r="N42">
        <v>32</v>
      </c>
      <c r="S42" t="s">
        <v>647</v>
      </c>
      <c r="T42" t="s">
        <v>648</v>
      </c>
      <c r="BK42" t="s">
        <v>25</v>
      </c>
      <c r="BL42" t="s">
        <v>26</v>
      </c>
      <c r="BM42" t="s">
        <v>17</v>
      </c>
      <c r="BR42" s="339" t="str">
        <f t="shared" si="13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pyr164</v>
      </c>
      <c r="H43" s="256" t="str">
        <f t="shared" si="7"/>
        <v>Jacob</v>
      </c>
      <c r="J43" s="322" t="str">
        <f t="shared" si="8"/>
        <v/>
      </c>
      <c r="K43" s="257" t="str">
        <f t="shared" si="9"/>
        <v/>
      </c>
      <c r="N43">
        <v>33</v>
      </c>
      <c r="S43" t="s">
        <v>498</v>
      </c>
      <c r="T43" t="s">
        <v>499</v>
      </c>
      <c r="BK43" t="s">
        <v>67</v>
      </c>
      <c r="BL43" t="s">
        <v>68</v>
      </c>
      <c r="BM43" t="s">
        <v>17</v>
      </c>
      <c r="BR43" s="339" t="str">
        <f t="shared" si="13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pyr166</v>
      </c>
      <c r="H44" s="256" t="str">
        <f t="shared" si="7"/>
        <v>DT</v>
      </c>
      <c r="J44" s="322" t="str">
        <f t="shared" si="8"/>
        <v/>
      </c>
      <c r="K44" s="257" t="str">
        <f t="shared" si="9"/>
        <v/>
      </c>
      <c r="N44">
        <v>34</v>
      </c>
      <c r="S44" t="s">
        <v>502</v>
      </c>
      <c r="T44" t="s">
        <v>503</v>
      </c>
      <c r="BK44" t="s">
        <v>109</v>
      </c>
      <c r="BL44" t="s">
        <v>110</v>
      </c>
      <c r="BM44" t="s">
        <v>17</v>
      </c>
      <c r="BR44" s="339" t="str">
        <f t="shared" si="13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pyr170</v>
      </c>
      <c r="H45" s="256" t="str">
        <f t="shared" si="7"/>
        <v>Max</v>
      </c>
      <c r="J45" s="322" t="str">
        <f t="shared" si="8"/>
        <v/>
      </c>
      <c r="K45" s="257" t="str">
        <f t="shared" si="9"/>
        <v/>
      </c>
      <c r="N45">
        <v>35</v>
      </c>
      <c r="S45" t="s">
        <v>550</v>
      </c>
      <c r="T45" t="s">
        <v>551</v>
      </c>
      <c r="BK45" t="s">
        <v>15</v>
      </c>
      <c r="BL45" t="s">
        <v>465</v>
      </c>
      <c r="BM45" t="s">
        <v>17</v>
      </c>
      <c r="BR45" s="339" t="str">
        <f t="shared" si="13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365" t="str">
        <f t="shared" si="6"/>
        <v>pyr172</v>
      </c>
      <c r="H46" s="366" t="str">
        <f t="shared" si="7"/>
        <v>Hunter</v>
      </c>
      <c r="J46" s="322" t="str">
        <f t="shared" si="8"/>
        <v/>
      </c>
      <c r="K46" s="257" t="str">
        <f t="shared" si="9"/>
        <v/>
      </c>
      <c r="N46">
        <v>36</v>
      </c>
      <c r="S46" t="s">
        <v>606</v>
      </c>
      <c r="T46" t="s">
        <v>607</v>
      </c>
      <c r="BK46" t="s">
        <v>59</v>
      </c>
      <c r="BL46" t="s">
        <v>104</v>
      </c>
      <c r="BM46" t="s">
        <v>17</v>
      </c>
      <c r="BR46" s="339" t="str">
        <f t="shared" si="13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pyr173</v>
      </c>
      <c r="H47" s="256" t="str">
        <f t="shared" si="7"/>
        <v>Andy</v>
      </c>
      <c r="J47" s="322" t="str">
        <f t="shared" si="8"/>
        <v/>
      </c>
      <c r="K47" s="257" t="str">
        <f t="shared" si="9"/>
        <v/>
      </c>
      <c r="N47">
        <v>37</v>
      </c>
      <c r="S47" t="s">
        <v>608</v>
      </c>
      <c r="T47" t="s">
        <v>609</v>
      </c>
      <c r="BK47" t="s">
        <v>130</v>
      </c>
      <c r="BL47" t="s">
        <v>131</v>
      </c>
      <c r="BM47" t="s">
        <v>40</v>
      </c>
      <c r="BR47" s="339" t="str">
        <f t="shared" si="13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pyr175</v>
      </c>
      <c r="H48" s="256" t="str">
        <f t="shared" si="7"/>
        <v>Randal</v>
      </c>
      <c r="J48" s="322" t="str">
        <f t="shared" si="8"/>
        <v/>
      </c>
      <c r="K48" s="257" t="str">
        <f t="shared" si="9"/>
        <v/>
      </c>
      <c r="N48">
        <v>38</v>
      </c>
      <c r="S48" t="s">
        <v>649</v>
      </c>
      <c r="T48" t="s">
        <v>650</v>
      </c>
      <c r="BK48" t="s">
        <v>126</v>
      </c>
      <c r="BL48" t="s">
        <v>456</v>
      </c>
      <c r="BM48" t="s">
        <v>453</v>
      </c>
      <c r="BR48" s="339" t="str">
        <f t="shared" si="13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pyr177</v>
      </c>
      <c r="H49" s="256" t="str">
        <f t="shared" si="7"/>
        <v>Chris</v>
      </c>
      <c r="J49" s="322" t="str">
        <f t="shared" si="8"/>
        <v/>
      </c>
      <c r="K49" s="257" t="str">
        <f t="shared" si="9"/>
        <v/>
      </c>
      <c r="N49">
        <v>39</v>
      </c>
      <c r="S49" t="s">
        <v>652</v>
      </c>
      <c r="T49" t="s">
        <v>263</v>
      </c>
      <c r="BK49" t="s">
        <v>128</v>
      </c>
      <c r="BL49" t="s">
        <v>250</v>
      </c>
      <c r="BM49" t="s">
        <v>17</v>
      </c>
      <c r="BR49" s="339" t="str">
        <f t="shared" si="13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pyr180</v>
      </c>
      <c r="H50" s="256" t="str">
        <f t="shared" si="7"/>
        <v>Austin</v>
      </c>
      <c r="J50" s="322" t="str">
        <f t="shared" si="8"/>
        <v/>
      </c>
      <c r="K50" s="257" t="str">
        <f t="shared" si="9"/>
        <v/>
      </c>
      <c r="N50">
        <v>40</v>
      </c>
      <c r="S50" t="s">
        <v>657</v>
      </c>
      <c r="T50" t="s">
        <v>658</v>
      </c>
      <c r="BK50" t="s">
        <v>132</v>
      </c>
      <c r="BL50" t="s">
        <v>464</v>
      </c>
      <c r="BM50" t="s">
        <v>17</v>
      </c>
      <c r="BR50" s="339" t="str">
        <f t="shared" si="13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pyr181</v>
      </c>
      <c r="H51" s="256" t="str">
        <f t="shared" si="7"/>
        <v>Harris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665</v>
      </c>
      <c r="T51" t="s">
        <v>666</v>
      </c>
      <c r="BK51" t="s">
        <v>226</v>
      </c>
      <c r="BL51" t="s">
        <v>467</v>
      </c>
      <c r="BM51" t="s">
        <v>17</v>
      </c>
      <c r="BR51" s="339" t="str">
        <f t="shared" si="13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pyr182</v>
      </c>
      <c r="H52" s="256" t="str">
        <f t="shared" si="7"/>
        <v>DKitchen</v>
      </c>
      <c r="J52" s="322" t="str">
        <f t="shared" si="8"/>
        <v/>
      </c>
      <c r="K52" s="257" t="str">
        <f t="shared" si="9"/>
        <v/>
      </c>
      <c r="N52">
        <v>42</v>
      </c>
      <c r="S52" t="s">
        <v>678</v>
      </c>
      <c r="T52" t="s">
        <v>679</v>
      </c>
      <c r="BK52" t="s">
        <v>221</v>
      </c>
      <c r="BL52" t="s">
        <v>230</v>
      </c>
      <c r="BM52" t="s">
        <v>17</v>
      </c>
      <c r="BR52" s="339" t="str">
        <f t="shared" si="13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pyr183</v>
      </c>
      <c r="H53" s="256" t="str">
        <f t="shared" si="7"/>
        <v>Hal</v>
      </c>
      <c r="J53" s="322" t="str">
        <f t="shared" si="8"/>
        <v/>
      </c>
      <c r="K53" s="257" t="str">
        <f t="shared" si="9"/>
        <v/>
      </c>
      <c r="N53">
        <v>43</v>
      </c>
      <c r="S53" t="s">
        <v>682</v>
      </c>
      <c r="T53" t="s">
        <v>683</v>
      </c>
      <c r="BK53" t="s">
        <v>222</v>
      </c>
      <c r="BL53" t="s">
        <v>44</v>
      </c>
      <c r="BM53" t="s">
        <v>40</v>
      </c>
      <c r="BR53" s="339" t="str">
        <f t="shared" si="13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pyr184</v>
      </c>
      <c r="H54" s="256" t="str">
        <f t="shared" si="7"/>
        <v>Reese</v>
      </c>
      <c r="J54" s="322" t="str">
        <f t="shared" si="8"/>
        <v/>
      </c>
      <c r="K54" s="257" t="str">
        <f t="shared" si="9"/>
        <v/>
      </c>
      <c r="N54">
        <v>44</v>
      </c>
      <c r="S54" t="s">
        <v>680</v>
      </c>
      <c r="T54" t="s">
        <v>681</v>
      </c>
      <c r="BK54" t="s">
        <v>223</v>
      </c>
      <c r="BL54" t="s">
        <v>471</v>
      </c>
      <c r="BM54" t="s">
        <v>17</v>
      </c>
      <c r="BR54" s="339" t="str">
        <f t="shared" si="13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pyr185</v>
      </c>
      <c r="H55" s="256" t="str">
        <f t="shared" si="7"/>
        <v>Chris2</v>
      </c>
      <c r="J55" s="322" t="str">
        <f t="shared" si="8"/>
        <v/>
      </c>
      <c r="K55" s="257" t="str">
        <f t="shared" si="9"/>
        <v/>
      </c>
      <c r="N55">
        <v>45</v>
      </c>
      <c r="S55" t="s">
        <v>686</v>
      </c>
      <c r="T55" t="s">
        <v>685</v>
      </c>
      <c r="BK55" t="s">
        <v>257</v>
      </c>
      <c r="BL55" t="s">
        <v>258</v>
      </c>
      <c r="BM55" t="s">
        <v>40</v>
      </c>
      <c r="BR55" s="339" t="str">
        <f t="shared" si="13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3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pyr189</v>
      </c>
      <c r="H57" s="256" t="str">
        <f t="shared" si="7"/>
        <v>Ethan</v>
      </c>
      <c r="J57" s="322" t="str">
        <f t="shared" si="8"/>
        <v/>
      </c>
      <c r="K57" s="257" t="str">
        <f t="shared" si="9"/>
        <v/>
      </c>
      <c r="N57">
        <v>47</v>
      </c>
      <c r="S57" t="s">
        <v>696</v>
      </c>
      <c r="T57" t="s">
        <v>697</v>
      </c>
      <c r="BK57" t="s">
        <v>244</v>
      </c>
      <c r="BL57" t="s">
        <v>456</v>
      </c>
      <c r="BM57" t="s">
        <v>453</v>
      </c>
      <c r="BR57" s="339" t="str">
        <f t="shared" si="13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3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3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3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3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3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3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3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9" t="s">
        <v>711</v>
      </c>
      <c r="C19" t="s">
        <v>713</v>
      </c>
      <c r="E19" s="369" t="s">
        <v>711</v>
      </c>
      <c r="F19" t="s">
        <v>713</v>
      </c>
      <c r="H19" s="369" t="s">
        <v>711</v>
      </c>
      <c r="I19" t="s">
        <v>713</v>
      </c>
    </row>
    <row r="20" spans="2:13">
      <c r="B20" s="370" t="s">
        <v>710</v>
      </c>
      <c r="C20">
        <v>450</v>
      </c>
      <c r="E20" s="371" t="s">
        <v>718</v>
      </c>
      <c r="F20" s="372">
        <v>600</v>
      </c>
      <c r="H20" s="370" t="s">
        <v>723</v>
      </c>
      <c r="I20">
        <v>677</v>
      </c>
    </row>
    <row r="21" spans="2:13">
      <c r="B21" s="370" t="s">
        <v>709</v>
      </c>
      <c r="C21">
        <v>400</v>
      </c>
      <c r="E21" s="371" t="s">
        <v>715</v>
      </c>
      <c r="F21" s="372">
        <v>1800</v>
      </c>
      <c r="H21" s="370" t="s">
        <v>721</v>
      </c>
      <c r="I21">
        <v>1250</v>
      </c>
    </row>
    <row r="22" spans="2:13">
      <c r="B22" s="371" t="s">
        <v>706</v>
      </c>
      <c r="C22" s="372">
        <v>8400</v>
      </c>
      <c r="E22" s="371" t="s">
        <v>704</v>
      </c>
      <c r="F22" s="372">
        <v>1350</v>
      </c>
      <c r="H22" s="370" t="s">
        <v>722</v>
      </c>
      <c r="I22">
        <v>6300</v>
      </c>
    </row>
    <row r="23" spans="2:13">
      <c r="B23" s="371" t="s">
        <v>701</v>
      </c>
      <c r="C23" s="372">
        <v>3000</v>
      </c>
      <c r="E23" s="371" t="s">
        <v>703</v>
      </c>
      <c r="F23" s="372">
        <v>2422</v>
      </c>
      <c r="H23" s="370" t="s">
        <v>724</v>
      </c>
      <c r="I23">
        <v>600</v>
      </c>
    </row>
    <row r="24" spans="2:13">
      <c r="B24" s="370" t="s">
        <v>705</v>
      </c>
      <c r="C24">
        <v>180</v>
      </c>
      <c r="E24" s="371" t="s">
        <v>716</v>
      </c>
      <c r="F24" s="372">
        <v>2000</v>
      </c>
      <c r="H24" s="370" t="s">
        <v>720</v>
      </c>
      <c r="I24">
        <v>900</v>
      </c>
    </row>
    <row r="25" spans="2:13">
      <c r="B25" s="370" t="s">
        <v>708</v>
      </c>
      <c r="C25">
        <v>1500</v>
      </c>
      <c r="E25" s="371" t="s">
        <v>717</v>
      </c>
      <c r="F25" s="372">
        <v>112</v>
      </c>
      <c r="H25" s="370" t="s">
        <v>712</v>
      </c>
      <c r="I25">
        <v>9727</v>
      </c>
    </row>
    <row r="26" spans="2:13">
      <c r="B26" s="370" t="s">
        <v>707</v>
      </c>
      <c r="C26">
        <v>500</v>
      </c>
      <c r="E26" s="371" t="s">
        <v>714</v>
      </c>
      <c r="F26" s="372">
        <v>120</v>
      </c>
    </row>
    <row r="27" spans="2:13">
      <c r="B27" s="370" t="s">
        <v>712</v>
      </c>
      <c r="C27">
        <v>14430</v>
      </c>
      <c r="E27" s="370" t="s">
        <v>712</v>
      </c>
      <c r="F27">
        <v>8404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04" t="s">
        <v>5</v>
      </c>
      <c r="C4" s="146" t="s">
        <v>135</v>
      </c>
      <c r="D4" s="147"/>
      <c r="E4" s="146" t="s">
        <v>137</v>
      </c>
      <c r="F4" s="406" t="s">
        <v>139</v>
      </c>
      <c r="G4" s="406">
        <v>-110</v>
      </c>
      <c r="H4" s="146" t="s">
        <v>140</v>
      </c>
      <c r="I4" s="408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05"/>
      <c r="C5" s="148">
        <v>44459.845138888886</v>
      </c>
      <c r="D5" s="149" t="s">
        <v>136</v>
      </c>
      <c r="E5" s="149" t="s">
        <v>138</v>
      </c>
      <c r="F5" s="407"/>
      <c r="G5" s="407"/>
      <c r="H5" s="149" t="s">
        <v>140</v>
      </c>
      <c r="I5" s="409"/>
      <c r="K5" s="175" t="s">
        <v>27</v>
      </c>
      <c r="L5" s="176">
        <f t="shared" si="0"/>
        <v>89.5</v>
      </c>
    </row>
    <row r="6" spans="2:12">
      <c r="B6" s="395" t="s">
        <v>17</v>
      </c>
      <c r="C6" s="150" t="s">
        <v>141</v>
      </c>
      <c r="D6" s="151"/>
      <c r="E6" s="150" t="s">
        <v>143</v>
      </c>
      <c r="F6" s="398" t="s">
        <v>148</v>
      </c>
      <c r="G6" s="398">
        <v>-50</v>
      </c>
      <c r="H6" s="150" t="s">
        <v>140</v>
      </c>
      <c r="I6" s="401">
        <v>44462.619444444441</v>
      </c>
      <c r="K6" s="175" t="s">
        <v>5</v>
      </c>
      <c r="L6" s="176">
        <f t="shared" si="0"/>
        <v>-110.5</v>
      </c>
    </row>
    <row r="7" spans="2:12">
      <c r="B7" s="396"/>
      <c r="C7" s="152">
        <v>44462.632638888892</v>
      </c>
      <c r="D7" s="153" t="s">
        <v>142</v>
      </c>
      <c r="E7" s="153" t="s">
        <v>144</v>
      </c>
      <c r="F7" s="399"/>
      <c r="G7" s="399"/>
      <c r="H7" s="153" t="s">
        <v>149</v>
      </c>
      <c r="I7" s="402"/>
      <c r="K7" s="175" t="s">
        <v>17</v>
      </c>
      <c r="L7" s="176">
        <f t="shared" si="0"/>
        <v>10.5</v>
      </c>
    </row>
    <row r="8" spans="2:12">
      <c r="B8" s="396"/>
      <c r="C8" s="152">
        <v>44462.652777777781</v>
      </c>
      <c r="D8" s="153" t="s">
        <v>142</v>
      </c>
      <c r="E8" s="153" t="s">
        <v>145</v>
      </c>
      <c r="F8" s="399"/>
      <c r="G8" s="399"/>
      <c r="H8" s="153" t="s">
        <v>140</v>
      </c>
      <c r="I8" s="402"/>
      <c r="K8" s="175" t="s">
        <v>203</v>
      </c>
      <c r="L8" s="176">
        <f t="shared" si="0"/>
        <v>0</v>
      </c>
    </row>
    <row r="9" spans="2:12">
      <c r="B9" s="396"/>
      <c r="C9" s="153"/>
      <c r="D9" s="153"/>
      <c r="E9" s="153" t="s">
        <v>146</v>
      </c>
      <c r="F9" s="399"/>
      <c r="G9" s="399"/>
      <c r="H9" s="153"/>
      <c r="I9" s="402"/>
      <c r="K9" s="175" t="s">
        <v>213</v>
      </c>
      <c r="L9" s="176">
        <f t="shared" si="0"/>
        <v>-50.4</v>
      </c>
    </row>
    <row r="10" spans="2:12" ht="17" thickBot="1">
      <c r="B10" s="397"/>
      <c r="C10" s="154"/>
      <c r="D10" s="154"/>
      <c r="E10" s="154" t="s">
        <v>147</v>
      </c>
      <c r="F10" s="400"/>
      <c r="G10" s="400"/>
      <c r="H10" s="154"/>
      <c r="I10" s="403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95" t="s">
        <v>17</v>
      </c>
      <c r="C17" s="150" t="s">
        <v>153</v>
      </c>
      <c r="D17" s="151"/>
      <c r="E17" s="150" t="s">
        <v>155</v>
      </c>
      <c r="F17" s="398" t="s">
        <v>158</v>
      </c>
      <c r="G17" s="398">
        <v>-31</v>
      </c>
      <c r="H17" s="150" t="s">
        <v>140</v>
      </c>
      <c r="I17" s="401">
        <v>44462.643055555556</v>
      </c>
    </row>
    <row r="18" spans="2:9">
      <c r="B18" s="396"/>
      <c r="C18" s="152">
        <v>44462.930555555555</v>
      </c>
      <c r="D18" s="153" t="s">
        <v>154</v>
      </c>
      <c r="E18" s="153" t="s">
        <v>156</v>
      </c>
      <c r="F18" s="399"/>
      <c r="G18" s="399"/>
      <c r="H18" s="153" t="s">
        <v>149</v>
      </c>
      <c r="I18" s="402"/>
    </row>
    <row r="19" spans="2:9" ht="17" thickBot="1">
      <c r="B19" s="397"/>
      <c r="C19" s="154"/>
      <c r="D19" s="154"/>
      <c r="E19" s="154" t="s">
        <v>157</v>
      </c>
      <c r="F19" s="400"/>
      <c r="G19" s="400"/>
      <c r="H19" s="154"/>
      <c r="I19" s="403"/>
    </row>
    <row r="20" spans="2:9">
      <c r="B20" s="404" t="s">
        <v>5</v>
      </c>
      <c r="C20" s="146" t="s">
        <v>159</v>
      </c>
      <c r="D20" s="147"/>
      <c r="E20" s="146" t="s">
        <v>155</v>
      </c>
      <c r="F20" s="406" t="s">
        <v>160</v>
      </c>
      <c r="G20" s="406">
        <v>-40</v>
      </c>
      <c r="H20" s="146" t="s">
        <v>140</v>
      </c>
      <c r="I20" s="408">
        <v>44462.643750000003</v>
      </c>
    </row>
    <row r="21" spans="2:9">
      <c r="B21" s="410"/>
      <c r="C21" s="168">
        <v>44462.930555555555</v>
      </c>
      <c r="D21" s="169" t="s">
        <v>154</v>
      </c>
      <c r="E21" s="169" t="s">
        <v>156</v>
      </c>
      <c r="F21" s="411"/>
      <c r="G21" s="411"/>
      <c r="H21" s="169" t="s">
        <v>149</v>
      </c>
      <c r="I21" s="412"/>
    </row>
    <row r="22" spans="2:9" ht="17" thickBot="1">
      <c r="B22" s="405"/>
      <c r="C22" s="149"/>
      <c r="D22" s="149"/>
      <c r="E22" s="149" t="s">
        <v>157</v>
      </c>
      <c r="F22" s="407"/>
      <c r="G22" s="407"/>
      <c r="H22" s="149"/>
      <c r="I22" s="409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04" t="s">
        <v>40</v>
      </c>
      <c r="C24" s="146" t="s">
        <v>163</v>
      </c>
      <c r="D24" s="147"/>
      <c r="E24" s="146" t="s">
        <v>137</v>
      </c>
      <c r="F24" s="406" t="s">
        <v>166</v>
      </c>
      <c r="G24" s="406">
        <v>-20</v>
      </c>
      <c r="H24" s="146" t="s">
        <v>140</v>
      </c>
      <c r="I24" s="408">
        <v>44463.495833333334</v>
      </c>
    </row>
    <row r="25" spans="2:9">
      <c r="B25" s="410"/>
      <c r="C25" s="168">
        <v>44463.597916666666</v>
      </c>
      <c r="D25" s="169" t="s">
        <v>142</v>
      </c>
      <c r="E25" s="169" t="s">
        <v>164</v>
      </c>
      <c r="F25" s="411"/>
      <c r="G25" s="411"/>
      <c r="H25" s="169" t="s">
        <v>140</v>
      </c>
      <c r="I25" s="412"/>
    </row>
    <row r="26" spans="2:9" ht="17" thickBot="1">
      <c r="B26" s="405"/>
      <c r="C26" s="149"/>
      <c r="D26" s="149"/>
      <c r="E26" s="149" t="s">
        <v>165</v>
      </c>
      <c r="F26" s="407"/>
      <c r="G26" s="407"/>
      <c r="H26" s="149"/>
      <c r="I26" s="409"/>
    </row>
    <row r="27" spans="2:9">
      <c r="B27" s="395" t="s">
        <v>17</v>
      </c>
      <c r="C27" s="150" t="s">
        <v>167</v>
      </c>
      <c r="D27" s="151"/>
      <c r="E27" s="150" t="s">
        <v>137</v>
      </c>
      <c r="F27" s="398" t="s">
        <v>170</v>
      </c>
      <c r="G27" s="398">
        <v>52</v>
      </c>
      <c r="H27" s="150" t="s">
        <v>171</v>
      </c>
      <c r="I27" s="401">
        <v>44463.520833333336</v>
      </c>
    </row>
    <row r="28" spans="2:9">
      <c r="B28" s="396"/>
      <c r="C28" s="152">
        <v>44463.597916666666</v>
      </c>
      <c r="D28" s="153" t="s">
        <v>142</v>
      </c>
      <c r="E28" s="153" t="s">
        <v>168</v>
      </c>
      <c r="F28" s="399"/>
      <c r="G28" s="399"/>
      <c r="H28" s="153" t="s">
        <v>171</v>
      </c>
      <c r="I28" s="402"/>
    </row>
    <row r="29" spans="2:9" ht="17" thickBot="1">
      <c r="B29" s="397"/>
      <c r="C29" s="154"/>
      <c r="D29" s="154"/>
      <c r="E29" s="154" t="s">
        <v>169</v>
      </c>
      <c r="F29" s="400"/>
      <c r="G29" s="400"/>
      <c r="H29" s="154"/>
      <c r="I29" s="403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95" t="s">
        <v>40</v>
      </c>
      <c r="C36" s="150" t="s">
        <v>175</v>
      </c>
      <c r="D36" s="151"/>
      <c r="E36" s="150" t="s">
        <v>137</v>
      </c>
      <c r="F36" s="398" t="s">
        <v>177</v>
      </c>
      <c r="G36" s="398">
        <v>43</v>
      </c>
      <c r="H36" s="150" t="s">
        <v>171</v>
      </c>
      <c r="I36" s="401">
        <v>44463.568055555559</v>
      </c>
    </row>
    <row r="37" spans="2:9">
      <c r="B37" s="396"/>
      <c r="C37" s="152">
        <v>44463.597916666666</v>
      </c>
      <c r="D37" s="153" t="s">
        <v>142</v>
      </c>
      <c r="E37" s="153" t="s">
        <v>176</v>
      </c>
      <c r="F37" s="399"/>
      <c r="G37" s="399"/>
      <c r="H37" s="153" t="s">
        <v>171</v>
      </c>
      <c r="I37" s="402"/>
    </row>
    <row r="38" spans="2:9" ht="17" thickBot="1">
      <c r="B38" s="397"/>
      <c r="C38" s="154"/>
      <c r="D38" s="154"/>
      <c r="E38" s="154" t="s">
        <v>169</v>
      </c>
      <c r="F38" s="400"/>
      <c r="G38" s="400"/>
      <c r="H38" s="154"/>
      <c r="I38" s="403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04" t="s">
        <v>27</v>
      </c>
      <c r="C60" s="146" t="s">
        <v>191</v>
      </c>
      <c r="D60" s="147"/>
      <c r="E60" s="146" t="s">
        <v>137</v>
      </c>
      <c r="F60" s="406" t="s">
        <v>193</v>
      </c>
      <c r="G60" s="406">
        <v>50</v>
      </c>
      <c r="H60" s="146" t="s">
        <v>171</v>
      </c>
      <c r="I60" s="408">
        <v>44464.740277777775</v>
      </c>
    </row>
    <row r="61" spans="2:9" ht="17" thickBot="1">
      <c r="B61" s="405"/>
      <c r="C61" s="148">
        <v>44464.815972222219</v>
      </c>
      <c r="D61" s="149" t="s">
        <v>179</v>
      </c>
      <c r="E61" s="149" t="s">
        <v>192</v>
      </c>
      <c r="F61" s="407"/>
      <c r="G61" s="407"/>
      <c r="H61" s="149" t="s">
        <v>171</v>
      </c>
      <c r="I61" s="409"/>
    </row>
    <row r="62" spans="2:9">
      <c r="B62" s="395" t="s">
        <v>40</v>
      </c>
      <c r="C62" s="150" t="s">
        <v>194</v>
      </c>
      <c r="D62" s="151"/>
      <c r="E62" s="150" t="s">
        <v>195</v>
      </c>
      <c r="F62" s="398" t="s">
        <v>199</v>
      </c>
      <c r="G62" s="398">
        <v>-260</v>
      </c>
      <c r="H62" s="150" t="s">
        <v>140</v>
      </c>
      <c r="I62" s="401">
        <v>44460.601388888892</v>
      </c>
    </row>
    <row r="63" spans="2:9">
      <c r="B63" s="396"/>
      <c r="C63" s="152">
        <v>44464.934027777781</v>
      </c>
      <c r="D63" s="153" t="s">
        <v>179</v>
      </c>
      <c r="E63" s="153" t="s">
        <v>196</v>
      </c>
      <c r="F63" s="399"/>
      <c r="G63" s="399"/>
      <c r="H63" s="153" t="s">
        <v>140</v>
      </c>
      <c r="I63" s="402"/>
    </row>
    <row r="64" spans="2:9">
      <c r="B64" s="396"/>
      <c r="C64" s="152">
        <v>44464.940972222219</v>
      </c>
      <c r="D64" s="153" t="s">
        <v>179</v>
      </c>
      <c r="E64" s="153" t="s">
        <v>197</v>
      </c>
      <c r="F64" s="399"/>
      <c r="G64" s="399"/>
      <c r="H64" s="153" t="s">
        <v>149</v>
      </c>
      <c r="I64" s="402"/>
    </row>
    <row r="65" spans="2:9" ht="17" thickBot="1">
      <c r="B65" s="397"/>
      <c r="C65" s="164">
        <v>44464.815972222219</v>
      </c>
      <c r="D65" s="154" t="s">
        <v>179</v>
      </c>
      <c r="E65" s="154" t="s">
        <v>198</v>
      </c>
      <c r="F65" s="400"/>
      <c r="G65" s="400"/>
      <c r="H65" s="154" t="s">
        <v>171</v>
      </c>
      <c r="I65" s="403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9.25.23</vt:lpstr>
      <vt:lpstr>10.2.23</vt:lpstr>
      <vt:lpstr>10.9.23</vt:lpstr>
      <vt:lpstr>10.16.23</vt:lpstr>
      <vt:lpstr>10.23.23</vt:lpstr>
      <vt:lpstr>10.30.23</vt:lpstr>
      <vt:lpstr>PlayersAgents</vt:lpstr>
      <vt:lpstr>Sheet7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Trevor Ross</cp:lastModifiedBy>
  <dcterms:created xsi:type="dcterms:W3CDTF">2021-05-10T09:17:54Z</dcterms:created>
  <dcterms:modified xsi:type="dcterms:W3CDTF">2023-11-06T13:44:23Z</dcterms:modified>
</cp:coreProperties>
</file>