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3AD63C55-E315-9E4A-AC17-9F54FEA4CF52}" xr6:coauthVersionLast="47" xr6:coauthVersionMax="47" xr10:uidLastSave="{00000000-0000-0000-0000-000000000000}"/>
  <bookViews>
    <workbookView xWindow="0" yWindow="0" windowWidth="28800" windowHeight="18000" firstSheet="161" activeTab="176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11.6.23" sheetId="146" r:id="rId133"/>
    <sheet name="11.13.23" sheetId="147" r:id="rId134"/>
    <sheet name="11.20.23" sheetId="148" r:id="rId135"/>
    <sheet name="11.27.23" sheetId="149" r:id="rId136"/>
    <sheet name="12.4.23" sheetId="150" r:id="rId137"/>
    <sheet name="12.11.23" sheetId="151" r:id="rId138"/>
    <sheet name="12.18.23" sheetId="152" r:id="rId139"/>
    <sheet name="12.25.23" sheetId="153" r:id="rId140"/>
    <sheet name="1.1.24" sheetId="154" r:id="rId141"/>
    <sheet name="1.8.24" sheetId="155" r:id="rId142"/>
    <sheet name="1.15.24" sheetId="156" r:id="rId143"/>
    <sheet name="1.22.24" sheetId="157" r:id="rId144"/>
    <sheet name="1.29.24" sheetId="158" r:id="rId145"/>
    <sheet name="2.5.24" sheetId="159" r:id="rId146"/>
    <sheet name="2.12.24" sheetId="160" r:id="rId147"/>
    <sheet name="2.19.24" sheetId="161" r:id="rId148"/>
    <sheet name="2.26.24" sheetId="162" r:id="rId149"/>
    <sheet name="3.4.24" sheetId="163" r:id="rId150"/>
    <sheet name="3.11.24" sheetId="164" r:id="rId151"/>
    <sheet name="3.18.24" sheetId="165" r:id="rId152"/>
    <sheet name="3.25.24" sheetId="166" r:id="rId153"/>
    <sheet name="4.1.24" sheetId="167" r:id="rId154"/>
    <sheet name="4.8.24" sheetId="168" r:id="rId155"/>
    <sheet name="4.15.24" sheetId="169" r:id="rId156"/>
    <sheet name="4.22.24" sheetId="170" r:id="rId157"/>
    <sheet name="4.29.24" sheetId="171" r:id="rId158"/>
    <sheet name="5.6.24" sheetId="172" r:id="rId159"/>
    <sheet name="5.13.24" sheetId="173" r:id="rId160"/>
    <sheet name="5.20.24" sheetId="174" r:id="rId161"/>
    <sheet name="5.27.24" sheetId="175" r:id="rId162"/>
    <sheet name="6.3.24" sheetId="176" r:id="rId163"/>
    <sheet name="6.10.24" sheetId="177" r:id="rId164"/>
    <sheet name="6.17.24" sheetId="178" r:id="rId165"/>
    <sheet name="6.24.24" sheetId="179" r:id="rId166"/>
    <sheet name="7.1.24" sheetId="180" r:id="rId167"/>
    <sheet name="7.8.24" sheetId="181" r:id="rId168"/>
    <sheet name="7.15.24" sheetId="182" r:id="rId169"/>
    <sheet name="7.22.24" sheetId="183" r:id="rId170"/>
    <sheet name="7.29.24" sheetId="184" r:id="rId171"/>
    <sheet name="8.5.24" sheetId="185" r:id="rId172"/>
    <sheet name="8.12.24" sheetId="186" r:id="rId173"/>
    <sheet name="8.19.24" sheetId="187" r:id="rId174"/>
    <sheet name="8.26.24" sheetId="188" r:id="rId175"/>
    <sheet name="9.2.24" sheetId="190" r:id="rId176"/>
    <sheet name="9.9.24" sheetId="191" r:id="rId177"/>
    <sheet name="PlayersAgents" sheetId="46" r:id="rId178"/>
    <sheet name="Sheet7" sheetId="137" r:id="rId179"/>
    <sheet name="Sheet15" sheetId="189" r:id="rId180"/>
    <sheet name="Exposure" sheetId="134" r:id="rId181"/>
    <sheet name="Sheet4" sheetId="103" r:id="rId182"/>
    <sheet name="Red Data Dump" sheetId="34" r:id="rId183"/>
    <sheet name="bets_9.20" sheetId="28" state="hidden" r:id="rId184"/>
  </sheets>
  <definedNames>
    <definedName name="_xlnm._FilterDatabase" localSheetId="63" hidden="1">'7.11.2022'!$B$4:$F$23</definedName>
    <definedName name="_xlnm._FilterDatabase" localSheetId="177" hidden="1">PlayersAgents!$BR$5:$CA$64</definedName>
    <definedName name="_xlnm._FilterDatabase" localSheetId="181" hidden="1">Sheet4!$G$1:$H$17</definedName>
  </definedNames>
  <calcPr calcId="181029"/>
  <pivotCaches>
    <pivotCache cacheId="3" r:id="rId185"/>
    <pivotCache cacheId="4" r:id="rId186"/>
    <pivotCache cacheId="5" r:id="rId18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5" i="191" l="1"/>
  <c r="J34" i="191" s="1"/>
  <c r="M33" i="191" s="1"/>
  <c r="J32" i="191"/>
  <c r="S21" i="190"/>
  <c r="M25" i="190"/>
  <c r="M24" i="190"/>
  <c r="I27" i="190"/>
  <c r="J26" i="190" s="1"/>
  <c r="M28" i="188"/>
  <c r="M27" i="188"/>
  <c r="J29" i="188"/>
  <c r="J28" i="188"/>
  <c r="J27" i="188"/>
  <c r="I30" i="188"/>
  <c r="J25" i="187"/>
  <c r="I19" i="174"/>
  <c r="I22" i="186"/>
  <c r="I15" i="185"/>
  <c r="I22" i="184"/>
  <c r="I20" i="183"/>
  <c r="I20" i="182"/>
  <c r="I25" i="181"/>
  <c r="J26" i="179"/>
  <c r="J25" i="179"/>
  <c r="J24" i="179"/>
  <c r="M25" i="179" s="1"/>
  <c r="M24" i="179"/>
  <c r="I27" i="179"/>
  <c r="J26" i="178"/>
  <c r="I26" i="178"/>
  <c r="I19" i="177"/>
  <c r="I20" i="176"/>
  <c r="I19" i="175"/>
  <c r="I27" i="173"/>
  <c r="I26" i="172"/>
  <c r="L23" i="170"/>
  <c r="I27" i="170"/>
  <c r="I26" i="170"/>
  <c r="I25" i="170"/>
  <c r="M24" i="167"/>
  <c r="I27" i="167"/>
  <c r="J26" i="167" s="1"/>
  <c r="H32" i="166"/>
  <c r="J28" i="166"/>
  <c r="H27" i="166"/>
  <c r="S17" i="165"/>
  <c r="S16" i="165"/>
  <c r="S15" i="165"/>
  <c r="I23" i="164"/>
  <c r="H22" i="162"/>
  <c r="I26" i="161"/>
  <c r="M25" i="160"/>
  <c r="M26" i="160"/>
  <c r="I28" i="160"/>
  <c r="J27" i="160" s="1"/>
  <c r="I23" i="158"/>
  <c r="M34" i="157"/>
  <c r="M33" i="157"/>
  <c r="I36" i="157"/>
  <c r="J35" i="157" s="1"/>
  <c r="M34" i="156"/>
  <c r="M33" i="156"/>
  <c r="I36" i="156"/>
  <c r="J34" i="156" s="1"/>
  <c r="W15" i="154"/>
  <c r="M34" i="154"/>
  <c r="M33" i="154"/>
  <c r="I36" i="154"/>
  <c r="J35" i="154" s="1"/>
  <c r="M34" i="153"/>
  <c r="M33" i="153"/>
  <c r="I36" i="153"/>
  <c r="J35" i="153" s="1"/>
  <c r="M34" i="151"/>
  <c r="M33" i="151"/>
  <c r="I36" i="151"/>
  <c r="J35" i="151" s="1"/>
  <c r="T35" i="150"/>
  <c r="I36" i="150"/>
  <c r="J35" i="150" s="1"/>
  <c r="M34" i="150" s="1"/>
  <c r="I36" i="149"/>
  <c r="J35" i="149" s="1"/>
  <c r="M34" i="149" s="1"/>
  <c r="G52" i="148"/>
  <c r="G51" i="148"/>
  <c r="G49" i="148"/>
  <c r="S34" i="148"/>
  <c r="S33" i="148"/>
  <c r="M34" i="148"/>
  <c r="S32" i="148"/>
  <c r="M33" i="148"/>
  <c r="I36" i="148"/>
  <c r="J35" i="148" s="1"/>
  <c r="G44" i="147"/>
  <c r="G46" i="147"/>
  <c r="G45" i="147"/>
  <c r="M34" i="147"/>
  <c r="I36" i="147"/>
  <c r="J35" i="147" s="1"/>
  <c r="M33" i="147" s="1"/>
  <c r="I45" i="146"/>
  <c r="J45" i="146" s="1"/>
  <c r="J46" i="146" s="1"/>
  <c r="I44" i="146"/>
  <c r="I43" i="146"/>
  <c r="I42" i="146"/>
  <c r="I41" i="146"/>
  <c r="I40" i="146"/>
  <c r="I39" i="146"/>
  <c r="I38" i="146"/>
  <c r="I37" i="146"/>
  <c r="I36" i="146"/>
  <c r="U24" i="145"/>
  <c r="U17" i="145"/>
  <c r="J38" i="145"/>
  <c r="J40" i="145"/>
  <c r="M38" i="145"/>
  <c r="M37" i="145"/>
  <c r="J39" i="145"/>
  <c r="J37" i="145"/>
  <c r="I40" i="145"/>
  <c r="I48" i="143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J33" i="191" l="1"/>
  <c r="J35" i="191" s="1"/>
  <c r="M32" i="191"/>
  <c r="J24" i="190"/>
  <c r="J25" i="190"/>
  <c r="L22" i="170"/>
  <c r="J25" i="167"/>
  <c r="M25" i="167" s="1"/>
  <c r="J24" i="167"/>
  <c r="J25" i="160"/>
  <c r="J26" i="160"/>
  <c r="J33" i="157"/>
  <c r="J34" i="157"/>
  <c r="J33" i="156"/>
  <c r="J35" i="156"/>
  <c r="J33" i="154"/>
  <c r="J34" i="154"/>
  <c r="J33" i="153"/>
  <c r="J34" i="153"/>
  <c r="J33" i="151"/>
  <c r="J34" i="151"/>
  <c r="J36" i="151"/>
  <c r="J33" i="150"/>
  <c r="J34" i="150"/>
  <c r="M33" i="150" s="1"/>
  <c r="J33" i="149"/>
  <c r="J34" i="149"/>
  <c r="M33" i="149" s="1"/>
  <c r="J33" i="148"/>
  <c r="J34" i="148"/>
  <c r="J34" i="147"/>
  <c r="J33" i="147"/>
  <c r="J36" i="147" s="1"/>
  <c r="L47" i="143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J27" i="190" l="1"/>
  <c r="J30" i="188"/>
  <c r="J27" i="179"/>
  <c r="J27" i="167"/>
  <c r="J28" i="160"/>
  <c r="D6" i="46"/>
  <c r="J36" i="157"/>
  <c r="J36" i="156"/>
  <c r="J36" i="154"/>
  <c r="J36" i="153"/>
  <c r="J36" i="150"/>
  <c r="J36" i="149"/>
  <c r="J36" i="148"/>
  <c r="U25" i="103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<sst xmlns="http://schemas.openxmlformats.org/spreadsheetml/2006/main" count="45665" uniqueCount="9009">
  <si>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</si>
  <si>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</si>
  <si>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</si>
  <si>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</si>
  <si>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</si>
  <si>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</si>
  <si>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</si>
  <si>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</si>
  <si>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</si>
  <si>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</si>
  <si>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</si>
  <si>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</si>
  <si>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</si>
  <si>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</si>
  <si>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</si>
  <si>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</si>
  <si>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</si>
  <si>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</si>
  <si>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</si>
  <si>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</si>
  <si>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</si>
  <si>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</si>
  <si>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</si>
  <si>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</si>
  <si>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</si>
  <si>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</si>
  <si>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</si>
  <si>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</si>
  <si>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</si>
  <si>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</si>
  <si>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</si>
  <si>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</si>
  <si>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</si>
  <si>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</si>
  <si>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</si>
  <si>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</si>
  <si>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</si>
  <si>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</si>
  <si>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</si>
  <si>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</si>
  <si>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</si>
  <si>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</si>
  <si>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</si>
  <si>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</si>
  <si>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</si>
  <si>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</si>
  <si>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</si>
  <si>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</si>
  <si>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</si>
  <si>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</si>
  <si>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</si>
  <si>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</si>
  <si>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</si>
  <si>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</si>
  <si>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</si>
  <si>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</si>
  <si>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</si>
  <si>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</si>
  <si>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</si>
  <si>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</si>
  <si>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</si>
  <si>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</si>
  <si>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</si>
  <si>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</si>
  <si>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</si>
  <si>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</si>
  <si>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</si>
  <si>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</si>
  <si>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</si>
  <si>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</si>
  <si>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</si>
  <si>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</si>
  <si>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</si>
  <si>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</si>
  <si>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</si>
  <si>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</si>
  <si>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</si>
  <si>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</si>
  <si>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</si>
  <si>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</si>
  <si>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</si>
  <si>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</si>
  <si>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</si>
  <si>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</si>
  <si>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</si>
  <si>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</si>
  <si>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</si>
  <si>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</si>
  <si>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</si>
  <si>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</si>
  <si>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</si>
  <si>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</si>
  <si>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</si>
  <si>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</si>
  <si>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</si>
  <si>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</si>
  <si>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</si>
  <si>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</si>
  <si>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</si>
  <si>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</si>
  <si>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</si>
  <si>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</si>
  <si>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</si>
  <si>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</si>
  <si>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</si>
  <si>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</si>
  <si>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</si>
  <si>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</si>
  <si>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</si>
  <si>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</si>
  <si>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</si>
  <si>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</si>
  <si>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</si>
  <si>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</si>
  <si>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</si>
  <si>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</si>
  <si>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</si>
  <si>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</si>
  <si>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</si>
  <si>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</si>
  <si>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</si>
  <si>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</si>
  <si>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</si>
  <si>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</si>
  <si>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</si>
  <si>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</si>
  <si>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</si>
  <si>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</si>
  <si>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</si>
  <si>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</si>
  <si>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</si>
  <si>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</si>
  <si>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</si>
  <si>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</si>
  <si>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</si>
  <si>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</si>
  <si>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</si>
  <si>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</si>
  <si>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</si>
  <si>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</si>
  <si>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</si>
  <si>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</si>
  <si>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</si>
  <si>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</si>
  <si>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</si>
  <si>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</si>
  <si>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</si>
  <si>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</si>
  <si>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</si>
  <si>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</si>
  <si>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</si>
  <si>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</si>
  <si>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</si>
  <si>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</si>
  <si>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</si>
  <si>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</si>
  <si>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</si>
  <si>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</si>
  <si>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</si>
  <si>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</si>
  <si>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</si>
  <si>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</si>
  <si>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</si>
  <si>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</si>
  <si>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</si>
  <si>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</si>
  <si>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</si>
  <si>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</si>
  <si>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</si>
  <si>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</si>
  <si>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</si>
  <si>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</si>
  <si>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</si>
  <si>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</si>
  <si>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</si>
  <si>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</si>
  <si>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</si>
  <si>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</si>
  <si>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</si>
  <si>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</si>
  <si>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</si>
  <si>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</si>
  <si>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</si>
  <si>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</si>
  <si>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</si>
  <si>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</si>
  <si>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</si>
  <si>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</si>
  <si>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</si>
  <si>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</si>
  <si>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</si>
  <si>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</si>
  <si>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</si>
  <si>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</si>
  <si>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</si>
  <si>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</si>
  <si>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</si>
  <si>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</si>
  <si>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</si>
  <si>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</si>
  <si>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</si>
  <si>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</si>
  <si>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</si>
  <si>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</si>
  <si>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</si>
  <si>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</si>
  <si>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</si>
  <si>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</si>
  <si>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</si>
  <si>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</si>
  <si>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</si>
  <si>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</si>
  <si>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</si>
  <si>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</si>
  <si>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</si>
  <si>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</si>
  <si>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</si>
  <si>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</si>
  <si>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</si>
  <si>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</si>
  <si>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</si>
  <si>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</si>
  <si>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</si>
  <si>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</si>
  <si>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</si>
  <si>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</si>
  <si>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</si>
  <si>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</si>
  <si>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</si>
  <si>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</si>
  <si>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</si>
  <si>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</si>
  <si>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</si>
  <si>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</si>
  <si>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</si>
  <si>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</si>
  <si>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</si>
  <si>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</si>
  <si>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</si>
  <si>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</si>
  <si>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</si>
  <si>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</si>
  <si>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</si>
  <si>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</si>
  <si>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</si>
  <si>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</si>
  <si>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</si>
  <si>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</si>
  <si>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</si>
  <si>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</si>
  <si>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</si>
  <si>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</si>
  <si>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</si>
  <si>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</si>
  <si>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</si>
  <si>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</si>
  <si>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</si>
  <si>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</si>
  <si>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</si>
  <si>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</si>
  <si>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</si>
  <si>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</si>
  <si>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</si>
  <si>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</si>
  <si>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</si>
  <si>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</si>
  <si>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</si>
  <si>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</si>
  <si>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</si>
  <si>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</si>
  <si>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</si>
  <si>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</si>
  <si>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</si>
  <si>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</si>
  <si>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</si>
  <si>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</si>
  <si>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</si>
  <si>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</si>
  <si>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</si>
  <si>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</si>
  <si>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</si>
  <si>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</si>
  <si>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</si>
  <si>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</si>
  <si>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</si>
  <si>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</si>
  <si>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</si>
  <si>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</si>
  <si>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</si>
  <si>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</si>
  <si>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</si>
  <si>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</si>
  <si>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</si>
  <si>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</si>
  <si>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</si>
  <si>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</si>
  <si>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</si>
  <si>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</si>
  <si>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</si>
  <si>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</si>
  <si>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</si>
  <si>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</si>
  <si>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</si>
  <si>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</si>
  <si>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</si>
  <si>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</si>
  <si>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</si>
  <si>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</si>
  <si>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</si>
  <si>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</si>
  <si>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</si>
  <si>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</si>
  <si>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</si>
  <si>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</si>
  <si>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</si>
  <si>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</si>
  <si>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</si>
  <si>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</si>
  <si>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</si>
  <si>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</si>
  <si>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</si>
  <si>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</si>
  <si>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</si>
  <si>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</si>
  <si>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</si>
  <si>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</si>
  <si>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</si>
  <si>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</si>
  <si>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</si>
  <si>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</si>
  <si>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</si>
  <si>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</si>
  <si>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</si>
  <si>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</si>
  <si>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</si>
  <si>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</si>
  <si>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</si>
  <si>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</si>
  <si>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</si>
  <si>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</si>
  <si>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</si>
  <si>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</si>
  <si>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</si>
  <si>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</si>
  <si>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</si>
  <si>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</si>
  <si>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</si>
  <si>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</si>
  <si>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</si>
  <si>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</si>
  <si>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</si>
  <si>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</si>
  <si>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</si>
  <si>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</si>
  <si>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</si>
  <si>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</si>
  <si>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</si>
  <si>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</si>
  <si>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</si>
  <si>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</si>
  <si>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</si>
  <si>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</si>
  <si>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</si>
  <si>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</si>
  <si>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</si>
  <si>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</si>
  <si>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</si>
  <si>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</si>
  <si>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</si>
  <si>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</si>
  <si>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</si>
  <si>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</si>
  <si>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</si>
  <si>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</si>
  <si>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</si>
  <si>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</si>
  <si>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</si>
  <si>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</si>
  <si>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</si>
  <si>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</si>
  <si>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</si>
  <si>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</si>
  <si>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</si>
  <si>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</si>
  <si>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</si>
  <si>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</si>
  <si>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</si>
  <si>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</si>
  <si>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</si>
  <si>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</si>
  <si>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</si>
  <si>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</si>
  <si>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</si>
  <si>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</si>
  <si>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</si>
  <si>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</si>
  <si>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</si>
  <si>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</si>
  <si>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</si>
  <si>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</si>
  <si>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</si>
  <si>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</si>
  <si>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</si>
  <si>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</si>
  <si>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</si>
  <si>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</si>
  <si>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</si>
  <si>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</si>
  <si>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</si>
  <si>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</si>
  <si>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</si>
  <si>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</si>
  <si>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</si>
  <si>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</si>
  <si>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</si>
  <si>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</si>
  <si>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</si>
  <si>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</si>
  <si>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</si>
  <si>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</si>
  <si>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</si>
  <si>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</si>
  <si>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</si>
  <si>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</si>
  <si>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</si>
  <si>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</si>
  <si>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</si>
  <si>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</si>
  <si>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</si>
  <si>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</si>
  <si>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</si>
  <si>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</si>
  <si>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</si>
  <si>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</si>
  <si>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</si>
  <si>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</si>
  <si>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</si>
  <si>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</si>
  <si>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</si>
  <si>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</si>
  <si>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</si>
  <si>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</si>
  <si>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</si>
  <si>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</si>
  <si>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</si>
  <si>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</si>
  <si>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</si>
  <si>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</si>
  <si>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</si>
  <si>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</si>
  <si>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</si>
  <si>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</si>
  <si>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</si>
  <si>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</si>
  <si>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</si>
  <si>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</si>
  <si>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</si>
  <si>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</si>
  <si>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</si>
  <si>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</si>
  <si>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</si>
  <si>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</si>
  <si>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</si>
  <si>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</si>
  <si>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</si>
  <si>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</si>
  <si>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</si>
  <si>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</si>
  <si>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</si>
  <si>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</si>
  <si>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</si>
  <si>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</si>
  <si>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</si>
  <si>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</si>
  <si>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</si>
  <si>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</si>
  <si>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</si>
  <si>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</si>
  <si>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</si>
  <si>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</si>
  <si>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</si>
  <si>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</si>
  <si>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</si>
  <si>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</si>
  <si>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</si>
  <si>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</si>
  <si>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</si>
  <si>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</si>
  <si>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</si>
  <si>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</si>
  <si>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</si>
  <si>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</si>
  <si>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</si>
  <si>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</si>
  <si>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</si>
  <si>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</si>
  <si>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</si>
  <si>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</si>
  <si>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</si>
  <si>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</si>
  <si>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</si>
  <si>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</si>
  <si>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</si>
  <si>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</si>
  <si>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</si>
  <si>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</si>
  <si>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</si>
  <si>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</si>
  <si>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</si>
  <si>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</si>
  <si>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</si>
  <si>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</si>
  <si>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</si>
  <si>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</si>
  <si>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</si>
  <si>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</si>
  <si>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</si>
  <si>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</si>
  <si>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</si>
  <si>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</si>
  <si>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</si>
  <si>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</si>
  <si>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</si>
  <si>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</si>
  <si>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</si>
  <si>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</si>
  <si>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</si>
  <si>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</si>
  <si>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</si>
  <si>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</si>
  <si>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</si>
  <si>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</si>
  <si>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</si>
  <si>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</si>
  <si>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</si>
  <si>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</si>
  <si>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</si>
  <si>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</si>
  <si>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</si>
  <si>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</si>
  <si>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</si>
  <si>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</si>
  <si>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</si>
  <si>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</si>
  <si>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</si>
  <si>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</si>
  <si>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</si>
  <si>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</si>
  <si>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</si>
  <si>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</si>
  <si>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</si>
  <si>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</si>
  <si>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</si>
  <si>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</si>
  <si>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</si>
  <si>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</si>
  <si>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</si>
  <si>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</si>
  <si>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</si>
  <si>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</si>
  <si>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</si>
  <si>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</si>
  <si>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</si>
  <si>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</si>
  <si>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</si>
  <si>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</si>
  <si>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</si>
  <si>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</si>
  <si>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</si>
  <si>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</si>
  <si>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</si>
  <si>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</si>
  <si>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</si>
  <si>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</si>
  <si>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</si>
  <si>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</si>
  <si>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</si>
  <si>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</si>
  <si>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</si>
  <si>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</si>
  <si>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</si>
  <si>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</si>
  <si>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</si>
  <si>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</si>
  <si>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</si>
  <si>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</si>
  <si>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</si>
  <si>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</si>
  <si>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</si>
  <si>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</si>
  <si>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</si>
  <si>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</si>
  <si>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</si>
  <si>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</si>
  <si>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</si>
  <si>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</si>
  <si>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</si>
  <si>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</si>
  <si>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</si>
  <si>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</si>
  <si>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</si>
  <si>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</si>
  <si>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</si>
  <si>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</si>
  <si>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</si>
  <si>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</si>
  <si>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</si>
  <si>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</si>
  <si>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</si>
  <si>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</si>
  <si>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</si>
  <si>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</si>
  <si>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</si>
  <si>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</si>
  <si>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</si>
  <si>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</si>
  <si>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</si>
  <si>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</si>
  <si>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</si>
  <si>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</si>
  <si>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</si>
  <si>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</si>
  <si>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</si>
  <si>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</si>
  <si>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</si>
  <si>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</si>
  <si>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</si>
  <si>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</si>
  <si>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</si>
  <si>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</si>
  <si>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</si>
  <si>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</si>
  <si>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</si>
  <si>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</si>
  <si>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</si>
  <si>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</si>
  <si>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</si>
  <si>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</si>
  <si>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</si>
  <si>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</si>
  <si>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</si>
  <si>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</si>
  <si>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</si>
  <si>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</si>
  <si>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</si>
  <si>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</si>
  <si>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</si>
  <si>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</si>
  <si>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</si>
  <si>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</si>
  <si>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</si>
  <si>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</si>
  <si>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</si>
  <si>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</si>
  <si>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</si>
  <si>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</si>
  <si>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</si>
  <si>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</si>
  <si>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</si>
  <si>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</si>
  <si>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</si>
  <si>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</si>
  <si>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</si>
  <si>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</si>
  <si>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</si>
  <si>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</si>
  <si>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</si>
  <si>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</si>
  <si>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</si>
  <si>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</si>
  <si>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</si>
  <si>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</si>
  <si>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</si>
  <si>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</si>
  <si>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</si>
  <si>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</si>
  <si>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</si>
  <si>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</si>
  <si>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</si>
  <si>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</si>
  <si>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</si>
  <si>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</si>
  <si>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</si>
  <si>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</si>
  <si>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</si>
  <si>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</si>
  <si>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</si>
  <si>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</si>
  <si>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</si>
  <si>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</si>
  <si>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</si>
  <si>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</si>
  <si>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</si>
  <si>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</si>
  <si>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</si>
  <si>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</si>
  <si>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</si>
  <si>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</si>
  <si>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</si>
  <si>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</si>
  <si>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</si>
  <si>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</si>
  <si>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</si>
  <si>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</si>
  <si>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</si>
  <si>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</si>
  <si>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</si>
  <si>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</si>
  <si>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</si>
  <si>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</si>
  <si>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</si>
  <si>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</si>
  <si>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</si>
  <si>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</si>
  <si>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</si>
  <si>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</si>
  <si>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</si>
  <si>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</si>
  <si>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</si>
  <si>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</si>
  <si>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</si>
  <si>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</si>
  <si>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</si>
  <si>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</si>
  <si>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</si>
  <si>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</si>
  <si>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</si>
  <si>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</si>
  <si>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</si>
  <si>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</si>
  <si>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</si>
  <si>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</si>
  <si>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</si>
  <si>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</si>
  <si>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</si>
  <si>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</si>
  <si>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</si>
  <si>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</si>
  <si>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</si>
  <si>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</si>
  <si>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</si>
  <si>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</si>
  <si>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</si>
  <si>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</si>
  <si>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</si>
  <si>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</si>
  <si>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</si>
  <si>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</si>
  <si>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</si>
  <si>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</si>
  <si>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</si>
  <si>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</si>
  <si>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</si>
  <si>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</si>
  <si>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</si>
  <si>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</si>
  <si>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</si>
  <si>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</si>
  <si>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</si>
  <si>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</si>
  <si>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</si>
  <si>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</si>
  <si>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</si>
  <si>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</si>
  <si>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</si>
  <si>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</si>
  <si>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</si>
  <si>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</si>
  <si>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</si>
  <si>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</si>
  <si>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</si>
  <si>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</si>
  <si>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</si>
  <si>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</si>
  <si>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</si>
  <si>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</si>
  <si>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</si>
  <si>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</si>
  <si>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</si>
  <si>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</si>
  <si>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</si>
  <si>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</si>
  <si>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</si>
  <si>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</si>
  <si>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</si>
  <si>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</si>
  <si>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</si>
  <si>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</si>
  <si>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</si>
  <si>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</si>
  <si>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</si>
  <si>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</si>
  <si>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</si>
  <si>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</si>
  <si>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</si>
  <si>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</si>
  <si>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</si>
  <si>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</si>
  <si>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</si>
  <si>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</si>
  <si>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</si>
  <si>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</si>
  <si>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</si>
  <si>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</si>
  <si>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</si>
  <si>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</si>
  <si>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</si>
  <si>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</si>
  <si>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</si>
  <si>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</si>
  <si>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</si>
  <si>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</si>
  <si>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</si>
  <si>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</si>
  <si>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</si>
  <si>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</si>
  <si>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</si>
  <si>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</si>
  <si>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</si>
  <si>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</si>
  <si>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</si>
  <si>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</si>
  <si>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</si>
  <si>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</si>
  <si>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</si>
  <si>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</si>
  <si>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</si>
  <si>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</si>
  <si>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</si>
  <si>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</si>
  <si>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</si>
  <si>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</si>
  <si>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</si>
  <si>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</si>
  <si>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</si>
  <si>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</si>
  <si>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</si>
  <si>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</si>
  <si>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</si>
  <si>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</si>
  <si>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</si>
  <si>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</si>
  <si>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</si>
  <si>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</si>
  <si>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</si>
  <si>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</si>
  <si>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</si>
  <si>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</si>
  <si>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</si>
  <si>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</si>
  <si>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</si>
  <si>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</si>
  <si>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</si>
  <si>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</si>
  <si>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</si>
  <si>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</si>
  <si>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</si>
  <si>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</si>
  <si>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</si>
  <si>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</si>
  <si>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</si>
  <si>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</si>
  <si>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</si>
  <si>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</si>
  <si>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</si>
  <si>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</si>
  <si>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</si>
  <si>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</si>
  <si>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</si>
  <si>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</si>
  <si>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</si>
  <si>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</si>
  <si>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</si>
  <si>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</si>
  <si>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</si>
  <si>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</si>
  <si>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</si>
  <si>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</si>
  <si>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</si>
  <si>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</si>
  <si>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</si>
  <si>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</si>
  <si>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</si>
  <si>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</si>
  <si>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</si>
  <si>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</si>
  <si>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</si>
  <si>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</si>
  <si>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</si>
  <si>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</si>
  <si>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</si>
  <si>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</si>
  <si>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</si>
  <si>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</si>
  <si>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</si>
  <si>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</si>
  <si>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</si>
  <si>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</si>
  <si>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</si>
  <si>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</si>
  <si>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</si>
  <si>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</si>
  <si>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</si>
  <si>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</si>
  <si>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</si>
  <si>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</si>
  <si>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</si>
  <si>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</si>
  <si>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</si>
  <si>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</si>
  <si>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</si>
  <si>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</si>
  <si>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</si>
  <si>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</si>
  <si>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</si>
  <si>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</si>
  <si>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</si>
  <si>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</si>
  <si>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</si>
  <si>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</si>
  <si>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</si>
  <si>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</si>
  <si>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</si>
  <si>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</si>
  <si>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</si>
  <si>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</si>
  <si>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</si>
  <si>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</si>
  <si>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</si>
  <si>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</si>
  <si>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</si>
  <si>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</si>
  <si>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</si>
  <si>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</si>
  <si>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</si>
  <si>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</si>
  <si>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</si>
  <si>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</si>
  <si>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</si>
  <si>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</si>
  <si>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</si>
  <si>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</si>
  <si>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</si>
  <si>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</si>
  <si>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</si>
  <si>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</si>
  <si>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</si>
  <si>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</si>
  <si>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</si>
  <si>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</si>
  <si>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</si>
  <si>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</si>
  <si>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</si>
  <si>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</si>
  <si>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</si>
  <si>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</si>
  <si>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</si>
  <si>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</si>
  <si>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</si>
  <si>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</si>
  <si>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</si>
  <si>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</si>
  <si>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</si>
  <si>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</si>
  <si>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</si>
  <si>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</si>
  <si>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</si>
  <si>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</si>
  <si>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</si>
  <si>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</si>
  <si>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</si>
  <si>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</si>
  <si>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</si>
  <si>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</si>
  <si>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</si>
  <si>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</si>
  <si>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</si>
  <si>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</si>
  <si>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</si>
  <si>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</si>
  <si>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</si>
  <si>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</si>
  <si>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</si>
  <si>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</si>
  <si>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</si>
  <si>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</si>
  <si>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</si>
  <si>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</si>
  <si>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</si>
  <si>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</si>
  <si>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</si>
  <si>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</si>
  <si>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</si>
  <si>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</si>
  <si>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</si>
  <si>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</si>
  <si>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</si>
  <si>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</si>
  <si>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</si>
  <si>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</si>
  <si>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</si>
  <si>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</si>
  <si>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</si>
  <si>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</si>
  <si>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</si>
  <si>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</si>
  <si>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</si>
  <si>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</si>
  <si>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</si>
  <si>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</si>
  <si>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</si>
  <si>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</si>
  <si>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</si>
  <si>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</si>
  <si>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</si>
  <si>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</si>
  <si>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</si>
  <si>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</si>
  <si>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</si>
  <si>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</si>
  <si>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</si>
  <si>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</si>
  <si>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</si>
  <si>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</si>
  <si>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</si>
  <si>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</si>
  <si>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</si>
  <si>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</si>
  <si>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</si>
  <si>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</si>
  <si>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</si>
  <si>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</si>
  <si>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</si>
  <si>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</si>
  <si>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</si>
  <si>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</si>
  <si>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</si>
  <si>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</si>
  <si>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</si>
  <si>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</si>
  <si>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</si>
  <si>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</si>
  <si>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</si>
  <si>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</si>
  <si>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</si>
  <si>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</si>
  <si>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</si>
  <si>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</si>
  <si>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</si>
  <si>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</si>
  <si>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</si>
  <si>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</si>
  <si>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</si>
  <si>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</si>
  <si>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</si>
  <si>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</si>
  <si>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</si>
  <si>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</si>
  <si>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</si>
  <si>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</si>
  <si>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</si>
  <si>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</si>
  <si>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</si>
  <si>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</si>
  <si>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</si>
  <si>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</si>
  <si>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</si>
  <si>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</si>
  <si>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</si>
  <si>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</si>
  <si>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</si>
  <si>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</si>
  <si>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</si>
  <si>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</si>
  <si>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</si>
  <si>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</si>
  <si>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</si>
  <si>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</si>
  <si>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</si>
  <si>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</si>
  <si>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</si>
  <si>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</si>
  <si>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</si>
  <si>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</si>
  <si>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</si>
  <si>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</si>
  <si>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</si>
  <si>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</si>
  <si>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</si>
  <si>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</si>
  <si>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</si>
  <si>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</si>
  <si>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</si>
  <si>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</si>
  <si>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</si>
  <si>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</si>
  <si>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</si>
  <si>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</si>
  <si>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</si>
  <si>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</si>
  <si>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</si>
  <si>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</si>
  <si>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</si>
  <si>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</si>
  <si>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</si>
  <si>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</si>
  <si>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</si>
  <si>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</si>
  <si>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</si>
  <si>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</si>
  <si>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</si>
  <si>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</si>
  <si>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</si>
  <si>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</si>
  <si>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</si>
  <si>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</si>
  <si>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</si>
  <si>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</si>
  <si>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</si>
  <si>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</si>
  <si>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</si>
  <si>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</si>
  <si>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</si>
  <si>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</si>
  <si>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</si>
  <si>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</si>
  <si>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</si>
  <si>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</si>
  <si>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</si>
  <si>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</si>
  <si>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</si>
  <si>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</si>
  <si>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</si>
  <si>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</si>
  <si>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</si>
  <si>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</si>
  <si>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</si>
  <si>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</si>
  <si>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</si>
  <si>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</si>
  <si>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</si>
  <si>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</si>
  <si>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</si>
  <si>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</si>
  <si>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</si>
  <si>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</si>
  <si>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</si>
  <si>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</si>
  <si>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</si>
  <si>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</si>
  <si>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</si>
  <si>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</si>
  <si>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</si>
  <si>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</si>
  <si>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</si>
  <si>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</si>
  <si>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</si>
  <si>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</si>
  <si>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</si>
  <si>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</si>
  <si>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</si>
  <si>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</si>
  <si>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</si>
  <si>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</si>
  <si>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</si>
  <si>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</si>
  <si>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</si>
  <si>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</si>
  <si>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</si>
  <si>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</si>
  <si>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</si>
  <si>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</si>
  <si>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</si>
  <si>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</si>
  <si>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</si>
  <si>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</si>
  <si>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</si>
  <si>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</si>
  <si>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</si>
  <si>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</si>
  <si>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</si>
  <si>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</si>
  <si>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</si>
  <si>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</si>
  <si>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</si>
  <si>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</si>
  <si>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</si>
  <si>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</si>
  <si>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</si>
  <si>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</si>
  <si>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</si>
  <si>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</si>
  <si>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</si>
  <si>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</si>
  <si>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</si>
  <si>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</si>
  <si>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</si>
  <si>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</si>
  <si>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</si>
  <si>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</si>
  <si>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</si>
  <si>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</si>
  <si>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</si>
  <si>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</si>
  <si>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</si>
  <si>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</si>
  <si>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</si>
  <si>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</si>
  <si>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</si>
  <si>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</si>
  <si>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</si>
  <si>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</si>
  <si>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</si>
  <si>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</si>
  <si>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</si>
  <si>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</si>
  <si>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</si>
  <si>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</si>
  <si>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</si>
  <si>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</si>
  <si>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</si>
  <si>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</si>
  <si>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</si>
  <si>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</si>
  <si>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</si>
  <si>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</si>
  <si>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</si>
  <si>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</si>
  <si>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</si>
  <si>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</si>
  <si>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</si>
  <si>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</si>
  <si>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</si>
  <si>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</si>
  <si>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</si>
  <si>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</si>
  <si>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</si>
  <si>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</si>
  <si>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</si>
  <si>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</si>
  <si>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</si>
  <si>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</si>
  <si>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</si>
  <si>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</si>
  <si>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</si>
  <si>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</si>
  <si>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</si>
  <si>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</si>
  <si>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</si>
  <si>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</si>
  <si>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</si>
  <si>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</si>
  <si>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</si>
  <si>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</si>
  <si>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</si>
  <si>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</si>
  <si>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</si>
  <si>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</si>
  <si>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</si>
  <si>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</si>
  <si>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</si>
  <si>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</si>
  <si>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</si>
  <si>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</si>
  <si>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</si>
  <si>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</si>
  <si>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</si>
  <si>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</si>
  <si>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</si>
  <si>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</si>
  <si>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</si>
  <si>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</si>
  <si>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</si>
  <si>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</si>
  <si>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</si>
  <si>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</si>
  <si>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</si>
  <si>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</si>
  <si>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</si>
  <si>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</si>
  <si>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</si>
  <si>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</si>
  <si>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</si>
  <si>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</si>
  <si>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</si>
  <si>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</si>
  <si>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</si>
  <si>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</si>
  <si>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</si>
  <si>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</si>
  <si>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</si>
  <si>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</si>
  <si>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</si>
  <si>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</si>
  <si>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</si>
  <si>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</si>
  <si>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</si>
  <si>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</si>
  <si>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</si>
  <si>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</si>
  <si>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</si>
  <si>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</si>
  <si>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</si>
  <si>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</si>
  <si>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</si>
  <si>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</si>
  <si>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</si>
  <si>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</si>
  <si>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</si>
  <si>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</si>
  <si>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</si>
  <si>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</si>
  <si>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</si>
  <si>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</si>
  <si>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</si>
  <si>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</si>
  <si>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</si>
  <si>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</si>
  <si>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</si>
  <si>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</si>
  <si>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</si>
  <si>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</si>
  <si>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</si>
  <si>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</si>
  <si>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</si>
  <si>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</si>
  <si>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</si>
  <si>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</si>
  <si>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</si>
  <si>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</si>
  <si>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</si>
  <si>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</si>
  <si>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</si>
  <si>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</si>
  <si>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</si>
  <si>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</si>
  <si>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</si>
  <si>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</si>
  <si>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</si>
  <si>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</si>
  <si>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</si>
  <si>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</si>
  <si>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</si>
  <si>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</si>
  <si>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</si>
  <si>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</si>
  <si>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</si>
  <si>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</si>
  <si>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</si>
  <si>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</si>
  <si>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</si>
  <si>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</si>
  <si>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</si>
  <si>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</si>
  <si>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</si>
  <si>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</si>
  <si>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</si>
  <si>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</si>
  <si>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</si>
  <si>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</si>
  <si>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</si>
  <si>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</si>
  <si>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</si>
  <si>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</si>
  <si>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</si>
  <si>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</si>
  <si>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</si>
  <si>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</si>
  <si>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</si>
  <si>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</si>
  <si>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</si>
  <si>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</si>
  <si>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</si>
  <si>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</si>
  <si>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</si>
  <si>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</si>
  <si>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</si>
  <si>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</si>
  <si>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</si>
  <si>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</si>
  <si>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</si>
  <si>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</si>
  <si>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</si>
  <si>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</si>
  <si>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</si>
  <si>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</si>
  <si>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</si>
  <si>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</si>
  <si>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</si>
  <si>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</si>
  <si>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</si>
  <si>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</si>
  <si>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</si>
  <si>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</si>
  <si>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</si>
  <si>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</si>
  <si>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</si>
  <si>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</si>
  <si>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</si>
  <si>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</si>
  <si>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</si>
  <si>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</si>
  <si>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</si>
  <si>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</si>
  <si>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</si>
  <si>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</si>
  <si>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</si>
  <si>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</si>
  <si>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</si>
  <si>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</si>
  <si>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</si>
  <si>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</si>
  <si>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</si>
  <si>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</si>
  <si>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</si>
  <si>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</si>
  <si>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</si>
  <si>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</si>
  <si>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</si>
  <si>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</si>
  <si>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</si>
  <si>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</si>
  <si>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</si>
  <si>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</si>
  <si>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</si>
  <si>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</si>
  <si>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</si>
  <si>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</si>
  <si>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</si>
  <si>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</si>
  <si>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</si>
  <si>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</si>
  <si>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</si>
  <si>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</si>
  <si>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</si>
  <si>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</si>
  <si>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</si>
  <si>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</si>
  <si>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</si>
  <si>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</si>
  <si>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</si>
  <si>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</si>
  <si>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</si>
  <si>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</si>
  <si>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</si>
  <si>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</si>
  <si>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</si>
  <si>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</si>
  <si>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</si>
  <si>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</si>
  <si>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</si>
  <si>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</si>
  <si>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</si>
  <si>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</si>
  <si>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</si>
  <si>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</si>
  <si>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</si>
  <si>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</si>
  <si>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</si>
  <si>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</si>
  <si>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</si>
  <si>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</si>
  <si>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</si>
  <si>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</si>
  <si>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</si>
  <si>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</si>
  <si>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</si>
  <si>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</si>
  <si>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</si>
  <si>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</si>
  <si>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</si>
  <si>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</si>
  <si>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</si>
  <si>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</si>
  <si>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</si>
  <si>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</si>
  <si>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</si>
  <si>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</si>
  <si>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</si>
  <si>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</si>
  <si>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</si>
  <si>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</si>
  <si>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</si>
  <si>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</si>
  <si>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</si>
  <si>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</si>
  <si>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</si>
  <si>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</si>
  <si>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</si>
  <si>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</si>
  <si>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</si>
  <si>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</si>
  <si>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</si>
  <si>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</si>
  <si>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</si>
  <si>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</si>
  <si>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</si>
  <si>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</si>
  <si>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</si>
  <si>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</si>
  <si>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</si>
  <si>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</si>
  <si>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</si>
  <si>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</si>
  <si>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</si>
  <si>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</si>
  <si>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</si>
  <si>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</si>
  <si>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</si>
  <si>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</si>
  <si>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</si>
  <si>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</si>
  <si>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</si>
  <si>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</si>
  <si>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</si>
  <si>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</si>
  <si>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</si>
  <si>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</si>
  <si>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</si>
  <si>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</si>
  <si>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</si>
  <si>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</si>
  <si>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</si>
  <si>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</si>
  <si>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</si>
  <si>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</si>
  <si>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</si>
  <si>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</si>
  <si>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</si>
  <si>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</si>
  <si>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</si>
  <si>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</si>
  <si>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</si>
  <si>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</si>
  <si>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</si>
  <si>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</si>
  <si>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</si>
  <si>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</si>
  <si>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</si>
  <si>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</si>
  <si>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</si>
  <si>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</si>
  <si>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</si>
  <si>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</si>
  <si>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</si>
  <si>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</si>
  <si>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</si>
  <si>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</si>
  <si>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</si>
  <si>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</si>
  <si>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</si>
  <si>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</si>
  <si>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</si>
  <si>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</si>
  <si>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</si>
  <si>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</si>
  <si>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</si>
  <si>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</si>
  <si>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</si>
  <si>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</si>
  <si>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</si>
  <si>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</si>
  <si>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</si>
  <si>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</si>
  <si>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</si>
  <si>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</si>
  <si>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</si>
  <si>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</si>
  <si>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</si>
  <si>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</si>
  <si>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</si>
  <si>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</si>
  <si>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</si>
  <si>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</si>
  <si>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</si>
  <si>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</si>
  <si>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</si>
  <si>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</si>
  <si>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</si>
  <si>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</si>
  <si>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</si>
  <si>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</si>
  <si>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</si>
  <si>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</si>
  <si>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</si>
  <si>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</si>
  <si>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</si>
  <si>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</si>
  <si>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</si>
  <si>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</si>
  <si>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</si>
  <si>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</si>
  <si>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</si>
  <si>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</si>
  <si>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</si>
  <si>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</si>
  <si>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</si>
  <si>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</si>
  <si>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</si>
  <si>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</si>
  <si>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</si>
  <si>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</si>
  <si>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</si>
  <si>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</si>
  <si>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</si>
  <si>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</si>
  <si>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</si>
  <si>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</si>
  <si>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</si>
  <si>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</si>
  <si>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</si>
  <si>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</si>
  <si>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</si>
  <si>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</si>
  <si>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</si>
  <si>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</si>
  <si>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</si>
  <si>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</si>
  <si>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</si>
  <si>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</si>
  <si>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</si>
  <si>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</si>
  <si>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</si>
  <si>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</si>
  <si>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</si>
  <si>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</si>
  <si>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</si>
  <si>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</si>
  <si>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</si>
  <si>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</si>
  <si>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</si>
  <si>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</si>
  <si>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</si>
  <si>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</si>
  <si>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</si>
  <si>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</si>
  <si>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</si>
  <si>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</si>
  <si>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</si>
  <si>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</si>
  <si>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</si>
  <si>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</si>
  <si>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</si>
  <si>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</si>
  <si>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</si>
  <si>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</si>
  <si>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</si>
  <si>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</si>
  <si>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</si>
  <si>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</si>
  <si>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</si>
  <si>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</si>
  <si>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</si>
  <si>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</si>
  <si>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</si>
  <si>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</si>
  <si>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</si>
  <si>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</si>
  <si>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</si>
  <si>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</si>
  <si>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</si>
  <si>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</si>
  <si>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</si>
  <si>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</si>
  <si>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</si>
  <si>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</si>
  <si>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</si>
  <si>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</si>
  <si>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</si>
  <si>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</si>
  <si>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</si>
  <si>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</si>
  <si>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</si>
  <si>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</si>
  <si>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</si>
  <si>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</si>
  <si>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</si>
  <si>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</si>
  <si>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</si>
  <si>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</si>
  <si>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</si>
  <si>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</si>
  <si>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</si>
  <si>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</si>
  <si>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</si>
  <si>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</si>
  <si>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</si>
  <si>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</si>
  <si>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</si>
  <si>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</si>
  <si>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</si>
  <si>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</si>
  <si>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</si>
  <si>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</si>
  <si>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</si>
  <si>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</si>
  <si>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</si>
  <si>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</si>
  <si>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</si>
  <si>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</si>
  <si>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</si>
  <si>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</si>
  <si>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</si>
  <si>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</si>
  <si>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</si>
  <si>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</si>
  <si>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</si>
  <si>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</si>
  <si>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</si>
  <si>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</si>
  <si>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</si>
  <si>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</si>
  <si>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</si>
  <si>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</si>
  <si>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</si>
  <si>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</si>
  <si>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</si>
  <si>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</si>
  <si>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</si>
  <si>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</si>
  <si>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</si>
  <si>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</si>
  <si>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</si>
  <si>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</si>
  <si>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</si>
  <si>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</si>
  <si>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</si>
  <si>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</si>
  <si>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</si>
  <si>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</si>
  <si>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</si>
  <si>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</si>
  <si>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</si>
  <si>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</si>
  <si>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</si>
  <si>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</si>
  <si>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</si>
  <si>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</si>
  <si>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</si>
  <si>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</si>
  <si>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</si>
  <si>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</si>
  <si>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</si>
  <si>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</si>
  <si>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</si>
  <si>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</si>
  <si>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</si>
  <si>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</si>
  <si>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</si>
  <si>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</si>
  <si>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</si>
  <si>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</si>
  <si>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</si>
  <si>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</si>
  <si>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</si>
  <si>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</si>
  <si>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</si>
  <si>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</si>
  <si>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</si>
  <si>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</si>
  <si>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</si>
  <si>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</si>
  <si>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</si>
  <si>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</si>
  <si>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</si>
  <si>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</si>
  <si>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</si>
  <si>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</si>
  <si>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</si>
  <si>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</si>
  <si>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</si>
  <si>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</si>
  <si>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</si>
  <si>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</si>
  <si>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</si>
  <si>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</si>
  <si>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</si>
  <si>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</si>
  <si>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</si>
  <si>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</si>
  <si>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</si>
  <si>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</si>
  <si>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</si>
  <si>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</si>
  <si>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</si>
  <si>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</si>
  <si>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</si>
  <si>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</si>
  <si>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</si>
  <si>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</si>
  <si>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</si>
  <si>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</si>
  <si>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</si>
  <si>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</si>
  <si>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</si>
  <si>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</si>
  <si>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</si>
  <si>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</si>
  <si>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</si>
  <si>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</si>
  <si>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</si>
  <si>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</si>
  <si>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</si>
  <si>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</si>
  <si>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</si>
  <si>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</si>
  <si>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</si>
  <si>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</si>
  <si>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</si>
  <si>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</si>
  <si>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</si>
  <si>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</si>
  <si>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</si>
  <si>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</si>
  <si>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</si>
  <si>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</si>
  <si>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</si>
  <si>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</si>
  <si>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</si>
  <si>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</si>
  <si>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</si>
  <si>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</si>
  <si>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</si>
  <si>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</si>
  <si>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</si>
  <si>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</si>
  <si>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</si>
  <si>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</si>
  <si>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</si>
  <si>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</si>
  <si>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</si>
  <si>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</si>
  <si>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</si>
  <si>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</si>
  <si>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</si>
  <si>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</si>
  <si>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</si>
  <si>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</si>
  <si>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</si>
  <si>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</si>
  <si>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</si>
  <si>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</si>
  <si>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</si>
  <si>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</si>
  <si>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</si>
  <si>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</si>
  <si>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</si>
  <si>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</si>
  <si>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</si>
  <si>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</si>
  <si>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</si>
  <si>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</si>
  <si>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</si>
  <si>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</si>
  <si>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</si>
  <si>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</si>
  <si>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</si>
  <si>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</si>
  <si>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</si>
  <si>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</si>
  <si>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</si>
  <si>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</si>
  <si>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</si>
  <si>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</si>
  <si>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</si>
  <si>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</si>
  <si>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</si>
  <si>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</si>
  <si>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</si>
  <si>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</si>
  <si>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</si>
  <si>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</si>
  <si>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</si>
  <si>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</si>
  <si>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</si>
  <si>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</si>
  <si>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</si>
  <si>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</si>
  <si>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</si>
  <si>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</si>
  <si>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</si>
  <si>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</si>
  <si>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</si>
  <si>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</si>
  <si>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</si>
  <si>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</si>
  <si>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</si>
  <si>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</si>
  <si>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</si>
  <si>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</si>
  <si>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</si>
  <si>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</si>
  <si>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</si>
  <si>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</si>
  <si>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</si>
  <si>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</si>
  <si>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</si>
  <si>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</si>
  <si>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</si>
  <si>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</si>
  <si>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</si>
  <si>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</si>
  <si>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</si>
  <si>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</si>
  <si>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</si>
  <si>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</si>
  <si>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</si>
  <si>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</si>
  <si>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</si>
  <si>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</si>
  <si>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</si>
  <si>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</si>
  <si>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</si>
  <si>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</si>
  <si>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</si>
  <si>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</si>
  <si>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</si>
  <si>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</si>
  <si>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</si>
  <si>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</si>
  <si>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</si>
  <si>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</si>
  <si>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</si>
  <si>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</si>
  <si>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</si>
  <si>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</si>
  <si>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</si>
  <si>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</si>
  <si>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</si>
  <si>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</si>
  <si>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</si>
  <si>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</si>
  <si>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</si>
  <si>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</si>
  <si>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</si>
  <si>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</si>
  <si>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</si>
  <si>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</si>
  <si>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</si>
  <si>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</si>
  <si>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</si>
  <si>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</si>
  <si>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</si>
  <si>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</si>
  <si>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</si>
  <si>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</si>
  <si>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</si>
  <si>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</si>
  <si>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</si>
  <si>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</si>
  <si>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</si>
  <si>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</si>
  <si>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</si>
  <si>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</si>
  <si>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</si>
  <si>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</si>
  <si>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</si>
  <si>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</si>
  <si>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</si>
  <si>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</si>
  <si>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</si>
  <si>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</si>
  <si>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</si>
  <si>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</si>
  <si>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</si>
  <si>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</si>
  <si>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</si>
  <si>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</si>
  <si>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</si>
  <si>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</si>
  <si>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</si>
  <si>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</si>
  <si>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</si>
  <si>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</si>
  <si>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</si>
  <si>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</si>
  <si>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</si>
  <si>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</si>
  <si>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</si>
  <si>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</si>
  <si>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</si>
  <si>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</si>
  <si>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</si>
  <si>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</si>
  <si>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</si>
  <si>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</si>
  <si>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</si>
  <si>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</si>
  <si>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</si>
  <si>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</si>
  <si>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</si>
  <si>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</si>
  <si>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</si>
  <si>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</si>
  <si>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</si>
  <si>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</si>
  <si>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</si>
  <si>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</si>
  <si>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</si>
  <si>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</si>
  <si>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</si>
  <si>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</si>
  <si>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</si>
  <si>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</si>
  <si>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</si>
  <si>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</si>
  <si>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</si>
  <si>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</si>
  <si>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</si>
  <si>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</si>
  <si>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</si>
  <si>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</si>
  <si>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</si>
  <si>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</si>
  <si>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</si>
  <si>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</si>
  <si>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</si>
  <si>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</si>
  <si>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</si>
  <si>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</si>
  <si>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</si>
  <si>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</si>
  <si>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</si>
  <si>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</si>
  <si>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</si>
  <si>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</si>
  <si>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</si>
  <si>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</si>
  <si>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</si>
  <si>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</si>
  <si>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</si>
  <si>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</si>
  <si>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</si>
  <si>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</si>
  <si>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</si>
  <si>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</si>
  <si>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</si>
  <si>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</si>
  <si>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</si>
  <si>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</si>
  <si>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</si>
  <si>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</si>
  <si>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</si>
  <si>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</si>
  <si>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</si>
  <si>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</si>
  <si>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</si>
  <si>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</si>
  <si>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</si>
  <si>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</si>
  <si>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</si>
  <si>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</si>
  <si>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</si>
  <si>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</si>
  <si>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</si>
  <si>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</si>
  <si>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</si>
  <si>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</si>
  <si>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</si>
  <si>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</si>
  <si>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</si>
  <si>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</si>
  <si>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</si>
  <si>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</si>
  <si>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</si>
  <si>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</si>
  <si>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</si>
  <si>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</si>
  <si>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</si>
  <si>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</si>
  <si>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</si>
  <si>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</si>
  <si>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</si>
  <si>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</si>
  <si>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</si>
  <si>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</si>
  <si>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</si>
  <si>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</si>
  <si>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</si>
  <si>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</si>
  <si>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</si>
  <si>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</si>
  <si>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</si>
  <si>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</si>
  <si>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</si>
  <si>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</si>
  <si>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</si>
  <si>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</si>
  <si>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</si>
  <si>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</si>
  <si>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</si>
  <si>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</si>
  <si>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</si>
  <si>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</si>
  <si>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</si>
  <si>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</si>
  <si>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</si>
  <si>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</si>
  <si>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</si>
  <si>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</si>
  <si>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</si>
  <si>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</si>
  <si>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</si>
  <si>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</si>
  <si>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</si>
  <si>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</si>
  <si>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</si>
  <si>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</si>
  <si>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</si>
  <si>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</si>
  <si>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</si>
  <si>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</si>
  <si>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</si>
  <si>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</si>
  <si>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</si>
  <si>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</si>
  <si>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</si>
  <si>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</si>
  <si>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</si>
  <si>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</si>
  <si>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</si>
  <si>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</si>
  <si>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</si>
  <si>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</si>
  <si>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</si>
  <si>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</si>
  <si>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</si>
  <si>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</si>
  <si>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</si>
  <si>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</si>
  <si>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</si>
  <si>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</si>
  <si>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</si>
  <si>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</si>
  <si>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</si>
  <si>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</si>
  <si>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</si>
  <si>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</si>
  <si>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</si>
  <si>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</si>
  <si>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</si>
  <si>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</si>
  <si>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</si>
  <si>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</si>
  <si>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</si>
  <si>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</si>
  <si>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</si>
  <si>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</si>
  <si>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</si>
  <si>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</si>
  <si>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</si>
  <si>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</si>
  <si>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</si>
  <si>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</si>
  <si>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</si>
  <si>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</si>
  <si>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</si>
  <si>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</si>
  <si>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</si>
  <si>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</si>
  <si>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</si>
  <si>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</si>
  <si>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</si>
  <si>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</si>
  <si>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</si>
  <si>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</si>
  <si>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</si>
  <si>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</si>
  <si>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</si>
  <si>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</si>
  <si>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</si>
  <si>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</si>
  <si>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</si>
  <si>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</si>
  <si>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</si>
  <si>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</si>
  <si>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</si>
  <si>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</si>
  <si>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</si>
  <si>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</si>
  <si>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</si>
  <si>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</si>
  <si>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</si>
  <si>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</si>
  <si>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</si>
  <si>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</si>
  <si>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</si>
  <si>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</si>
  <si>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</si>
  <si>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</si>
  <si>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</si>
  <si>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</si>
  <si>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</si>
  <si>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</si>
  <si>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</si>
  <si>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</si>
  <si>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</si>
  <si>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</si>
  <si>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</si>
  <si>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</si>
  <si>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</si>
  <si>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</si>
  <si>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</si>
  <si>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</si>
  <si>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</si>
  <si>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</si>
  <si>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</si>
  <si>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</si>
  <si>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</si>
  <si>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</si>
  <si>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</si>
  <si>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</si>
  <si>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</si>
  <si>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</si>
  <si>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</si>
  <si>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</si>
  <si>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</si>
  <si>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</si>
  <si>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</si>
  <si>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</si>
  <si>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</si>
  <si>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</si>
  <si>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</si>
  <si>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</si>
  <si>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</si>
  <si>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</si>
  <si>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</si>
  <si>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</si>
  <si>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</si>
  <si>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</si>
  <si>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</si>
  <si>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</si>
  <si>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</si>
  <si>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</si>
  <si>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</si>
  <si>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</si>
  <si>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</si>
  <si>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</si>
  <si>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</si>
  <si>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</si>
  <si>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</si>
  <si>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</si>
  <si>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</si>
  <si>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</si>
  <si>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</si>
  <si>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</si>
  <si>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</si>
  <si>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</si>
  <si>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</si>
  <si>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</si>
  <si>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</si>
  <si>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</si>
  <si>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</si>
  <si>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</si>
  <si>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</si>
  <si>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</si>
  <si>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</si>
  <si>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</si>
  <si>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</si>
  <si>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</si>
  <si>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</si>
  <si>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</si>
  <si>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</si>
  <si>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</si>
  <si>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</si>
  <si>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</si>
  <si>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</si>
  <si>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</si>
  <si>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</si>
  <si>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</si>
  <si>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</si>
  <si>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</si>
  <si>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</si>
  <si>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</si>
  <si>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</si>
  <si>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</si>
  <si>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</si>
  <si>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</si>
  <si>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</si>
  <si>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</si>
  <si>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</si>
  <si>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</si>
  <si>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</si>
  <si>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</si>
  <si>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</si>
  <si>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</si>
  <si>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</si>
  <si>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</si>
  <si>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</si>
  <si>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</si>
  <si>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</si>
  <si>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</si>
  <si>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</si>
  <si>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</si>
  <si>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</si>
  <si>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</si>
  <si>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</si>
  <si>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</si>
  <si>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</si>
  <si>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</si>
  <si>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</si>
  <si>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</si>
  <si>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</si>
  <si>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</si>
  <si>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</si>
  <si>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</si>
  <si>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</si>
  <si>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</si>
  <si>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</si>
  <si>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</si>
  <si>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</si>
  <si>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</si>
  <si>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</si>
  <si>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</si>
  <si>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</si>
  <si>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</si>
  <si>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</si>
  <si>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</si>
  <si>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</si>
  <si>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</si>
  <si>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</si>
  <si>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</si>
  <si>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</si>
  <si>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</si>
  <si>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</si>
  <si>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</si>
  <si>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</si>
  <si>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</si>
  <si>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</si>
  <si>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</si>
  <si>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</si>
  <si>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</si>
  <si>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</si>
  <si>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</si>
  <si>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</si>
  <si>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</si>
  <si>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</si>
  <si>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</si>
  <si>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</si>
  <si>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</si>
  <si>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</si>
  <si>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</si>
  <si>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</si>
  <si>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</si>
  <si>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</si>
  <si>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</si>
  <si>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</si>
  <si>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</si>
  <si>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</si>
  <si>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</si>
  <si>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</si>
  <si>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</si>
  <si>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</si>
  <si>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</si>
  <si>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</si>
  <si>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</si>
  <si>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</si>
  <si>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</si>
  <si>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</si>
  <si>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</si>
  <si>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</si>
  <si>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</si>
  <si>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</si>
  <si>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</si>
  <si>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</si>
  <si>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</si>
  <si>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</si>
  <si>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</si>
  <si>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</si>
  <si>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</si>
  <si>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</si>
  <si>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</si>
  <si>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</si>
  <si>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</si>
  <si>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</si>
  <si>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</si>
  <si>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</si>
  <si>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</si>
  <si>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</si>
  <si>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</si>
  <si>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</si>
  <si>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</si>
  <si>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</si>
  <si>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</si>
  <si>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</si>
  <si>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</si>
  <si>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</si>
  <si>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</si>
  <si>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</si>
  <si>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</si>
  <si>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</si>
  <si>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</si>
  <si>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</si>
  <si>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</si>
  <si>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</si>
  <si>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</si>
  <si>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</si>
  <si>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</si>
  <si>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</si>
  <si>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</si>
  <si>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</si>
  <si>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</si>
  <si>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</si>
  <si>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</si>
  <si>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</si>
  <si>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</si>
  <si>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</si>
  <si>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</si>
  <si>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</si>
  <si>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</si>
  <si>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</si>
  <si>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</si>
  <si>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</si>
  <si>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</si>
  <si>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</si>
  <si>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</si>
  <si>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</si>
  <si>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</si>
  <si>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</si>
  <si>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</si>
  <si>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</si>
  <si>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</si>
  <si>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</si>
  <si>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</si>
  <si>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</si>
  <si>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</si>
  <si>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</si>
  <si>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</si>
  <si>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</si>
  <si>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</si>
  <si>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</si>
  <si>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</si>
  <si>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</si>
  <si>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</si>
  <si>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</si>
  <si>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</si>
  <si>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</si>
  <si>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</si>
  <si>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</si>
  <si>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</si>
  <si>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</si>
  <si>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</si>
  <si>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</si>
  <si>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</si>
  <si>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</si>
  <si>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</si>
  <si>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</si>
  <si>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</si>
  <si>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</si>
  <si>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</si>
  <si>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</si>
  <si>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</si>
  <si>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</si>
  <si>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</si>
  <si>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</si>
  <si>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</si>
  <si>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</si>
  <si>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</si>
  <si>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</si>
  <si>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</si>
  <si>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</si>
  <si>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</si>
  <si>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</si>
  <si>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</si>
  <si>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</si>
  <si>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</si>
  <si>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</si>
  <si>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</si>
  <si>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</si>
  <si>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</si>
  <si>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</si>
  <si>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</si>
  <si>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</si>
  <si>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</si>
  <si>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</si>
  <si>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</si>
  <si>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</si>
  <si>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</si>
  <si>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</si>
  <si>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</si>
  <si>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</si>
  <si>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</si>
  <si>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</si>
  <si>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</si>
  <si>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</si>
  <si>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</si>
  <si>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</si>
  <si>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</si>
  <si>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</si>
  <si>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</si>
  <si>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</si>
  <si>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</si>
  <si>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</si>
  <si>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</si>
  <si>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</si>
  <si>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</si>
  <si>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</si>
  <si>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</si>
  <si>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</si>
  <si>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</si>
  <si>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</si>
  <si>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</si>
  <si>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</si>
  <si>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</si>
  <si>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</si>
  <si>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</si>
  <si>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</si>
  <si>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</si>
  <si>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</si>
  <si>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</si>
  <si>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</si>
  <si>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</si>
  <si>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</si>
  <si>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</si>
  <si>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</si>
  <si>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</si>
  <si>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</si>
  <si>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</si>
  <si>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</si>
  <si>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</si>
  <si>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</si>
  <si>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</si>
  <si>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</si>
  <si>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</si>
  <si>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</si>
  <si>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</si>
  <si>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</si>
  <si>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</si>
  <si>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</si>
  <si>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</si>
  <si>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</si>
  <si>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</si>
  <si>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</si>
  <si>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</si>
  <si>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</si>
  <si>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</si>
  <si>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</si>
  <si>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</si>
  <si>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</si>
  <si>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</si>
  <si>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</si>
  <si>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</si>
  <si>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</si>
  <si>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</si>
  <si>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</si>
  <si>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</si>
  <si>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</si>
  <si>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</si>
  <si>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</si>
  <si>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</si>
  <si>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</si>
  <si>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</si>
  <si>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</si>
  <si>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</si>
  <si>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</si>
  <si>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</si>
  <si>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</si>
  <si>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</si>
  <si>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</si>
  <si>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</si>
  <si>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</si>
  <si>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</si>
  <si>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</si>
  <si>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</si>
  <si>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</si>
  <si>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</si>
  <si>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</si>
  <si>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</si>
  <si>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</si>
  <si>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</si>
  <si>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</si>
  <si>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</si>
  <si>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</si>
  <si>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</si>
  <si>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</si>
  <si>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</si>
  <si>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</si>
  <si>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</si>
  <si>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</si>
  <si>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</si>
  <si>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</si>
  <si>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</si>
  <si>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</si>
  <si>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</si>
  <si>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</si>
  <si>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</si>
  <si>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</si>
  <si>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</si>
  <si>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</si>
  <si>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</si>
  <si>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</si>
  <si>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</si>
  <si>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</si>
  <si>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</si>
  <si>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</si>
  <si>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</si>
  <si>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</si>
  <si>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</si>
  <si>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</si>
  <si>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</si>
  <si>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</si>
  <si>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</si>
  <si>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</si>
  <si>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</si>
  <si>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</si>
  <si>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</si>
  <si>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</si>
  <si>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</si>
  <si>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</si>
  <si>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</si>
  <si>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</si>
  <si>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</si>
  <si>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</si>
  <si>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</si>
  <si>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</si>
  <si>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</si>
  <si>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</si>
  <si>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</si>
  <si>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</si>
  <si>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</si>
  <si>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</si>
  <si>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</si>
  <si>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</si>
  <si>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</si>
  <si>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</si>
  <si>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</si>
  <si>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</si>
  <si>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</si>
  <si>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</si>
  <si>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</si>
  <si>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</si>
  <si>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</si>
  <si>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</si>
  <si>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</si>
  <si>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</si>
  <si>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</si>
  <si>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</si>
  <si>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</si>
  <si>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</si>
  <si>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</si>
  <si>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</si>
  <si>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</si>
  <si>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</si>
  <si>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</si>
  <si>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</si>
  <si>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</si>
  <si>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</si>
  <si>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</si>
  <si>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</si>
  <si>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</si>
  <si>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</si>
  <si>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</si>
  <si>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</si>
  <si>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</si>
  <si>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</si>
  <si>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</si>
  <si>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</si>
  <si>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</si>
  <si>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</si>
  <si>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</si>
  <si>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</si>
  <si>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</si>
  <si>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</si>
  <si>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</si>
  <si>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</si>
  <si>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</si>
  <si>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</si>
  <si>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</si>
  <si>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</si>
  <si>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</si>
  <si>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</si>
  <si>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</si>
  <si>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</si>
  <si>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</si>
  <si>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</si>
  <si>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</si>
  <si>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</si>
  <si>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</si>
  <si>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</si>
  <si>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</si>
  <si>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</si>
  <si>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</si>
  <si>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</si>
  <si>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</si>
  <si>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</si>
  <si>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</si>
  <si>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</si>
  <si>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</si>
  <si>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</si>
  <si>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</si>
  <si>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</si>
  <si>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</si>
  <si>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</si>
  <si>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</si>
  <si>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</si>
  <si>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</si>
  <si>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</si>
  <si>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</si>
  <si>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</si>
  <si>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</si>
  <si>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</si>
  <si>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</si>
  <si>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</si>
  <si>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</si>
  <si>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</si>
  <si>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</si>
  <si>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</si>
  <si>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</si>
  <si>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</si>
  <si>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</si>
  <si>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</si>
  <si>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</si>
  <si>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</si>
  <si>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</si>
  <si>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</si>
  <si>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</si>
  <si>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</si>
  <si>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</si>
  <si>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</si>
  <si>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</si>
  <si>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</si>
  <si>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</si>
  <si>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</si>
  <si>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</si>
  <si>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</si>
  <si>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</si>
  <si>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</si>
  <si>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</si>
  <si>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</si>
  <si>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</si>
  <si>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</si>
  <si>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</si>
  <si>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</si>
  <si>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</si>
  <si>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</si>
  <si>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</si>
  <si>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</si>
  <si>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</si>
  <si>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</si>
  <si>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</si>
  <si>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</si>
  <si>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</si>
  <si>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</si>
  <si>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</si>
  <si>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</si>
  <si>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</si>
  <si>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</si>
  <si>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</si>
  <si>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</si>
  <si>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</si>
  <si>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</si>
  <si>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</si>
  <si>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</si>
  <si>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</si>
  <si>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</si>
  <si>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</si>
  <si>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</si>
  <si>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</si>
  <si>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</si>
  <si>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</si>
  <si>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</si>
  <si>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</si>
  <si>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</si>
  <si>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</si>
  <si>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</si>
  <si>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</si>
  <si>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</si>
  <si>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</si>
  <si>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</si>
  <si>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</si>
  <si>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</si>
  <si>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</si>
  <si>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</si>
  <si>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</si>
  <si>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</si>
  <si>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</si>
  <si>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</si>
  <si>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</si>
  <si>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</si>
  <si>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</si>
  <si>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</si>
  <si>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</si>
  <si>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</si>
  <si>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</si>
  <si>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</si>
  <si>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</si>
  <si>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</si>
  <si>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</si>
  <si>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</si>
  <si>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</si>
  <si>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</si>
  <si>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</si>
  <si>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</si>
  <si>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</si>
  <si>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</si>
  <si>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</si>
  <si>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</si>
  <si>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</si>
  <si>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</si>
  <si>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</si>
  <si>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</si>
  <si>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</si>
  <si>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</si>
  <si>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</si>
  <si>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</si>
  <si>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</si>
  <si>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</si>
  <si>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</si>
  <si>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</si>
  <si>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</si>
  <si>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</si>
  <si>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</si>
  <si>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</si>
  <si>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</si>
  <si>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</si>
  <si>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</si>
  <si>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</si>
  <si>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</si>
  <si>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</si>
  <si>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</si>
  <si>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</si>
  <si>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</si>
  <si>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</si>
  <si>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</si>
  <si>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</si>
  <si>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</si>
  <si>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</si>
  <si>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</si>
  <si>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</si>
  <si>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</si>
  <si>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</si>
  <si>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</si>
  <si>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</si>
  <si>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</si>
  <si>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</si>
  <si>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</si>
  <si>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</si>
  <si>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</si>
  <si>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</si>
  <si>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</si>
  <si>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</si>
  <si>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</si>
  <si>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</si>
  <si>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</si>
  <si>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</si>
  <si>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</si>
  <si>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</si>
  <si>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</si>
  <si>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</si>
  <si>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</si>
  <si>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</si>
  <si>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</si>
  <si>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</si>
  <si>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</si>
  <si>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</si>
  <si>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</si>
  <si>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</si>
  <si>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</si>
  <si>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</si>
  <si>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</si>
  <si>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</si>
  <si>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</si>
  <si>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</si>
  <si>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</si>
  <si>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</si>
  <si>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</si>
  <si>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</si>
  <si>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</si>
  <si>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</si>
  <si>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</si>
  <si>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</si>
  <si>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</si>
  <si>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</si>
  <si>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</si>
  <si>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</si>
  <si>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</si>
  <si>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</si>
  <si>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</si>
  <si>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</si>
  <si>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</si>
  <si>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</si>
  <si>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</si>
  <si>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</si>
  <si>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</si>
  <si>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</si>
  <si>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</si>
  <si>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</si>
  <si>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</si>
  <si>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</si>
  <si>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</si>
  <si>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</si>
  <si>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</si>
  <si>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</si>
  <si>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</si>
  <si>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</si>
  <si>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</si>
  <si>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</si>
  <si>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</si>
  <si>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</si>
  <si>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</si>
  <si>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</si>
  <si>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</si>
  <si>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</si>
  <si>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</si>
  <si>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</si>
  <si>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</si>
  <si>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</si>
  <si>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</si>
  <si>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</si>
  <si>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</si>
  <si>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</si>
  <si>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</si>
  <si>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</si>
  <si>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</si>
  <si>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</si>
  <si>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</si>
  <si>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</si>
  <si>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</si>
  <si>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</si>
  <si>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</si>
  <si>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</si>
  <si>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</si>
  <si>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</si>
  <si>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</si>
  <si>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</si>
  <si>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</si>
  <si>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</si>
  <si>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</si>
  <si>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</si>
  <si>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</si>
  <si>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</si>
  <si>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</si>
  <si>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</si>
  <si>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</si>
  <si>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</si>
  <si>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</si>
  <si>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</si>
  <si>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</si>
  <si>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</si>
  <si>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</si>
  <si>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</si>
  <si>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</si>
  <si>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</si>
  <si>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</si>
  <si>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</si>
  <si>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</si>
  <si>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</si>
  <si>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</si>
  <si>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</si>
  <si>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</si>
  <si>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</si>
  <si>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</si>
  <si>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</si>
  <si>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</si>
  <si>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</si>
  <si>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</si>
  <si>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</si>
  <si>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</si>
  <si>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</si>
  <si>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</si>
  <si>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</si>
  <si>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</si>
  <si>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</si>
  <si>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</si>
  <si>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</si>
  <si>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</si>
  <si>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</si>
  <si>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</si>
  <si>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</si>
  <si>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</si>
  <si>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</si>
  <si>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</si>
  <si>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</si>
  <si>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</si>
  <si>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</si>
  <si>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</si>
  <si>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</si>
  <si>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</si>
  <si>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</si>
  <si>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</si>
  <si>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</si>
  <si>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</si>
  <si>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</si>
  <si>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</si>
  <si>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</si>
  <si>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</si>
  <si>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</si>
  <si>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</si>
  <si>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</si>
  <si>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</si>
  <si>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</si>
  <si>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</si>
  <si>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</si>
  <si>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</si>
  <si>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</si>
  <si>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</si>
  <si>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</si>
  <si>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</si>
  <si>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</si>
  <si>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</si>
  <si>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</si>
  <si>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</si>
  <si>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</si>
  <si>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</si>
  <si>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</si>
  <si>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</si>
  <si>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</si>
  <si>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</si>
  <si>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</si>
  <si>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</si>
  <si>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</si>
  <si>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</si>
  <si>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</si>
  <si>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</si>
  <si>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</si>
  <si>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</si>
  <si>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</si>
  <si>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</si>
  <si>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</si>
  <si>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</si>
  <si>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</si>
  <si>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</si>
  <si>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</si>
  <si>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</si>
  <si>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</si>
  <si>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</si>
  <si>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</si>
  <si>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</si>
  <si>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</si>
  <si>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</si>
  <si>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</si>
  <si>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</si>
  <si>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</si>
  <si>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</si>
  <si>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</si>
  <si>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</si>
  <si>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</si>
  <si>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</si>
  <si>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</si>
  <si>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</si>
  <si>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</si>
  <si>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</si>
  <si>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</si>
  <si>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</si>
  <si>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</si>
  <si>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</si>
  <si>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</si>
  <si>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</si>
  <si>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</si>
  <si>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</si>
  <si>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</si>
  <si>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</si>
  <si>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</si>
  <si>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</si>
  <si>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</si>
  <si>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</si>
  <si>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</si>
  <si>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</si>
  <si>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</si>
  <si>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</si>
  <si>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</si>
  <si>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</si>
  <si>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</si>
  <si>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</si>
  <si>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</si>
  <si>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</si>
  <si>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</si>
  <si>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</si>
  <si>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</si>
  <si>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</si>
  <si>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</si>
  <si>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</si>
  <si>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</si>
  <si>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</si>
  <si>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</si>
  <si>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</si>
  <si>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</si>
  <si>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</si>
  <si>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</si>
  <si>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</si>
  <si>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</si>
  <si>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</si>
  <si>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</si>
  <si>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</si>
  <si>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</si>
  <si>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</si>
  <si>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</si>
  <si>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</si>
  <si>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</si>
  <si>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</si>
  <si>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</si>
  <si>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</si>
  <si>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</si>
  <si>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</si>
  <si>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</si>
  <si>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</si>
  <si>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</si>
  <si>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</si>
  <si>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</si>
  <si>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</si>
  <si>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</si>
  <si>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</si>
  <si>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</si>
  <si>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</si>
  <si>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</si>
  <si>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</si>
  <si>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</si>
  <si>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</si>
  <si>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</si>
  <si>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</si>
  <si>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</si>
  <si>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</si>
  <si>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</si>
  <si>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</si>
  <si>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</si>
  <si>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</si>
  <si>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</si>
  <si>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</si>
  <si>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</si>
  <si>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</si>
  <si>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</si>
  <si>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</si>
  <si>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</si>
  <si>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</si>
  <si>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</si>
  <si>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</si>
  <si>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</si>
  <si>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</si>
  <si>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</si>
  <si>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</si>
  <si>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</si>
  <si>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</si>
  <si>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</si>
  <si>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</si>
  <si>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</si>
  <si>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</si>
  <si>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</si>
  <si>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</si>
  <si>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</si>
  <si>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</si>
  <si>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</si>
  <si>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</si>
  <si>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</si>
  <si>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</si>
  <si>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</si>
  <si>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</si>
  <si>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</si>
  <si>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</si>
  <si>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</si>
  <si>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</si>
  <si>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</si>
  <si>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</si>
  <si>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</si>
  <si>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</si>
  <si>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</si>
  <si>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</si>
  <si>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</si>
  <si>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</si>
  <si>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</si>
  <si>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</si>
  <si>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</si>
  <si>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</si>
  <si>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</si>
  <si>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</si>
  <si>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</si>
  <si>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</si>
  <si>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</si>
  <si>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</si>
  <si>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</si>
  <si>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</si>
  <si>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</si>
  <si>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</si>
  <si>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</si>
  <si>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</si>
  <si>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</si>
  <si>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</si>
  <si>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</si>
  <si>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</si>
  <si>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</si>
  <si>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</si>
  <si>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</si>
  <si>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</si>
  <si>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</si>
  <si>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</si>
  <si>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</si>
  <si>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</si>
  <si>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</si>
  <si>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</si>
  <si>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</si>
  <si>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</si>
  <si>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</si>
  <si>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</si>
  <si>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</si>
  <si>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</si>
  <si>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</si>
  <si>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</si>
  <si>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</si>
  <si>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</si>
  <si>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</si>
  <si>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</si>
  <si>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</si>
  <si>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</si>
  <si>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</si>
  <si>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</si>
  <si>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</si>
  <si>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</si>
  <si>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</si>
  <si>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</si>
  <si>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</si>
  <si>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</si>
  <si>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</si>
  <si>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</si>
  <si>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</si>
  <si>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</si>
  <si>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</si>
  <si>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</si>
  <si>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</si>
  <si>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</si>
  <si>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</si>
  <si>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</si>
  <si>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</si>
  <si>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</si>
  <si>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</si>
  <si>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</si>
  <si>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</si>
  <si>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</si>
  <si>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</si>
  <si>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</si>
  <si>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</si>
  <si>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</si>
  <si>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</si>
  <si>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</si>
  <si>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</si>
  <si>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</si>
  <si>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</si>
  <si>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</si>
  <si>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</si>
  <si>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</si>
  <si>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</si>
  <si>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</si>
  <si>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</si>
  <si>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</si>
  <si>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</si>
  <si>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</si>
  <si>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</si>
  <si>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</si>
  <si>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</si>
  <si>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</si>
  <si>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</si>
  <si>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</si>
  <si>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</si>
  <si>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</si>
  <si>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</si>
  <si>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</si>
  <si>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</si>
  <si>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</si>
  <si>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</si>
  <si>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</si>
  <si>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</si>
  <si>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</si>
  <si>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</si>
  <si>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</si>
  <si>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</si>
  <si>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</si>
  <si>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</si>
  <si>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</si>
  <si>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</si>
  <si>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</si>
  <si>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</si>
  <si>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</si>
  <si>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</si>
  <si>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</si>
  <si>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</si>
  <si>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</si>
  <si>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</si>
  <si>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</si>
  <si>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</si>
  <si>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</si>
  <si>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</si>
  <si>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</si>
  <si>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</si>
  <si>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</si>
  <si>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</si>
  <si>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</si>
  <si>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</si>
  <si>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</si>
  <si>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</si>
  <si>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</si>
  <si>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</si>
  <si>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</si>
  <si>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</si>
  <si>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</si>
  <si>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</si>
  <si>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</si>
  <si>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</si>
  <si>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</si>
  <si>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</si>
  <si>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</si>
  <si>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</si>
  <si>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</si>
  <si>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</si>
  <si>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</si>
  <si>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</si>
  <si>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</si>
  <si>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</si>
  <si>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</si>
  <si>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</si>
  <si>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</si>
  <si>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</si>
  <si>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</si>
  <si>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</si>
  <si>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</si>
  <si>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</si>
  <si>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</si>
  <si>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</si>
  <si>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</si>
  <si>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</si>
  <si>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</si>
  <si>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</si>
  <si>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</si>
  <si>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</si>
  <si>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</si>
  <si>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</si>
  <si>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</si>
  <si>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</si>
  <si>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</si>
  <si>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</si>
  <si>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</si>
  <si>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</si>
  <si>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</si>
  <si>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</si>
  <si>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</si>
  <si>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</si>
  <si>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</si>
  <si>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</si>
  <si>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</si>
  <si>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</si>
  <si>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</si>
  <si>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</si>
  <si>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</si>
  <si>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</si>
  <si>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</si>
  <si>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</si>
  <si>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</si>
  <si>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</si>
  <si>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</si>
  <si>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</si>
  <si>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</si>
  <si>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</si>
  <si>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</si>
  <si>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</si>
  <si>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</si>
  <si>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</si>
  <si>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</si>
  <si>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</si>
  <si>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</si>
  <si>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</si>
  <si>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</si>
  <si>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</si>
  <si>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</si>
  <si>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</si>
  <si>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</si>
  <si>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</si>
  <si>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</si>
  <si>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</si>
  <si>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</si>
  <si>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</si>
  <si>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</si>
  <si>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</si>
  <si>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</si>
  <si>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</si>
  <si>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</si>
  <si>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</si>
  <si>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</si>
  <si>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</si>
  <si>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</si>
  <si>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</si>
  <si>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</si>
  <si>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</si>
  <si>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</si>
  <si>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</si>
  <si>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</si>
  <si>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</si>
  <si>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</si>
  <si>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</si>
  <si>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</si>
  <si>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</si>
  <si>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</si>
  <si>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</si>
  <si>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</si>
  <si>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</si>
  <si>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</si>
  <si>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</si>
  <si>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</si>
  <si>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</si>
  <si>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</si>
  <si>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</si>
  <si>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</si>
  <si>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</si>
  <si>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</si>
  <si>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</si>
  <si>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</si>
  <si>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</si>
  <si>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</si>
  <si>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</si>
  <si>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</si>
  <si>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</si>
  <si>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</si>
  <si>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</si>
  <si>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</si>
  <si>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</si>
  <si>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</si>
  <si>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</si>
  <si>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</si>
  <si>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</si>
  <si>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</si>
  <si>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</si>
  <si>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</si>
  <si>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</si>
  <si>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</si>
  <si>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</si>
  <si>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</si>
  <si>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</si>
  <si>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</si>
  <si>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</si>
  <si>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</si>
  <si>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</si>
  <si>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</si>
  <si>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</si>
  <si>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</si>
  <si>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</si>
  <si>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</si>
  <si>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</si>
  <si>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</si>
  <si>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</si>
  <si>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</si>
  <si>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</si>
  <si>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</si>
  <si>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</si>
  <si>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</si>
  <si>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</si>
  <si>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</si>
  <si>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</si>
  <si>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</si>
  <si>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</si>
  <si>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</si>
  <si>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</si>
  <si>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</si>
  <si>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</si>
  <si>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</si>
  <si>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</si>
  <si>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</si>
  <si>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</si>
  <si>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</si>
  <si>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</si>
  <si>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</si>
  <si>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</si>
  <si>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</si>
  <si>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</si>
  <si>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</si>
  <si>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</si>
  <si>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</si>
  <si>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</si>
  <si>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</si>
  <si>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</si>
  <si>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</si>
  <si>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</si>
  <si>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</si>
  <si>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</si>
  <si>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</si>
  <si>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</si>
  <si>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</si>
  <si>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</si>
  <si>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</si>
  <si>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</si>
  <si>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</si>
  <si>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</si>
  <si>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</si>
  <si>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</si>
  <si>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</si>
  <si>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</si>
  <si>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</si>
  <si>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</si>
  <si>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</si>
  <si>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</si>
  <si>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</si>
  <si>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</si>
  <si>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</si>
  <si>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</si>
  <si>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</si>
  <si>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</si>
  <si>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</si>
  <si>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</si>
  <si>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</si>
  <si>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</si>
  <si>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</si>
  <si>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</si>
  <si>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</si>
  <si>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</si>
  <si>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</si>
  <si>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</si>
  <si>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</si>
  <si>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</si>
  <si>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</si>
  <si>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</si>
  <si>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</si>
  <si>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</si>
  <si>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</si>
  <si>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</si>
  <si>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</si>
  <si>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</si>
  <si>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</si>
  <si>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</si>
  <si>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</si>
  <si>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</si>
  <si>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</si>
  <si>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</si>
  <si>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</si>
  <si>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</si>
  <si>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</si>
  <si>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</si>
  <si>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</si>
  <si>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</si>
  <si>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</si>
  <si>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</si>
  <si>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</si>
  <si>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</si>
  <si>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</si>
  <si>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</si>
  <si>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</si>
  <si>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</si>
  <si>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</si>
  <si>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</si>
  <si>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</si>
  <si>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</si>
  <si>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</si>
  <si>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</si>
  <si>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</si>
  <si>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</si>
  <si>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</si>
  <si>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</si>
  <si>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</si>
  <si>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</si>
  <si>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</si>
  <si>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</si>
  <si>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</si>
  <si>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</si>
  <si>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</si>
  <si>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</si>
  <si>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</si>
  <si>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</si>
  <si>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</si>
  <si>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</si>
  <si>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</si>
  <si>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</si>
  <si>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</si>
  <si>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</si>
  <si>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</si>
  <si>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</si>
  <si>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</si>
  <si>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</si>
  <si>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</si>
  <si>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</si>
  <si>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</si>
  <si>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</si>
  <si>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</si>
  <si>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</si>
  <si>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</si>
  <si>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</si>
  <si>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</si>
  <si>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</si>
  <si>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</si>
  <si>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</si>
  <si>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</si>
  <si>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</si>
  <si>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</si>
  <si>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</si>
  <si>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</si>
  <si>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</si>
  <si>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</si>
  <si>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</si>
  <si>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</si>
  <si>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</si>
  <si>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</si>
  <si>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</si>
  <si>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</si>
  <si>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</si>
  <si>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</si>
  <si>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</si>
  <si>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</si>
  <si>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</si>
  <si>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</si>
  <si>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</si>
  <si>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</si>
  <si>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</si>
  <si>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</si>
  <si>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</si>
  <si>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</si>
  <si>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</si>
  <si>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</si>
  <si>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</si>
  <si>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</si>
  <si>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</si>
  <si>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</si>
  <si>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</si>
  <si>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</si>
  <si>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</si>
  <si>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</si>
  <si>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</si>
  <si>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</si>
  <si>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</si>
  <si>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</si>
  <si>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</si>
  <si>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</si>
  <si>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</si>
  <si>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</si>
  <si>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</si>
  <si>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</si>
  <si>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</si>
  <si>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</si>
  <si>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</si>
  <si>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</si>
  <si>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</si>
  <si>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</si>
  <si>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</si>
  <si>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</si>
  <si>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</si>
  <si>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</si>
  <si>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</si>
  <si>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</si>
  <si>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</si>
  <si>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</si>
  <si>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</si>
  <si>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</si>
  <si>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</si>
  <si>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</si>
  <si>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</si>
  <si>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</si>
  <si>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</si>
  <si>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</si>
  <si>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</si>
  <si>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</si>
  <si>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</si>
  <si>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</si>
  <si>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</si>
  <si>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</si>
  <si>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</si>
  <si>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</si>
  <si>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</si>
  <si>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</si>
  <si>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</si>
  <si>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</si>
  <si>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</si>
  <si>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</si>
  <si>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</si>
  <si>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</si>
  <si>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</si>
  <si>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</si>
  <si>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</si>
  <si>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</si>
  <si>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</si>
  <si>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</si>
  <si>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</si>
  <si>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</si>
  <si>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</si>
  <si>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</si>
  <si>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</si>
  <si>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</si>
  <si>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</si>
  <si>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</si>
  <si>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</si>
  <si>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</si>
  <si>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</si>
  <si>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</si>
  <si>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</si>
  <si>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</si>
  <si>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</si>
  <si>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</si>
  <si>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</si>
  <si>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</si>
  <si>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</si>
  <si>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</si>
  <si>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</si>
  <si>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</si>
  <si>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</si>
  <si>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</si>
  <si>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</si>
  <si>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</si>
  <si>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</si>
  <si>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</si>
  <si>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</si>
  <si>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</si>
  <si>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</si>
  <si>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</si>
  <si>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</si>
  <si>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</si>
  <si>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</si>
  <si>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</si>
  <si>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</si>
  <si>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</si>
  <si>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</si>
  <si>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</si>
  <si>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</si>
  <si>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</si>
  <si>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</si>
  <si>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</si>
  <si>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</si>
  <si>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</si>
  <si>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</si>
  <si>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</si>
  <si>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</si>
  <si>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</si>
  <si>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</si>
  <si>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</si>
  <si>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</si>
  <si>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</si>
  <si>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</si>
  <si>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</si>
  <si>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</si>
  <si>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</si>
  <si>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</si>
  <si>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</si>
  <si>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</si>
  <si>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</si>
  <si>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</si>
  <si>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</si>
  <si>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</si>
  <si>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</si>
  <si>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</si>
  <si>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</si>
  <si>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</si>
  <si>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</si>
  <si>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</si>
  <si>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</si>
  <si>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</si>
  <si>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</si>
  <si>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</si>
  <si>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</si>
  <si>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</si>
  <si>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</si>
  <si>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</si>
  <si>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</si>
  <si>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</si>
  <si>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</si>
  <si>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</si>
  <si>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</si>
  <si>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</si>
  <si>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</si>
  <si>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</si>
  <si>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</si>
  <si>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</si>
  <si>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</si>
  <si>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</si>
  <si>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</si>
  <si>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</si>
  <si>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</si>
  <si>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</si>
  <si>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</si>
  <si>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</si>
  <si>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</si>
  <si>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</si>
  <si>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</si>
  <si>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</si>
  <si>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</si>
  <si>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</si>
  <si>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</si>
  <si>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</si>
  <si>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</si>
  <si>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</si>
  <si>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</si>
  <si>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</si>
  <si>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</si>
  <si>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</si>
  <si>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</si>
  <si>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</si>
  <si>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</si>
  <si>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</si>
  <si>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</si>
  <si>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</si>
  <si>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</si>
  <si>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</si>
  <si>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</si>
  <si>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</si>
  <si>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</si>
  <si>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</si>
  <si>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</si>
  <si>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</si>
  <si>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</si>
  <si>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</si>
  <si>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</si>
  <si>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</si>
  <si>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</si>
  <si>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</si>
  <si>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</si>
  <si>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</si>
  <si>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</si>
  <si>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</si>
  <si>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</si>
  <si>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</si>
  <si>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</si>
  <si>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</si>
  <si>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</si>
  <si>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</si>
  <si>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</si>
  <si>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</si>
  <si>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</si>
  <si>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</si>
  <si>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</si>
  <si>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</si>
  <si>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</si>
  <si>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</si>
  <si>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</si>
  <si>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</si>
  <si>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</si>
  <si>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</si>
  <si>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</si>
  <si>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</si>
  <si>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</si>
  <si>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</si>
  <si>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</si>
  <si>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</si>
  <si>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</si>
  <si>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</si>
  <si>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</si>
  <si>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</si>
  <si>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</si>
  <si>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</si>
  <si>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</si>
  <si>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</si>
  <si>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</si>
  <si>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</si>
  <si>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</si>
  <si>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</si>
  <si>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</si>
  <si>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</si>
  <si>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</si>
  <si>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</si>
  <si>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</si>
  <si>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</si>
  <si>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</si>
  <si>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</si>
  <si>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</si>
  <si>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</si>
  <si>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</si>
  <si>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</si>
  <si>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</si>
  <si>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</si>
  <si>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</si>
  <si>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</si>
  <si>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</si>
  <si>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</si>
  <si>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</si>
  <si>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</si>
  <si>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</si>
  <si>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</si>
  <si>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</si>
  <si>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</si>
  <si>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</si>
  <si>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</si>
  <si>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</si>
  <si>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</si>
  <si>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</si>
  <si>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</si>
  <si>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</si>
  <si>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</si>
  <si>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</si>
  <si>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</si>
  <si>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</si>
  <si>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</si>
  <si>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</si>
  <si>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</si>
  <si>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</si>
  <si>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</si>
  <si>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</si>
  <si>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</si>
  <si>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</si>
  <si>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</si>
  <si>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</si>
  <si>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</si>
  <si>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</si>
  <si>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</si>
  <si>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</si>
  <si>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</si>
  <si>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</si>
  <si>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</si>
  <si>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</si>
  <si>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</si>
  <si>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</si>
  <si>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</si>
  <si>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</si>
  <si>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</si>
  <si>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</si>
  <si>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</si>
  <si>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</si>
  <si>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</si>
  <si>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</si>
  <si>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</si>
  <si>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</si>
  <si>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</si>
  <si>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</si>
  <si>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</si>
  <si>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</si>
  <si>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</si>
  <si>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</si>
  <si>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</si>
  <si>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</si>
  <si>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</si>
  <si>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</si>
  <si>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</si>
  <si>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</si>
  <si>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</si>
  <si>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</si>
  <si>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</si>
  <si>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</si>
  <si>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</si>
  <si>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</si>
  <si>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</si>
  <si>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</si>
  <si>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</si>
  <si>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</si>
  <si>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</si>
  <si>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</si>
  <si>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</si>
  <si>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</si>
  <si>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</si>
  <si>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</si>
  <si>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</si>
  <si>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</si>
  <si>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</si>
  <si>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</si>
  <si>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</si>
  <si>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</si>
  <si>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</si>
  <si>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</si>
  <si>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</si>
  <si>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</si>
  <si>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</si>
  <si>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</si>
  <si>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</si>
  <si>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</si>
  <si>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</si>
  <si>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</si>
  <si>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</si>
  <si>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</si>
  <si>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</si>
  <si>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</si>
  <si>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</si>
  <si>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</si>
  <si>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</si>
  <si>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</si>
  <si>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</si>
  <si>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</si>
  <si>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</si>
  <si>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</si>
  <si>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</si>
  <si>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</si>
  <si>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</si>
  <si>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</si>
  <si>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</si>
  <si>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</si>
  <si>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</si>
  <si>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</si>
  <si>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</si>
  <si>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</si>
  <si>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</si>
  <si>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</si>
  <si>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</si>
  <si>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</si>
  <si>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</si>
  <si>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</si>
  <si>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</si>
  <si>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</si>
  <si>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</si>
  <si>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</si>
  <si>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</si>
  <si>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</si>
  <si>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</si>
  <si>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</si>
  <si>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</si>
  <si>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</si>
  <si>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</si>
  <si>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</si>
  <si>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</si>
  <si>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</si>
  <si>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</si>
  <si>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</si>
  <si>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</si>
  <si>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</si>
  <si>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</si>
  <si>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</si>
  <si>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</si>
  <si>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</si>
  <si>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</si>
  <si>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</si>
  <si>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</si>
  <si>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</si>
  <si>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</si>
  <si>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</si>
  <si>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</si>
  <si>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</si>
  <si>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</si>
  <si>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</si>
  <si>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</si>
  <si>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</si>
  <si>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</si>
  <si>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</si>
  <si>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</si>
  <si>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</si>
  <si>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</si>
  <si>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</si>
  <si>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</si>
  <si>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</si>
  <si>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</si>
  <si>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</si>
  <si>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</si>
  <si>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</si>
  <si>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</si>
  <si>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</si>
  <si>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</si>
  <si>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</si>
  <si>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</si>
  <si>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</si>
  <si>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</si>
  <si>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</si>
  <si>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</si>
  <si>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</si>
  <si>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</si>
  <si>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</si>
  <si>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</si>
  <si>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</si>
  <si>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</si>
  <si>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</si>
  <si>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</si>
  <si>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</si>
  <si>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</si>
  <si>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</si>
  <si>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</si>
  <si>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</si>
  <si>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</si>
  <si>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</si>
  <si>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</si>
  <si>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</si>
  <si>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</si>
  <si>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</si>
  <si>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</si>
  <si>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</si>
  <si>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</si>
  <si>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</si>
  <si>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</si>
  <si>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</si>
  <si>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</si>
  <si>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</si>
  <si>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</si>
  <si>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</si>
  <si>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</si>
  <si>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</si>
  <si>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</si>
  <si>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</si>
  <si>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</si>
  <si>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</si>
  <si>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</si>
  <si>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</si>
  <si>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</si>
  <si>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</si>
  <si>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</si>
  <si>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</si>
  <si>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</si>
  <si>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</si>
  <si>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</si>
  <si>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</si>
  <si>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</si>
  <si>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</si>
  <si>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</si>
  <si>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</si>
  <si>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</si>
  <si>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</si>
  <si>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</si>
  <si>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</si>
  <si>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</si>
  <si>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</si>
  <si>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</si>
  <si>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</si>
  <si>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</si>
  <si>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</si>
  <si>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</si>
  <si>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</si>
  <si>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</si>
  <si>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</si>
  <si>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</si>
  <si>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</si>
  <si>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</si>
  <si>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</si>
  <si>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</si>
  <si>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</si>
  <si>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</si>
  <si>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</si>
  <si>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</si>
  <si>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</si>
  <si>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</si>
  <si>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</si>
  <si>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</si>
  <si>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</si>
  <si>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</si>
  <si>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</si>
  <si>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</si>
  <si>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</si>
  <si>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</si>
  <si>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</si>
  <si>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</si>
  <si>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</si>
  <si>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</si>
  <si>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</si>
  <si>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</si>
  <si>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</si>
  <si>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</si>
  <si>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</si>
  <si>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</si>
  <si>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</si>
  <si>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</si>
  <si>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</si>
  <si>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</si>
  <si>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</si>
  <si>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</si>
  <si>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</si>
  <si>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</si>
  <si>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</si>
  <si>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</si>
  <si>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</si>
  <si>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</si>
  <si>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</si>
  <si>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</si>
  <si>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</si>
  <si>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</si>
  <si>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</si>
  <si>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</si>
  <si>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</si>
  <si>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</si>
  <si>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</si>
  <si>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</si>
  <si>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</si>
  <si>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</si>
  <si>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</si>
  <si>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</si>
  <si>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</si>
  <si>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</si>
  <si>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</si>
  <si>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</si>
  <si>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</si>
  <si>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</si>
  <si>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</si>
  <si>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</si>
  <si>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</si>
  <si>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</si>
  <si>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</si>
  <si>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</si>
  <si>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</si>
  <si>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</si>
  <si>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</si>
  <si>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</si>
  <si>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</si>
  <si>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</si>
  <si>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</si>
  <si>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</si>
  <si>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</si>
  <si>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</si>
  <si>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</si>
  <si>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</si>
  <si>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</si>
  <si>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</si>
  <si>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</si>
  <si>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</si>
  <si>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</si>
  <si>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</si>
  <si>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</si>
  <si>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</si>
  <si>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</si>
  <si>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</si>
  <si>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</si>
  <si>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</si>
  <si>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</si>
  <si>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</si>
  <si>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</si>
  <si>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</si>
  <si>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</si>
  <si>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</si>
  <si>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</si>
  <si>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</si>
  <si>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</si>
  <si>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</si>
  <si>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</si>
  <si>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</si>
  <si>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</si>
  <si>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</si>
  <si>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</si>
  <si>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</si>
  <si>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</si>
  <si>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</si>
  <si>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</si>
  <si>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</si>
  <si>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</si>
  <si>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</si>
  <si>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</si>
  <si>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</si>
  <si>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</si>
  <si>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</si>
  <si>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</si>
  <si>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</si>
  <si>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</si>
  <si>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</si>
  <si>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</si>
  <si>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</si>
  <si>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</si>
  <si>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</si>
  <si>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</si>
  <si>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</si>
  <si>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</si>
  <si>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</si>
  <si>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</si>
  <si>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</si>
  <si>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</si>
  <si>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</si>
  <si>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</si>
  <si>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</si>
  <si>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</si>
  <si>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</si>
  <si>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</si>
  <si>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</si>
  <si>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</si>
  <si>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</si>
  <si>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</si>
  <si>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</si>
  <si>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</si>
  <si>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</si>
  <si>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</si>
  <si>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</si>
  <si>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</si>
  <si>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</si>
  <si>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</si>
  <si>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</si>
  <si>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</si>
  <si>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</si>
  <si>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</si>
  <si>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</si>
  <si>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</si>
  <si>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</si>
  <si>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</si>
  <si>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</si>
  <si>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</si>
  <si>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</si>
  <si>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</si>
  <si>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</si>
  <si>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</si>
  <si>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</si>
  <si>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</si>
  <si>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</si>
  <si>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</si>
  <si>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</si>
  <si>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</si>
  <si>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</si>
  <si>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</si>
  <si>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</si>
  <si>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</si>
  <si>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</si>
  <si>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</si>
  <si>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</si>
  <si>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</si>
  <si>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</si>
  <si>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</si>
  <si>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</si>
  <si>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</si>
  <si>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</si>
  <si>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</si>
  <si>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</si>
  <si>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</si>
  <si>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</si>
  <si>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</si>
  <si>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</si>
  <si>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</si>
  <si>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</si>
  <si>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</si>
  <si>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</si>
  <si>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</si>
  <si>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</si>
  <si>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</si>
  <si>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</si>
  <si>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</si>
  <si>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</si>
  <si>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</si>
  <si>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</si>
  <si>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</si>
  <si>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</si>
  <si>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</si>
  <si>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</si>
  <si>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</si>
  <si>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</si>
  <si>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</si>
  <si>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</si>
  <si>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</si>
  <si>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</si>
  <si>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</si>
  <si>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</si>
  <si>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</si>
  <si>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</si>
  <si>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</si>
  <si>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</si>
  <si>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</si>
  <si>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</si>
  <si>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</si>
  <si>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</si>
  <si>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</si>
  <si>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</si>
  <si>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</si>
  <si>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</si>
  <si>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</si>
  <si>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</si>
  <si>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</si>
  <si>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</si>
  <si>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</si>
  <si>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</si>
  <si>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</si>
  <si>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</si>
  <si>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</si>
  <si>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</si>
  <si>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</si>
  <si>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</si>
  <si>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</si>
  <si>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</si>
  <si>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</si>
  <si>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</si>
  <si>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</si>
  <si>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</si>
  <si>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</si>
  <si>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</si>
  <si>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</si>
  <si>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</si>
  <si>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</si>
  <si>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</si>
  <si>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</si>
  <si>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</si>
  <si>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</si>
  <si>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</si>
  <si>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</si>
  <si>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</si>
  <si>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</si>
  <si>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</si>
  <si>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</si>
  <si>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</si>
  <si>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</si>
  <si>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</si>
  <si>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</si>
  <si>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</si>
  <si>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</si>
  <si>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</si>
  <si>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</si>
  <si>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</si>
  <si>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</si>
  <si>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</si>
  <si>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</si>
  <si>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</si>
  <si>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</si>
  <si>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</si>
  <si>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</si>
  <si>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</si>
  <si>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</si>
  <si>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</si>
  <si>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</si>
  <si>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</si>
  <si>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</si>
  <si>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</si>
  <si>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</si>
  <si>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</si>
  <si>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</si>
  <si>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</si>
  <si>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</si>
  <si>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</si>
  <si>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</si>
  <si>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</si>
  <si>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</si>
  <si>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</si>
  <si>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</si>
  <si>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</si>
  <si>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</si>
  <si>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</si>
  <si>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</si>
  <si>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</si>
  <si>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</si>
  <si>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</si>
  <si>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</si>
  <si>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</si>
  <si>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</si>
  <si>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</si>
  <si>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</si>
  <si>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</si>
  <si>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</si>
  <si>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</si>
  <si>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</si>
  <si>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</si>
  <si>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</si>
  <si>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</si>
  <si>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</si>
  <si>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</si>
  <si>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</si>
  <si>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</si>
  <si>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</si>
  <si>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</si>
  <si>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</si>
  <si>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</si>
  <si>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</si>
  <si>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</si>
  <si>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</si>
  <si>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</si>
  <si>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</si>
  <si>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</si>
  <si>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</si>
  <si>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</si>
  <si>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</si>
  <si>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</si>
  <si>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</si>
  <si>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</si>
  <si>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</si>
  <si>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</si>
  <si>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</si>
  <si>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</si>
  <si>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</si>
  <si>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</si>
  <si>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</si>
  <si>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</si>
  <si>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</si>
  <si>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</si>
  <si>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</si>
  <si>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</si>
  <si>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</si>
  <si>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</si>
  <si>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</si>
  <si>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</si>
  <si>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</si>
  <si>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</si>
  <si>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</si>
  <si>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</si>
  <si>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</si>
  <si>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</si>
  <si>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</si>
  <si>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</si>
  <si>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</si>
  <si>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</si>
  <si>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</si>
  <si>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</si>
  <si>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</si>
  <si>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</si>
  <si>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</si>
  <si>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</si>
  <si>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</si>
  <si>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</si>
  <si>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</si>
  <si>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</si>
  <si>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</si>
  <si>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</si>
  <si>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</si>
  <si>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</si>
  <si>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</si>
  <si>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</si>
  <si>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</si>
  <si>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</si>
  <si>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</si>
  <si>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</si>
  <si>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</si>
  <si>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</si>
  <si>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</si>
  <si>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</si>
  <si>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</si>
  <si>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</si>
  <si>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</si>
  <si>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</si>
  <si>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</si>
  <si>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</si>
  <si>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</si>
  <si>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</si>
  <si>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</si>
  <si>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</si>
  <si>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</si>
  <si>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</si>
  <si>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</si>
  <si>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</si>
  <si>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</si>
  <si>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</si>
  <si>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</si>
  <si>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</si>
  <si>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</si>
  <si>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</si>
  <si>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</si>
  <si>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</si>
  <si>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</si>
  <si>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</si>
  <si>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</si>
  <si>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</si>
  <si>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</si>
  <si>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</si>
  <si>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</si>
  <si>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</si>
  <si>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</si>
  <si>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</si>
  <si>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</si>
  <si>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</si>
  <si>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</si>
  <si>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</si>
  <si>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</si>
  <si>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</si>
  <si>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</si>
  <si>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</si>
  <si>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</si>
  <si>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</si>
  <si>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</si>
  <si>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</si>
  <si>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</si>
  <si>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</si>
  <si>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</si>
  <si>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</si>
  <si>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</si>
  <si>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</si>
  <si>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</si>
  <si>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</si>
  <si>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</si>
  <si>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</si>
  <si>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</si>
  <si>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</si>
  <si>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</si>
  <si>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</si>
  <si>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</si>
  <si>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</si>
  <si>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</si>
  <si>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</si>
  <si>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</si>
  <si>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</si>
  <si>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</si>
  <si>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</si>
  <si>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</si>
  <si>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</si>
  <si>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</si>
  <si>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</si>
  <si>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</si>
  <si>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</si>
  <si>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</si>
  <si>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</si>
  <si>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</si>
  <si>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</si>
  <si>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</si>
  <si>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</si>
  <si>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</si>
  <si>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</si>
  <si>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</si>
  <si>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</si>
  <si>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</si>
  <si>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</si>
  <si>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</si>
  <si>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</si>
  <si>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</si>
  <si>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</si>
  <si>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</si>
  <si>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</si>
  <si>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</si>
  <si>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</si>
  <si>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</si>
  <si>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</si>
  <si>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</si>
  <si>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</si>
  <si>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</si>
  <si>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</si>
  <si>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</si>
  <si>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</si>
  <si>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</si>
  <si>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</si>
  <si>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</si>
  <si>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</si>
  <si>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</si>
  <si>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</si>
  <si>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</si>
  <si>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</si>
  <si>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</si>
  <si>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</si>
  <si>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</si>
  <si>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</si>
  <si>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</si>
  <si>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</si>
  <si>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</si>
  <si>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</si>
  <si>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</si>
  <si>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</si>
  <si>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</si>
  <si>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</si>
  <si>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</si>
  <si>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</si>
  <si>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</si>
  <si>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</si>
  <si>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</si>
  <si>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</si>
  <si>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</si>
  <si>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</si>
  <si>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</si>
  <si>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</si>
  <si>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</si>
  <si>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</si>
  <si>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</si>
  <si>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</si>
  <si>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</si>
  <si>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</si>
  <si>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</si>
  <si>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</si>
  <si>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</si>
  <si>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</si>
  <si>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</si>
  <si>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</si>
  <si>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</si>
  <si>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</si>
  <si>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</si>
  <si>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</si>
  <si>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</si>
  <si>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</si>
  <si>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</si>
  <si>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</si>
  <si>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</si>
  <si>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</si>
  <si>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</si>
  <si>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</si>
  <si>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</si>
  <si>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</si>
  <si>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</si>
  <si>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</si>
  <si>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</si>
  <si>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</si>
  <si>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</si>
  <si>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</si>
  <si>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</si>
  <si>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</si>
  <si>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</si>
  <si>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</si>
  <si>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</si>
  <si>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</si>
  <si>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</si>
  <si>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</si>
  <si>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</si>
  <si>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</si>
  <si>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</si>
  <si>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</si>
  <si>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</si>
  <si>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</si>
  <si>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</si>
  <si>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</si>
  <si>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</si>
  <si>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</si>
  <si>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</si>
  <si>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</si>
  <si>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</si>
  <si>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</si>
  <si>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</si>
  <si>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</si>
  <si>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</si>
  <si>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</si>
  <si>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</si>
  <si>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</si>
  <si>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</si>
  <si>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</si>
  <si>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</si>
  <si>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</si>
  <si>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</si>
  <si>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</si>
  <si>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</si>
  <si>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</si>
  <si>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</si>
  <si>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</si>
  <si>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</si>
  <si>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</si>
  <si>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</si>
  <si>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</si>
  <si>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</si>
  <si>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</si>
  <si>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</si>
  <si>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</si>
  <si>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</si>
  <si>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</si>
  <si>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</si>
  <si>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</si>
  <si>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</si>
  <si>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</si>
  <si>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</si>
  <si>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</si>
  <si>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</si>
  <si>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</si>
  <si>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</si>
  <si>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</si>
  <si>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</si>
  <si>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</si>
  <si>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</si>
  <si>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</si>
  <si>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</si>
  <si>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</si>
  <si>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</si>
  <si>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</si>
  <si>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</si>
  <si>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</si>
  <si>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</si>
  <si>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</si>
  <si>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</si>
  <si>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</si>
  <si>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</si>
  <si>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</si>
  <si>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</si>
  <si>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</si>
  <si>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</si>
  <si>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</si>
  <si>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</si>
  <si>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</si>
  <si>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</si>
  <si>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</si>
  <si>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</si>
  <si>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</si>
  <si>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</si>
  <si>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</si>
  <si>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</si>
  <si>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</si>
  <si>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</si>
  <si>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</si>
  <si>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</si>
  <si>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</si>
  <si>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</si>
  <si>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</si>
  <si>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</si>
  <si>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</si>
  <si>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</si>
  <si>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</si>
  <si>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</si>
  <si>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</si>
  <si>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</si>
  <si>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</si>
  <si>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</si>
  <si>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</si>
  <si>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</si>
  <si>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</si>
  <si>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</si>
  <si>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</si>
  <si>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</si>
  <si>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</si>
  <si>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</si>
  <si>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</si>
  <si>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</si>
  <si>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</si>
  <si>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</si>
  <si>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</si>
  <si>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</si>
  <si>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</si>
  <si>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</si>
  <si>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</si>
  <si>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</si>
  <si>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</si>
  <si>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</si>
  <si>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</si>
  <si>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</si>
  <si>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</si>
  <si>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</si>
  <si>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</si>
  <si>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</si>
  <si>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</si>
  <si>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</si>
  <si>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</si>
  <si>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</si>
  <si>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</si>
  <si>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</si>
  <si>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</si>
  <si>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</si>
  <si>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</si>
  <si>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</si>
  <si>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</si>
  <si>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</si>
  <si>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</si>
  <si>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</si>
  <si>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</si>
  <si>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</si>
  <si>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</si>
  <si>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</si>
  <si>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</si>
  <si>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</si>
  <si>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</si>
  <si>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</si>
  <si>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</si>
  <si>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</si>
  <si>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</si>
  <si>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</si>
  <si>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</si>
  <si>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</si>
  <si>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</si>
  <si>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</si>
  <si>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</si>
  <si>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</si>
  <si>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</si>
  <si>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</si>
  <si>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</si>
  <si>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</si>
  <si>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</si>
  <si>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</si>
  <si>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</si>
  <si>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</si>
  <si>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</si>
  <si>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</si>
  <si>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</si>
  <si>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</si>
  <si>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</si>
  <si>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</si>
  <si>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</si>
  <si>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</si>
  <si>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</si>
  <si>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</si>
  <si>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</si>
  <si>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</si>
  <si>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</si>
  <si>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</si>
  <si>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</si>
  <si>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</si>
  <si>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</si>
  <si>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</si>
  <si>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</si>
  <si>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</si>
  <si>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</si>
  <si>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</si>
  <si>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</si>
  <si>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</si>
  <si>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</si>
  <si>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</si>
  <si>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</si>
  <si>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</si>
  <si>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</si>
  <si>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</si>
  <si>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</si>
  <si>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</si>
  <si>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</si>
  <si>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</si>
  <si>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</si>
  <si>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</si>
  <si>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</si>
  <si>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</si>
  <si>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</si>
  <si>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</si>
  <si>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</si>
  <si>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</si>
  <si>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</si>
  <si>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</si>
  <si>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</si>
  <si>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</si>
  <si>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</si>
  <si>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</si>
  <si>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</si>
  <si>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</si>
  <si>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</si>
  <si>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</si>
  <si>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</si>
  <si>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</si>
  <si>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</si>
  <si>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</si>
  <si>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</si>
  <si>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</si>
  <si>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</si>
  <si>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</si>
  <si>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</si>
  <si>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</si>
  <si>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</si>
  <si>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</si>
  <si>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</si>
  <si>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</si>
  <si>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</si>
  <si>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</si>
  <si>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</si>
  <si>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</si>
  <si>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</si>
  <si>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</si>
  <si>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</si>
  <si>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</si>
  <si>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</si>
  <si>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</si>
  <si>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</si>
  <si>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</si>
  <si>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</si>
  <si>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</si>
  <si>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</si>
  <si>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</si>
  <si>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</si>
  <si>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</si>
  <si>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</si>
  <si>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</si>
  <si>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</si>
  <si>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</si>
  <si>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</si>
  <si>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</si>
  <si>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</si>
  <si>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</si>
  <si>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</si>
  <si>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</si>
  <si>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</si>
  <si>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</si>
  <si>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</si>
  <si>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</si>
  <si>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</si>
  <si>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</si>
  <si>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</si>
  <si>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</si>
  <si>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</si>
  <si>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</si>
  <si>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</si>
  <si>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</si>
  <si>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</si>
  <si>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</si>
  <si>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</si>
  <si>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</si>
  <si>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</si>
  <si>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</si>
  <si>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</si>
  <si>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</si>
  <si>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</si>
  <si>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</si>
  <si>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</si>
  <si>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</si>
  <si>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</si>
  <si>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</si>
  <si>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</si>
  <si>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</si>
  <si>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</si>
  <si>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</si>
  <si>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</si>
  <si>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</si>
  <si>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</si>
  <si>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</si>
  <si>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</si>
  <si>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</si>
  <si>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</si>
  <si>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</si>
  <si>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</si>
  <si>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</si>
  <si>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</si>
  <si>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</si>
  <si>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</si>
  <si>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</si>
  <si>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</si>
  <si>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</si>
  <si>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</si>
  <si>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</si>
  <si>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</si>
  <si>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</si>
  <si>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</si>
  <si>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</si>
  <si>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</si>
  <si>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</si>
  <si>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</si>
  <si>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</si>
  <si>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</si>
  <si>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</si>
  <si>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</si>
  <si>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</si>
  <si>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</si>
  <si>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</si>
  <si>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</si>
  <si>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</si>
  <si>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</si>
  <si>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</si>
  <si>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</si>
  <si>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</si>
  <si>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</si>
  <si>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</si>
  <si>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</si>
  <si>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</si>
  <si>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</si>
  <si>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</si>
  <si>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</si>
  <si>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</si>
  <si>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</si>
  <si>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</si>
  <si>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</si>
  <si>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</si>
  <si>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</si>
  <si>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</si>
  <si>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</si>
  <si>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</si>
  <si>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</si>
  <si>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</si>
  <si>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</si>
  <si>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</si>
  <si>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</si>
  <si>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</si>
  <si>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</si>
  <si>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</si>
  <si>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</si>
  <si>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</si>
  <si>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</si>
  <si>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</si>
  <si>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</si>
  <si>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</si>
  <si>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</si>
  <si>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</si>
  <si>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</si>
  <si>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</si>
  <si>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</si>
  <si>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</si>
  <si>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</si>
  <si>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</si>
  <si>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</si>
  <si>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</si>
  <si>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</si>
  <si>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</si>
  <si>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</si>
  <si>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</si>
  <si>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</si>
  <si>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</si>
  <si>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</si>
  <si>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</si>
  <si>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</si>
  <si>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</si>
  <si>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</si>
  <si>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</si>
  <si>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</si>
  <si>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</si>
  <si>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</si>
  <si>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</si>
  <si>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</si>
  <si>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</si>
  <si>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</si>
  <si>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</si>
  <si>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</si>
  <si>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</si>
  <si>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</si>
  <si>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</si>
  <si>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</si>
  <si>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</si>
  <si>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</si>
  <si>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</si>
  <si>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</si>
  <si>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</si>
  <si>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</si>
  <si>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</si>
  <si>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</si>
  <si>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</si>
  <si>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</si>
  <si>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</si>
  <si>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</si>
  <si>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</si>
  <si>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</si>
  <si>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</si>
  <si>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</si>
  <si>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</si>
  <si>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</si>
  <si>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</si>
  <si>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</si>
  <si>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</si>
  <si>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</si>
  <si>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</si>
  <si>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</si>
  <si>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</si>
  <si>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</si>
  <si>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</si>
  <si>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</si>
  <si>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</si>
  <si>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</si>
  <si>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</si>
  <si>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</si>
  <si>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</si>
  <si>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</si>
  <si>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</si>
  <si>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</si>
  <si>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</si>
  <si>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</si>
  <si>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</si>
  <si>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</si>
  <si>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</si>
  <si>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</si>
  <si>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</si>
  <si>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</si>
  <si>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</si>
  <si>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</si>
  <si>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</si>
  <si>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</si>
  <si>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</si>
  <si>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</si>
  <si>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</si>
  <si>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</si>
  <si>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</si>
  <si>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</si>
  <si>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</si>
  <si>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</si>
  <si>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</si>
  <si>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</si>
  <si>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</si>
  <si>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</si>
  <si>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</si>
  <si>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</si>
  <si>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</si>
  <si>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</si>
  <si>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</si>
  <si>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</si>
  <si>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</si>
  <si>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</si>
  <si>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</si>
  <si>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</si>
  <si>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</si>
  <si>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</si>
  <si>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</si>
  <si>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</si>
  <si>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</si>
  <si>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</si>
  <si>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</si>
  <si>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</si>
  <si>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</si>
  <si>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</si>
  <si>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</si>
  <si>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</si>
  <si>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</si>
  <si>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</si>
  <si>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</si>
  <si>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</si>
  <si>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</si>
  <si>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</si>
  <si>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</si>
  <si>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</si>
  <si>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</si>
  <si>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</si>
  <si>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</si>
  <si>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</si>
  <si>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</si>
  <si>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</si>
  <si>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</si>
  <si>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</si>
  <si>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</si>
  <si>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</si>
  <si>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</si>
  <si>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</si>
  <si>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</si>
  <si>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</si>
  <si>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</si>
  <si>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</si>
  <si>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</si>
  <si>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</si>
  <si>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</si>
  <si>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</si>
  <si>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</si>
  <si>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</si>
  <si>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</si>
  <si>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</si>
  <si>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</si>
  <si>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</si>
  <si>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</si>
  <si>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</si>
  <si>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</si>
  <si>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</si>
  <si>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</si>
  <si>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</si>
  <si>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</si>
  <si>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</si>
  <si>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</si>
  <si>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</si>
  <si>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</si>
  <si>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</si>
  <si>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</si>
  <si>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</si>
  <si>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</si>
  <si>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</si>
  <si>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</si>
  <si>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</si>
  <si>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</si>
  <si>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</si>
  <si>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</si>
  <si>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</si>
  <si>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</si>
  <si>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</si>
  <si>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</si>
  <si>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</si>
  <si>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</si>
  <si>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</si>
  <si>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</si>
  <si>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</si>
  <si>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</si>
  <si>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</si>
  <si>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</si>
  <si>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</si>
  <si>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</si>
  <si>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</si>
  <si>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</si>
  <si>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</si>
  <si>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</si>
  <si>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</si>
  <si>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</si>
  <si>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</si>
  <si>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</si>
  <si>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</si>
  <si>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</si>
  <si>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</si>
  <si>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</si>
  <si>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</si>
  <si>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</si>
  <si>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</si>
  <si>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</si>
  <si>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</si>
  <si>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</si>
  <si>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</si>
  <si>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</si>
  <si>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</si>
  <si>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</si>
  <si>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</si>
  <si>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</si>
  <si>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</si>
  <si>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</si>
  <si>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</si>
  <si>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</si>
  <si>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</si>
  <si>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</si>
  <si>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</si>
  <si>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</si>
  <si>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</si>
  <si>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</si>
  <si>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</si>
  <si>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</si>
  <si>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</si>
  <si>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</si>
  <si>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</si>
  <si>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</si>
  <si>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</si>
  <si>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</si>
  <si>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</si>
  <si>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</si>
  <si>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</si>
  <si>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</si>
  <si>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</si>
  <si>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</si>
  <si>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</si>
  <si>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</si>
  <si>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</si>
  <si>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</si>
  <si>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</si>
  <si>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</si>
  <si>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</si>
  <si>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</si>
  <si>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</si>
  <si>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</si>
  <si>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</si>
  <si>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</si>
  <si>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</si>
  <si>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</si>
  <si>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</si>
  <si>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</si>
  <si>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</si>
  <si>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</si>
  <si>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</si>
  <si>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</si>
  <si>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</si>
  <si>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</si>
  <si>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</si>
  <si>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</si>
  <si>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</si>
  <si>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</si>
  <si>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</si>
  <si>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</si>
  <si>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</si>
  <si>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</si>
  <si>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</si>
  <si>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</si>
  <si>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</si>
  <si>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</si>
  <si>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</si>
  <si>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</si>
  <si>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</si>
  <si>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</si>
  <si>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</si>
  <si>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</si>
  <si>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</si>
  <si>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</si>
  <si>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</si>
  <si>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</si>
  <si>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</si>
  <si>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</si>
  <si>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</si>
  <si>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</si>
  <si>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</si>
  <si>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</si>
  <si>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</si>
  <si>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</si>
  <si>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</si>
  <si>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</si>
  <si>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</si>
  <si>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</si>
  <si>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</si>
  <si>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</si>
  <si>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</si>
  <si>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</si>
  <si>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</si>
  <si>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</si>
  <si>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</si>
  <si>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</si>
  <si>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</si>
  <si>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</si>
  <si>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</si>
  <si>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</si>
  <si>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</si>
  <si>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</si>
  <si>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</si>
  <si>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</si>
  <si>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</si>
  <si>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</si>
  <si>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</si>
  <si>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</si>
  <si>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</si>
  <si>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</si>
  <si>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</si>
  <si>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</si>
  <si>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</si>
  <si>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</si>
  <si>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</si>
  <si>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</si>
  <si>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</si>
  <si>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</si>
  <si>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</si>
  <si>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</si>
  <si>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</si>
  <si>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</si>
  <si>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</si>
  <si>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</si>
  <si>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</si>
  <si>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</si>
  <si>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</si>
  <si>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</si>
  <si>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</si>
  <si>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</si>
  <si>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</si>
  <si>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</si>
  <si>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</si>
  <si>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</si>
  <si>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</si>
  <si>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</si>
  <si>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</si>
  <si>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</si>
  <si>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</si>
  <si>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</si>
  <si>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</si>
  <si>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</si>
  <si>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</si>
  <si>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</si>
  <si>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</si>
  <si>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</si>
  <si>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</si>
  <si>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</si>
  <si>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</si>
  <si>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</si>
  <si>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</si>
  <si>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</si>
  <si>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</si>
  <si>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</si>
  <si>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</si>
  <si>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</si>
  <si>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</si>
  <si>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</si>
  <si>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</si>
  <si>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</si>
  <si>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</si>
  <si>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</si>
  <si>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</si>
  <si>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</si>
  <si>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</si>
  <si>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</si>
  <si>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</si>
  <si>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</si>
  <si>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</si>
  <si>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</si>
  <si>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</si>
  <si>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</si>
  <si>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</si>
  <si>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</si>
  <si>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</si>
  <si>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</si>
  <si>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</si>
  <si>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</si>
  <si>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</si>
  <si>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</si>
  <si>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</si>
  <si>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</si>
  <si>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</si>
  <si>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</si>
  <si>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</si>
  <si>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</si>
  <si>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</si>
  <si>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</si>
  <si>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</si>
  <si>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</si>
  <si>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</si>
  <si>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</si>
  <si>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</si>
  <si>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</si>
  <si>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</si>
  <si>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</si>
  <si>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</si>
  <si>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</si>
  <si>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</si>
  <si>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</si>
  <si>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</si>
  <si>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</si>
  <si>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</si>
  <si>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</si>
  <si>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</si>
  <si>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</si>
  <si>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</si>
  <si>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</si>
  <si>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</si>
  <si>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</si>
  <si>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</si>
  <si>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</si>
  <si>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</si>
  <si>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</si>
  <si>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</si>
  <si>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</si>
  <si>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</si>
  <si>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</si>
  <si>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</si>
  <si>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</si>
  <si>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</si>
  <si>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</si>
  <si>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</si>
  <si>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</si>
  <si>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</si>
  <si>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</si>
  <si>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</si>
  <si>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</si>
  <si>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</si>
  <si>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</si>
  <si>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</si>
  <si>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</si>
  <si>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</si>
  <si>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</si>
  <si>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</si>
  <si>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</si>
  <si>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</si>
  <si>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</si>
  <si>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</si>
  <si>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</si>
  <si>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</si>
  <si>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</si>
  <si>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</si>
  <si>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</si>
  <si>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</si>
  <si>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</si>
  <si>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</si>
  <si>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</si>
  <si>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</si>
  <si>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</si>
  <si>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</si>
  <si>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</si>
  <si>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</si>
  <si>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</si>
  <si>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</si>
  <si>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</si>
  <si>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</si>
  <si>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</si>
  <si>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</si>
  <si>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</si>
  <si>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</si>
  <si>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</si>
  <si>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</si>
  <si>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</si>
  <si>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</si>
  <si>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</si>
  <si>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</si>
  <si>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</si>
  <si>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</si>
  <si>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</si>
  <si>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</si>
  <si>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</si>
  <si>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</si>
  <si>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</si>
  <si>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</si>
  <si>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</si>
  <si>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</si>
  <si>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</si>
  <si>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</si>
  <si>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</si>
  <si>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</si>
  <si>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</si>
  <si>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</si>
  <si>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</si>
  <si>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</si>
  <si>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</si>
  <si>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</si>
  <si>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</si>
  <si>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</si>
  <si>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</si>
  <si>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</si>
  <si>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</si>
  <si>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</si>
  <si>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</si>
  <si>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</si>
  <si>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</si>
  <si>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</si>
  <si>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</si>
  <si>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</si>
  <si>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</si>
  <si>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</si>
  <si>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</si>
  <si>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</si>
  <si>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</si>
  <si>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</si>
  <si>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</si>
  <si>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</si>
  <si>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</si>
  <si>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</si>
  <si>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</si>
  <si>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</si>
  <si>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</si>
  <si>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</si>
  <si>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</si>
  <si>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</si>
  <si>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</si>
  <si>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</si>
  <si>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</si>
  <si>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</si>
  <si>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</si>
  <si>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</si>
  <si>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</si>
  <si>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</si>
  <si>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</si>
  <si>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</si>
  <si>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</si>
  <si>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</si>
  <si>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</si>
  <si>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</si>
  <si>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</si>
  <si>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</si>
  <si>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</si>
  <si>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</si>
  <si>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</si>
  <si>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</si>
  <si>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</si>
  <si>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</si>
  <si>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</si>
  <si>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</si>
  <si>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</si>
  <si>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</si>
  <si>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</si>
  <si>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</si>
  <si>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</si>
  <si>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</si>
  <si>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</si>
  <si>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</si>
  <si>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</si>
  <si>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</si>
  <si>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</si>
  <si>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</si>
  <si>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</si>
  <si>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</si>
  <si>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</si>
  <si>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</si>
  <si>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</si>
  <si>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</si>
  <si>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</si>
  <si>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</si>
  <si>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</si>
  <si>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</si>
  <si>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</si>
  <si>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</si>
  <si>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</si>
  <si>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</si>
  <si>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</si>
  <si>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</si>
  <si>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</si>
  <si>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</si>
  <si>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</si>
  <si>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</si>
  <si>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</si>
  <si>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</si>
  <si>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</si>
  <si>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</si>
  <si>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</si>
  <si>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</si>
  <si>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</si>
  <si>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</si>
  <si>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</si>
  <si>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</si>
  <si>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</si>
  <si>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</si>
  <si>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</si>
  <si>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</si>
  <si>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</si>
  <si>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</si>
  <si>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</si>
  <si>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</si>
  <si>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</si>
  <si>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</si>
  <si>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</si>
  <si>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</si>
  <si>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</si>
  <si>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</si>
  <si>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</si>
  <si>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</si>
  <si>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</si>
  <si>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</si>
  <si>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</si>
  <si>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</si>
  <si>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</si>
  <si>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</si>
  <si>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</si>
  <si>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</si>
  <si>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</si>
  <si>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</si>
  <si>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</si>
  <si>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</si>
  <si>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</si>
  <si>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</si>
  <si>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</si>
  <si>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</si>
  <si>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</si>
  <si>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</si>
  <si>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</si>
  <si>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</si>
  <si>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</si>
  <si>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</si>
  <si>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</si>
  <si>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</si>
  <si>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</si>
  <si>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</si>
  <si>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</si>
  <si>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</si>
  <si>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</si>
  <si>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</si>
  <si>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</si>
  <si>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</si>
  <si>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</si>
  <si>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</si>
  <si>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</si>
  <si>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</si>
  <si>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</si>
  <si>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</si>
  <si>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</si>
  <si>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</si>
  <si>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</si>
  <si>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</si>
  <si>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</si>
  <si>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</si>
  <si>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</si>
  <si>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</si>
  <si>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</si>
  <si>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</si>
  <si>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</si>
  <si>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</si>
  <si>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</si>
  <si>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</si>
  <si>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</si>
  <si>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</si>
  <si>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</si>
  <si>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</si>
  <si>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</si>
  <si>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</si>
  <si>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</si>
  <si>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</si>
  <si>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</si>
  <si>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</si>
  <si>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</si>
  <si>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</si>
  <si>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</si>
  <si>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</si>
  <si>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</si>
  <si>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</si>
  <si>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</si>
  <si>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</si>
  <si>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</si>
  <si>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</si>
  <si>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</si>
  <si>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</si>
  <si>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</si>
  <si>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</si>
  <si>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</si>
  <si>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</si>
  <si>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</si>
  <si>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</si>
  <si>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</si>
  <si>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</si>
  <si>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</si>
  <si>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</si>
  <si>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</si>
  <si>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</si>
  <si>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</si>
  <si>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</si>
  <si>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</si>
  <si>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</si>
  <si>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</si>
  <si>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</si>
  <si>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</si>
  <si>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</si>
  <si>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</si>
  <si>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</si>
  <si>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</si>
  <si>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</si>
  <si>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</si>
  <si>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</si>
  <si>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</si>
  <si>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</si>
  <si>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</si>
  <si>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</si>
  <si>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</si>
  <si>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</si>
  <si>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</si>
  <si>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</si>
  <si>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</si>
  <si>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</si>
  <si>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</si>
  <si>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</si>
  <si>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</si>
  <si>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</si>
  <si>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</si>
  <si>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</si>
  <si>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</si>
  <si>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</si>
  <si>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</si>
  <si>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</si>
  <si>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</si>
  <si>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</si>
  <si>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</si>
  <si>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</si>
  <si>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</si>
  <si>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</si>
  <si>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</si>
  <si>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</si>
  <si>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</si>
  <si>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</si>
  <si>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</si>
  <si>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</si>
  <si>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</si>
  <si>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</si>
  <si>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</si>
  <si>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</si>
  <si>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</si>
  <si>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</si>
  <si>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</si>
  <si>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</si>
  <si>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</si>
  <si>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</si>
  <si>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</si>
  <si>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</si>
  <si>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</si>
  <si>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</si>
  <si>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</si>
  <si>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</si>
  <si>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</si>
  <si>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</si>
  <si>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</si>
  <si>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</si>
  <si>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</si>
  <si>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</si>
  <si>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</si>
  <si>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</si>
  <si>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</si>
  <si>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</si>
  <si>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</si>
  <si>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</si>
  <si>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</si>
  <si>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</si>
  <si>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</si>
  <si>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</si>
  <si>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</si>
  <si>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</si>
  <si>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</si>
  <si>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</si>
  <si>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</si>
  <si>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</si>
  <si>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</si>
  <si>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</si>
  <si>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</si>
  <si>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</si>
  <si>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</si>
  <si>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</si>
  <si>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</si>
  <si>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</si>
  <si>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</si>
  <si>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</si>
  <si>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</si>
  <si>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</si>
  <si>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</si>
  <si>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</si>
  <si>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</si>
  <si>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</si>
  <si>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</si>
  <si>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</si>
  <si>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</si>
  <si>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</si>
  <si>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</si>
  <si>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</si>
  <si>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</si>
  <si>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</si>
  <si>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</si>
  <si>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</si>
  <si>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</si>
  <si>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</si>
  <si>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</si>
  <si>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</si>
  <si>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</si>
  <si>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</si>
  <si>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</si>
  <si>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</si>
  <si>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</si>
  <si>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</si>
  <si>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</si>
  <si>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</si>
  <si>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</si>
  <si>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</si>
  <si>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</si>
  <si>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</si>
  <si>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</si>
  <si>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</si>
  <si>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</si>
  <si>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</si>
  <si>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</si>
  <si>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</si>
  <si>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</si>
  <si>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</si>
  <si>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</si>
  <si>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</si>
  <si>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</si>
  <si>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</si>
  <si>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</si>
  <si>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</si>
  <si>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</si>
  <si>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</si>
  <si>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</si>
  <si>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</si>
  <si>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</si>
  <si>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</si>
  <si>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</si>
  <si>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</si>
  <si>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</si>
  <si>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</si>
  <si>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</si>
  <si>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</si>
  <si>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</si>
  <si>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</si>
  <si>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</si>
  <si>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</si>
  <si>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</si>
  <si>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</si>
  <si>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</si>
  <si>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</si>
  <si>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</si>
  <si>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</si>
  <si>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</si>
  <si>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</si>
  <si>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</si>
  <si>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</si>
  <si>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</si>
  <si>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</si>
  <si>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</si>
  <si>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</si>
  <si>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</si>
  <si>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</si>
  <si>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</si>
  <si>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</si>
  <si>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</si>
  <si>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</si>
  <si>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</si>
  <si>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</si>
  <si>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</si>
  <si>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</si>
  <si>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</si>
  <si>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</si>
  <si>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</si>
  <si>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</si>
  <si>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</si>
  <si>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</si>
  <si>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</si>
  <si>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</si>
  <si>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</si>
  <si>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</si>
  <si>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</si>
  <si>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</si>
  <si>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</si>
  <si>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</si>
  <si>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</si>
  <si>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</si>
  <si>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</si>
  <si>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</si>
  <si>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</si>
  <si>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</si>
  <si>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</si>
  <si>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</si>
  <si>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</si>
  <si>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</si>
  <si>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</si>
  <si>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</si>
  <si>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</si>
  <si>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</si>
  <si>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</si>
  <si>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</si>
  <si>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</si>
  <si>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</si>
  <si>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</si>
  <si>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</si>
  <si>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</si>
  <si>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</si>
  <si>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</si>
  <si>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</si>
  <si>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</si>
  <si>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</si>
  <si>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</si>
  <si>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</si>
  <si>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</si>
  <si>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</si>
  <si>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</si>
  <si>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</si>
  <si>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</si>
  <si>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</si>
  <si>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</si>
  <si>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</si>
  <si>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</si>
  <si>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</si>
  <si>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</si>
  <si>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</si>
  <si>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</si>
  <si>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</si>
  <si>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</si>
  <si>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</si>
  <si>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</si>
  <si>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</si>
  <si>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</si>
  <si>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</si>
  <si>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</si>
  <si>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</si>
  <si>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</si>
  <si>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</si>
  <si>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</si>
  <si>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</si>
  <si>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</si>
  <si>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</si>
  <si>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</si>
  <si>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</si>
  <si>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</si>
  <si>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</si>
  <si>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</si>
  <si>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</si>
  <si>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</si>
  <si>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</si>
  <si>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</si>
  <si>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</si>
  <si>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</si>
  <si>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</si>
  <si>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</si>
  <si>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</si>
  <si>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</si>
  <si>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</si>
  <si>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</si>
  <si>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</si>
  <si>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</si>
  <si>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</si>
  <si>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</si>
  <si>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</si>
  <si>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</si>
  <si>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</si>
  <si>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</si>
  <si>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</si>
  <si>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</si>
  <si>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</si>
  <si>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</si>
  <si>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</si>
  <si>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</si>
  <si>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</si>
  <si>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</si>
  <si>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</si>
  <si>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</si>
  <si>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</si>
  <si>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</si>
  <si>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</si>
  <si>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</si>
  <si>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</si>
  <si>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</si>
  <si>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</si>
  <si>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</si>
  <si>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</si>
  <si>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</si>
  <si>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</si>
  <si>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</si>
  <si>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</si>
  <si>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</si>
  <si>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</si>
  <si>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</si>
  <si>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</si>
  <si>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</si>
  <si>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</si>
  <si>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</si>
  <si>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</si>
  <si>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</si>
  <si>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</si>
  <si>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</si>
  <si>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</si>
  <si>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</si>
  <si>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</si>
  <si>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</si>
  <si>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</si>
  <si>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</si>
  <si>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</si>
  <si>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</si>
  <si>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</si>
  <si>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</si>
  <si>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</si>
  <si>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</si>
  <si>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</si>
  <si>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</si>
  <si>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</si>
  <si>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</si>
  <si>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</si>
  <si>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</si>
  <si>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</si>
  <si>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</si>
  <si>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</si>
  <si>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</si>
  <si>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</si>
  <si>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</si>
  <si>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</si>
  <si>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</si>
  <si>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</si>
  <si>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</si>
  <si>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</si>
  <si>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</si>
  <si>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</si>
  <si>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</si>
  <si>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</si>
  <si>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</si>
  <si>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</si>
  <si>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</si>
  <si>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</si>
  <si>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</si>
  <si>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</si>
  <si>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</si>
  <si>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</si>
  <si>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</si>
  <si>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</si>
  <si>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</si>
  <si>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</si>
  <si>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</si>
  <si>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</si>
  <si>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</si>
  <si>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</si>
  <si>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</si>
  <si>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</si>
  <si>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</si>
  <si>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</si>
  <si>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</si>
  <si>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</si>
  <si>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</si>
  <si>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</si>
  <si>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</si>
  <si>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</si>
  <si>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</si>
  <si>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</si>
  <si>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</si>
  <si>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</si>
  <si>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</si>
  <si>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</si>
  <si>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</si>
  <si>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</si>
  <si>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</si>
  <si>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</si>
  <si>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</si>
  <si>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</si>
  <si>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</si>
  <si>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</si>
  <si>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</si>
  <si>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</si>
  <si>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</si>
  <si>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</si>
  <si>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</si>
  <si>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</si>
  <si>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</si>
  <si>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</si>
  <si>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</si>
  <si>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</si>
  <si>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</si>
  <si>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</si>
  <si>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</si>
  <si>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</si>
  <si>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</si>
  <si>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</si>
  <si>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</si>
  <si>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</si>
  <si>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</si>
  <si>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</si>
  <si>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</si>
  <si>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</si>
  <si>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</si>
  <si>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</si>
  <si>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</si>
  <si>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</si>
  <si>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</si>
  <si>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</si>
  <si>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</si>
  <si>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</si>
  <si>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</si>
  <si>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</si>
  <si>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</si>
  <si>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</si>
  <si>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</si>
  <si>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</si>
  <si>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</si>
  <si>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</si>
  <si>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</si>
  <si>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</si>
  <si>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</si>
  <si>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</si>
  <si>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</si>
  <si>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</si>
  <si>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</si>
  <si>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</si>
  <si>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</si>
  <si>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</si>
  <si>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</si>
  <si>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</si>
  <si>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</si>
  <si>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</si>
  <si>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</si>
  <si>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</si>
  <si>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</si>
  <si>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</si>
  <si>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</si>
  <si>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</si>
  <si>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</si>
  <si>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</si>
  <si>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</si>
  <si>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</si>
  <si>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</si>
  <si>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</si>
  <si>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</si>
  <si>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</si>
  <si>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</si>
  <si>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</si>
  <si>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</si>
  <si>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</si>
  <si>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</si>
  <si>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</si>
  <si>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</si>
  <si>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</si>
  <si>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</si>
  <si>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</si>
  <si>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</si>
  <si>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</si>
  <si>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</si>
  <si>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</si>
  <si>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</si>
  <si>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</si>
  <si>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</si>
  <si>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</si>
  <si>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</si>
  <si>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</si>
  <si>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</si>
  <si>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</si>
  <si>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</si>
  <si>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</si>
  <si>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</si>
  <si>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</si>
  <si>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</si>
  <si>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</si>
  <si>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</si>
  <si>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</si>
  <si>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</si>
  <si>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</si>
  <si>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</si>
  <si>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</si>
  <si>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</si>
  <si>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</si>
  <si>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</si>
  <si>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</si>
  <si>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</si>
  <si>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</si>
  <si>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</si>
  <si>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</si>
  <si>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</si>
  <si>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</si>
  <si>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</si>
  <si>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</si>
  <si>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</si>
  <si>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</si>
  <si>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</si>
  <si>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</si>
  <si>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</si>
  <si>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</si>
  <si>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</si>
  <si>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</si>
  <si>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</si>
  <si>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</si>
  <si>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</si>
  <si>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</si>
  <si>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</si>
  <si>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</si>
  <si>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</si>
  <si>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</si>
  <si>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</si>
  <si>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</si>
  <si>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</si>
  <si>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</si>
  <si>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</si>
  <si>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</si>
  <si>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</si>
  <si>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</si>
  <si>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</si>
  <si>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</si>
  <si>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</si>
  <si>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</si>
  <si>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</si>
  <si>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</si>
  <si>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</si>
  <si>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</si>
  <si>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</si>
  <si>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</si>
  <si>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</si>
  <si>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</si>
  <si>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</si>
  <si>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</si>
  <si>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</si>
  <si>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</si>
  <si>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</si>
  <si>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</si>
  <si>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</si>
  <si>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</si>
  <si>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</si>
  <si>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</si>
  <si>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</si>
  <si>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</si>
  <si>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</si>
  <si>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</si>
  <si>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</si>
  <si>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</si>
  <si>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</si>
  <si>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</si>
  <si>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</si>
  <si>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</si>
  <si>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</si>
  <si>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</si>
  <si>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</si>
  <si>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</si>
  <si>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</si>
  <si>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</si>
  <si>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</si>
  <si>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</si>
  <si>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</si>
  <si>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</si>
  <si>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</si>
  <si>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</si>
  <si>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</si>
  <si>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</si>
  <si>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</si>
  <si>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</si>
  <si>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</si>
  <si>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</si>
  <si>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</si>
  <si>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</si>
  <si>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</si>
  <si>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</si>
  <si>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</si>
  <si>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</si>
  <si>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</si>
  <si>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</si>
  <si>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</si>
  <si>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</si>
  <si>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</si>
  <si>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</si>
  <si>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</si>
  <si>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</si>
  <si>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</si>
  <si>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</si>
  <si>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</si>
  <si>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</si>
  <si>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</si>
  <si>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</si>
  <si>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</si>
  <si>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</si>
  <si>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</si>
  <si>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</si>
  <si>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</si>
  <si>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</si>
  <si>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</si>
  <si>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</si>
  <si>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</si>
  <si>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</si>
  <si>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</si>
  <si>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</si>
  <si>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</si>
  <si>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</si>
  <si>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</si>
  <si>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</si>
  <si>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</si>
  <si>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</si>
  <si>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</si>
  <si>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</si>
  <si>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</si>
  <si>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</si>
  <si>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</si>
  <si>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</si>
  <si>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</si>
  <si>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</si>
  <si>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</si>
  <si>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</si>
  <si>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</si>
  <si>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</si>
  <si>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</si>
  <si>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</si>
  <si>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</si>
  <si>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</si>
  <si>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</si>
  <si>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</si>
  <si>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</si>
  <si>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</si>
  <si>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</si>
  <si>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</si>
  <si>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</si>
  <si>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</si>
  <si>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</si>
  <si>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</si>
  <si>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</si>
  <si>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</si>
  <si>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</si>
  <si>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</si>
  <si>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</si>
  <si>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</si>
  <si>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</si>
  <si>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</si>
  <si>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</si>
  <si>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</si>
  <si>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</si>
  <si>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</si>
  <si>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</si>
  <si>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</si>
  <si>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</si>
  <si>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</si>
  <si>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</si>
  <si>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</si>
  <si>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</si>
  <si>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</si>
  <si>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</si>
  <si>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</si>
  <si>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</si>
  <si>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</si>
  <si>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</si>
  <si>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</si>
  <si>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</si>
  <si>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</si>
  <si>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</si>
  <si>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</si>
  <si>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</si>
  <si>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</si>
  <si>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</si>
  <si>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</si>
  <si>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</si>
  <si>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</si>
  <si>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</si>
  <si>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</si>
  <si>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</si>
  <si>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</si>
  <si>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</si>
  <si>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</si>
  <si>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</si>
  <si>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</si>
  <si>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</si>
  <si>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</si>
  <si>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</si>
  <si>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</si>
  <si>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</si>
  <si>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</si>
  <si>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</si>
  <si>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</si>
  <si>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</si>
  <si>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</si>
  <si>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</si>
  <si>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</si>
  <si>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</si>
  <si>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</si>
  <si>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</si>
  <si>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</si>
  <si>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</si>
  <si>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</si>
  <si>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</si>
  <si>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</si>
  <si>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</si>
  <si>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</si>
  <si>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</si>
  <si>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</si>
  <si>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</si>
  <si>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</si>
  <si>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</si>
  <si>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</si>
  <si>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</si>
  <si>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</si>
  <si>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</si>
  <si>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</si>
  <si>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</si>
  <si>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</si>
  <si>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</si>
  <si>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</si>
  <si>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</si>
  <si>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</si>
  <si>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</si>
  <si>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</si>
  <si>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</si>
  <si>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</si>
  <si>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</si>
  <si>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</si>
  <si>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</si>
  <si>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</si>
  <si>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</si>
  <si>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</si>
  <si>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</si>
  <si>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</si>
  <si>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</si>
  <si>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</si>
  <si>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</si>
  <si>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</si>
  <si>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</si>
  <si>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</si>
  <si>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</si>
  <si>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</si>
  <si>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</si>
  <si>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</si>
  <si>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</si>
  <si>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</si>
  <si>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</si>
  <si>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</si>
  <si>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</si>
  <si>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</si>
  <si>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</si>
  <si>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</si>
  <si>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</si>
  <si>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</si>
  <si>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</si>
  <si>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</si>
  <si>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</si>
  <si>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</si>
  <si>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</si>
  <si>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</si>
  <si>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</si>
  <si>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</si>
  <si>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</si>
  <si>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</si>
  <si>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</si>
  <si>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</si>
  <si>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</si>
  <si>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</si>
  <si>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</si>
  <si>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</si>
  <si>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</si>
  <si>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</si>
  <si>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</si>
  <si>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</si>
  <si>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</si>
  <si>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</si>
  <si>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</si>
  <si>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</si>
  <si>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</si>
  <si>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</si>
  <si>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</si>
  <si>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</si>
  <si>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</si>
  <si>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</si>
  <si>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</si>
  <si>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</si>
  <si>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</si>
  <si>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</si>
  <si>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</si>
  <si>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</si>
  <si>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</si>
  <si>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</si>
  <si>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</si>
  <si>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</si>
  <si>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</si>
  <si>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</si>
  <si>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</si>
  <si>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</si>
  <si>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</si>
  <si>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</si>
  <si>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</si>
  <si>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</si>
  <si>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</si>
  <si>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</si>
  <si>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</si>
  <si>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</si>
  <si>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</si>
  <si>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</si>
  <si>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</si>
  <si>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</si>
  <si>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</si>
  <si>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</si>
  <si>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</si>
  <si>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</si>
  <si>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</si>
  <si>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</si>
  <si>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</si>
  <si>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</si>
  <si>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</si>
  <si>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</si>
  <si>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</si>
  <si>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</si>
  <si>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</si>
  <si>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</si>
  <si>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</si>
  <si>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</si>
  <si>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</si>
  <si>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</si>
  <si>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</si>
  <si>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</si>
  <si>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</si>
  <si>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</si>
  <si>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</si>
  <si>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</si>
  <si>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</si>
  <si>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</si>
  <si>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</si>
  <si>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</si>
  <si>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</si>
  <si>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</si>
  <si>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</si>
  <si>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</si>
  <si>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</si>
  <si>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</si>
  <si>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</si>
  <si>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</si>
  <si>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</si>
  <si>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</si>
  <si>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</si>
  <si>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</si>
  <si>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</si>
  <si>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</si>
  <si>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</si>
  <si>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</si>
  <si>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</si>
  <si>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</si>
  <si>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</si>
  <si>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</si>
  <si>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</si>
  <si>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</si>
  <si>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</si>
  <si>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</si>
  <si>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</si>
  <si>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</si>
  <si>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</si>
  <si>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</si>
  <si>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</si>
  <si>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</si>
  <si>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</si>
  <si>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</si>
  <si>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</si>
  <si>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</si>
  <si>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</si>
  <si>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</si>
  <si>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</si>
  <si>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</si>
  <si>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</si>
  <si>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</si>
  <si>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</si>
  <si>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</si>
  <si>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</si>
  <si>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</si>
  <si>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</si>
  <si>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</si>
  <si>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</si>
  <si>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</si>
  <si>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</si>
  <si>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</si>
  <si>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</si>
  <si>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</si>
  <si>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</si>
  <si>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</si>
  <si>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</si>
  <si>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</si>
  <si>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</si>
  <si>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</si>
  <si>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</si>
  <si>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</si>
  <si>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</si>
  <si>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</si>
  <si>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</si>
  <si>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</si>
  <si>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</si>
  <si>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</si>
  <si>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</si>
  <si>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</si>
  <si>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</si>
  <si>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</si>
  <si>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</si>
  <si>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</si>
  <si>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</si>
  <si>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</si>
  <si>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</si>
  <si>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</si>
  <si>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</si>
  <si>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</si>
  <si>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</si>
  <si>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</si>
  <si>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</si>
  <si>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</si>
  <si>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</si>
  <si>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</si>
  <si>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</si>
  <si>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</si>
  <si>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</si>
  <si>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</si>
  <si>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</si>
  <si>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</si>
  <si>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</si>
  <si>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</si>
  <si>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</si>
  <si>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</si>
  <si>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</si>
  <si>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</si>
  <si>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</si>
  <si>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</si>
  <si>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</si>
  <si>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</si>
  <si>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</si>
  <si>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</si>
  <si>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</si>
  <si>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</si>
  <si>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</si>
  <si>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</si>
  <si>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</si>
  <si>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</si>
  <si>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</si>
  <si>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</si>
  <si>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</si>
  <si>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</si>
  <si>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</si>
  <si>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</si>
  <si>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</si>
  <si>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</si>
  <si>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</si>
  <si>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</si>
  <si>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</si>
  <si>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</si>
  <si>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</si>
  <si>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</si>
  <si>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</si>
  <si>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</si>
  <si>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</si>
  <si>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</si>
  <si>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</si>
  <si>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</si>
  <si>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</si>
  <si>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</si>
  <si>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</si>
  <si>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</si>
  <si>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</si>
  <si>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</si>
  <si>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</si>
  <si>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</si>
  <si>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</si>
  <si>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</si>
  <si>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</si>
  <si>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</si>
  <si>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</si>
  <si>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</si>
  <si>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</si>
  <si>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</si>
  <si>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</si>
  <si>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</si>
  <si>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</si>
  <si>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</si>
  <si>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</si>
  <si>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</si>
  <si>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</si>
  <si>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</si>
  <si>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</si>
  <si>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</si>
  <si>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</si>
  <si>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</si>
  <si>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</si>
  <si>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</si>
  <si>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</si>
  <si>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</si>
  <si>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</si>
  <si>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</si>
  <si>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</si>
  <si>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</si>
  <si>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</si>
  <si>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</si>
  <si>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</si>
  <si>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</si>
  <si>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</si>
  <si>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</si>
  <si>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</si>
  <si>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</si>
  <si>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</si>
  <si>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</si>
  <si>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</si>
  <si>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</si>
  <si>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</si>
  <si>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</si>
  <si>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</si>
  <si>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</si>
  <si>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</si>
  <si>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</si>
  <si>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</si>
  <si>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</si>
  <si>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</si>
  <si>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</si>
  <si>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</si>
  <si>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</si>
  <si>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</si>
  <si>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</si>
  <si>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</si>
  <si>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</si>
  <si>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</si>
  <si>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</si>
  <si>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</si>
  <si>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</si>
  <si>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</si>
  <si>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</si>
  <si>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</si>
  <si>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</si>
  <si>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</si>
  <si>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</si>
  <si>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</si>
  <si>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</si>
  <si>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</si>
  <si>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</si>
  <si>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</si>
  <si>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</si>
  <si>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</si>
  <si>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</si>
  <si>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</si>
  <si>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</si>
  <si>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</si>
  <si>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</si>
  <si>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</si>
  <si>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</si>
  <si>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</si>
  <si>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</si>
  <si>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</si>
  <si>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</si>
  <si>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</si>
  <si>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</si>
  <si>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</si>
  <si>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</si>
  <si>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</si>
  <si>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</si>
  <si>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</si>
  <si>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</si>
  <si>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</si>
  <si>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</si>
  <si>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</si>
  <si>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</si>
  <si>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</si>
  <si>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</si>
  <si>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</si>
  <si>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</si>
  <si>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</si>
  <si>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</si>
  <si>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</si>
  <si>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</si>
  <si>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</si>
  <si>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</si>
  <si>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</si>
  <si>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</si>
  <si>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</si>
  <si>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</si>
  <si>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</si>
  <si>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</si>
  <si>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</si>
  <si>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</si>
  <si>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</si>
  <si>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</si>
  <si>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</si>
  <si>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</si>
  <si>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</si>
  <si>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</si>
  <si>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</si>
  <si>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</si>
  <si>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</si>
  <si>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</si>
  <si>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</si>
  <si>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</si>
  <si>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</si>
  <si>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</si>
  <si>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</si>
  <si>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</si>
  <si>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</si>
  <si>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</si>
  <si>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</si>
  <si>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</si>
  <si>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</si>
  <si>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</si>
  <si>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</si>
  <si>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</si>
  <si>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</si>
  <si>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</si>
  <si>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</si>
  <si>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</si>
  <si>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</si>
  <si>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</si>
  <si>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</si>
  <si>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</si>
  <si>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</si>
  <si>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</si>
  <si>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</si>
  <si>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</si>
  <si>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</si>
  <si>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</si>
  <si>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</si>
  <si>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</si>
  <si>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</si>
  <si>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</si>
  <si>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</si>
  <si>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</si>
  <si>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</si>
  <si>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</si>
  <si>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</si>
  <si>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</si>
  <si>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</si>
  <si>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</si>
  <si>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</si>
  <si>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</si>
  <si>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</si>
  <si>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</si>
  <si>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</si>
  <si>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</si>
  <si>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</si>
  <si>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</si>
  <si>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</si>
  <si>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</si>
  <si>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</si>
  <si>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</si>
  <si>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</si>
  <si>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</si>
  <si>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</si>
  <si>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</si>
  <si>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</si>
  <si>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</si>
  <si>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</si>
  <si>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</si>
  <si>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</si>
  <si>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</si>
  <si>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</si>
  <si>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</si>
  <si>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</si>
  <si>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</si>
  <si>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</si>
  <si>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</si>
  <si>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</si>
  <si>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</si>
  <si>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</si>
  <si>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</si>
  <si>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</si>
  <si>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</si>
  <si>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</si>
  <si>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</si>
  <si>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</si>
  <si>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</si>
  <si>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</si>
  <si>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</si>
  <si>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</si>
  <si>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</si>
  <si>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</si>
  <si>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</si>
  <si>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</si>
  <si>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</si>
  <si>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</si>
  <si>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</si>
  <si>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</si>
  <si>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</si>
  <si>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</si>
  <si>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</si>
  <si>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</si>
  <si>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</si>
  <si>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</si>
  <si>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</si>
  <si>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</si>
  <si>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</si>
  <si>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</si>
  <si>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</si>
  <si>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</si>
  <si>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</si>
  <si>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</si>
  <si>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</si>
  <si>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</si>
  <si>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</si>
  <si>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</si>
  <si>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</si>
  <si>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</si>
  <si>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</si>
  <si>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</si>
  <si>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</si>
  <si>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</si>
  <si>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</si>
  <si>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</si>
  <si>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</si>
  <si>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</si>
  <si>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</si>
  <si>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</si>
  <si>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</si>
  <si>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</si>
  <si>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</si>
  <si>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</si>
  <si>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</si>
  <si>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</si>
  <si>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</si>
  <si>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</si>
  <si>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</si>
  <si>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</si>
  <si>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</si>
  <si>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</si>
  <si>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</si>
  <si>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</si>
  <si>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</si>
  <si>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</si>
  <si>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</si>
  <si>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</si>
  <si>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</si>
  <si>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</si>
  <si>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</si>
  <si>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</si>
  <si>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</si>
  <si>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</si>
  <si>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</si>
  <si>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</si>
  <si>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</si>
  <si>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</si>
  <si>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</si>
  <si>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</si>
  <si>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</si>
  <si>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</si>
  <si>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</si>
  <si>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</si>
  <si>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</si>
  <si>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</si>
  <si>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</si>
  <si>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</si>
  <si>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</si>
  <si>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</si>
  <si>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</si>
  <si>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</si>
  <si>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</si>
  <si>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</si>
  <si>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</si>
  <si>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</si>
  <si>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</si>
  <si>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</si>
  <si>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</si>
  <si>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</si>
  <si>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</si>
  <si>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</si>
  <si>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</si>
  <si>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</si>
  <si>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</si>
  <si>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</si>
  <si>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</si>
  <si>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</si>
  <si>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</si>
  <si>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</si>
  <si>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</si>
  <si>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</si>
  <si>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</si>
  <si>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</si>
  <si>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</si>
  <si>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</si>
  <si>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</si>
  <si>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</si>
  <si>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</si>
  <si>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</si>
  <si>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</si>
  <si>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</si>
  <si>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</si>
  <si>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</si>
  <si>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</si>
  <si>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</si>
  <si>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</si>
  <si>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</si>
  <si>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</si>
  <si>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</si>
  <si>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</si>
  <si>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</si>
  <si>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</si>
  <si>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</si>
  <si>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</si>
  <si>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</si>
  <si>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</si>
  <si>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</si>
  <si>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</si>
  <si>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</si>
  <si>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</si>
  <si>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</si>
  <si>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</si>
  <si>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</si>
  <si>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</si>
  <si>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</si>
  <si>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</si>
  <si>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</si>
  <si>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</si>
  <si>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</si>
  <si>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</si>
  <si>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</si>
  <si>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</si>
  <si>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</si>
  <si>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</si>
  <si>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</si>
  <si>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</si>
  <si>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</si>
  <si>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</si>
  <si>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</si>
  <si>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</si>
  <si>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</si>
  <si>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</si>
  <si>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</si>
  <si>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</si>
  <si>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</si>
  <si>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</si>
  <si>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</si>
  <si>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</si>
  <si>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</si>
  <si>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</si>
  <si>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</si>
  <si>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</si>
  <si>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</si>
  <si>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</si>
  <si>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</si>
  <si>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</si>
  <si>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</si>
  <si>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</si>
  <si>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</si>
  <si>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</si>
  <si>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</si>
  <si>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</si>
  <si>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</si>
  <si>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</si>
  <si>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</si>
  <si>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</si>
  <si>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</si>
  <si>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</si>
  <si>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</si>
  <si>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</si>
  <si>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</si>
  <si>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</si>
  <si>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</si>
  <si>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</si>
  <si>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</si>
  <si>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</si>
  <si>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</si>
  <si>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</si>
  <si>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</si>
  <si>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</si>
  <si>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</si>
  <si>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</si>
  <si>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</si>
  <si>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</si>
  <si>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</si>
  <si>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</si>
  <si>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</si>
  <si>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</si>
  <si>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</si>
  <si>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</si>
  <si>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</si>
  <si>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</si>
  <si>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</si>
  <si>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</si>
  <si>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</si>
  <si>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</si>
  <si>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</si>
  <si>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</si>
  <si>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</si>
  <si>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</si>
  <si>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</si>
  <si>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</si>
  <si>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</si>
  <si>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</si>
  <si>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</si>
  <si>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</si>
  <si>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</si>
  <si>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</si>
  <si>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</si>
  <si>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</si>
  <si>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</si>
  <si>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</si>
  <si>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</si>
  <si>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</si>
  <si>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</si>
  <si>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</si>
  <si>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</si>
  <si>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</si>
  <si>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</si>
  <si>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</si>
  <si>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</si>
  <si>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</si>
  <si>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</si>
  <si>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</si>
  <si>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</si>
  <si>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</si>
  <si>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</si>
  <si>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</si>
  <si>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</si>
  <si>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</si>
  <si>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</si>
  <si>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</si>
  <si>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</si>
  <si>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</si>
  <si>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</si>
  <si>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</si>
  <si>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</si>
  <si>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</si>
  <si>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</si>
  <si>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</si>
  <si>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</si>
  <si>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</si>
  <si>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</si>
  <si>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</si>
  <si>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</si>
  <si>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</si>
  <si>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</si>
  <si>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</si>
  <si>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</si>
  <si>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</si>
  <si>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</si>
  <si>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</si>
  <si>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</si>
  <si>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</si>
  <si>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</si>
  <si>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</si>
  <si>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</si>
  <si>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</si>
  <si>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</si>
  <si>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</si>
  <si>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</si>
  <si>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</si>
  <si>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</si>
  <si>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</si>
  <si>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</si>
  <si>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</si>
  <si>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</si>
  <si>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</si>
  <si>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</si>
  <si>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</si>
  <si>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</si>
  <si>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</si>
  <si>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</si>
  <si>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</si>
  <si>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</si>
  <si>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</si>
  <si>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</si>
  <si>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</si>
  <si>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</si>
  <si>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</si>
  <si>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</si>
  <si>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</si>
  <si>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</si>
  <si>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</si>
  <si>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</si>
  <si>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</si>
  <si>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</si>
  <si>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</si>
  <si>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</si>
  <si>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</si>
  <si>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</si>
  <si>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</si>
  <si>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</si>
  <si>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</si>
  <si>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</si>
  <si>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</si>
  <si>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</si>
  <si>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</si>
  <si>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</si>
  <si>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</si>
  <si>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</si>
  <si>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</si>
  <si>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</si>
  <si>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</si>
  <si>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</si>
  <si>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</si>
  <si>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</si>
  <si>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</si>
  <si>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</si>
  <si>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</si>
  <si>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</si>
  <si>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</si>
  <si>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</si>
  <si>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</si>
  <si>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</si>
  <si>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</si>
  <si>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</si>
  <si>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</si>
  <si>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</si>
  <si>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</si>
  <si>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</si>
  <si>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</si>
  <si>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</si>
  <si>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</si>
  <si>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</si>
  <si>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</si>
  <si>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</si>
  <si>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</si>
  <si>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</si>
  <si>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</si>
  <si>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</si>
  <si>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</si>
  <si>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</si>
  <si>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</si>
  <si>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</si>
  <si>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</si>
  <si>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</si>
  <si>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</si>
  <si>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</si>
  <si>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</si>
  <si>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</si>
  <si>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</si>
  <si>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</si>
  <si>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</si>
  <si>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</si>
  <si>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</si>
  <si>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</si>
  <si>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</si>
  <si>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</si>
  <si>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</si>
  <si>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</si>
  <si>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</si>
  <si>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</si>
  <si>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</si>
  <si>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</si>
  <si>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</si>
  <si>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</si>
  <si>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</si>
  <si>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</si>
  <si>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</si>
  <si>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</si>
  <si>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</si>
  <si>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</si>
  <si>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</si>
  <si>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</si>
  <si>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</si>
  <si>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</si>
  <si>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</si>
  <si>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</si>
  <si>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</si>
  <si>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</si>
  <si>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</si>
  <si>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</si>
  <si>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</si>
  <si>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</si>
  <si>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</si>
  <si>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</si>
  <si>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</si>
  <si>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</si>
  <si>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</si>
  <si>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</si>
  <si>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</si>
  <si>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</si>
  <si>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</si>
  <si>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</si>
  <si>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</si>
  <si>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</si>
  <si>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</si>
  <si>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</si>
  <si>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</si>
  <si>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</si>
  <si>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</si>
  <si>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</si>
  <si>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</si>
  <si>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</si>
  <si>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</si>
  <si>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</si>
  <si>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</si>
  <si>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</si>
  <si>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</si>
  <si>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</si>
  <si>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</si>
  <si>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</si>
  <si>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</si>
  <si>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</si>
  <si>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</si>
  <si>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</si>
  <si>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</si>
  <si>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</si>
  <si>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</si>
  <si>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</si>
  <si>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</si>
  <si>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</si>
  <si>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</si>
  <si>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</si>
  <si>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</si>
  <si>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</si>
  <si>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</si>
  <si>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</si>
  <si>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</si>
  <si>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</si>
  <si>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</si>
  <si>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</si>
  <si>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</si>
  <si>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</si>
  <si>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</si>
  <si>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</si>
  <si>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</si>
  <si>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</si>
  <si>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</si>
  <si>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</si>
  <si>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</si>
  <si>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</si>
  <si>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</si>
  <si>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</si>
  <si>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</si>
  <si>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</si>
  <si>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</si>
  <si>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</si>
  <si>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</si>
  <si>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</si>
  <si>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</si>
  <si>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</si>
  <si>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</si>
  <si>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</si>
  <si>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</si>
  <si>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</si>
  <si>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</si>
  <si>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</si>
  <si>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</si>
  <si>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</si>
  <si>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</si>
  <si>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</si>
  <si>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</si>
  <si>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</si>
  <si>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</si>
  <si>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</si>
  <si>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</si>
  <si>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</si>
  <si>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</si>
  <si>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</si>
  <si>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</si>
  <si>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</si>
  <si>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</si>
  <si>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</si>
  <si>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</si>
  <si>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</si>
  <si>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</si>
  <si>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</si>
  <si>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</si>
  <si>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</si>
  <si>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</si>
  <si>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</si>
  <si>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</si>
  <si>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</si>
  <si>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</si>
  <si>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</si>
  <si>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</si>
  <si>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</si>
  <si>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</si>
  <si>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</si>
  <si>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</si>
  <si>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</si>
  <si>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</si>
  <si>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</si>
  <si>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</si>
  <si>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</si>
  <si>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</si>
  <si>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</si>
  <si>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</si>
  <si>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</si>
  <si>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</si>
  <si>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</si>
  <si>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</si>
  <si>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</si>
  <si>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</si>
  <si>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</si>
  <si>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</si>
  <si>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</si>
  <si>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</si>
  <si>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</si>
  <si>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</si>
  <si>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</si>
  <si>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</si>
  <si>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</si>
  <si>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</si>
  <si>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</si>
  <si>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</si>
  <si>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</si>
  <si>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</si>
  <si>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</si>
  <si>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</si>
  <si>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</si>
  <si>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</si>
  <si>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</si>
  <si>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</si>
  <si>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</si>
  <si>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</si>
  <si>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</si>
  <si>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</si>
  <si>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</si>
  <si>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</si>
  <si>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</si>
  <si>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</si>
  <si>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</si>
  <si>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</si>
  <si>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</si>
  <si>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</si>
  <si>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</si>
  <si>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</si>
  <si>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</si>
  <si>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</si>
  <si>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</si>
  <si>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</si>
  <si>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</si>
  <si>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</si>
  <si>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</si>
  <si>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</si>
  <si>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</si>
  <si>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</si>
  <si>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</si>
  <si>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</si>
  <si>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</si>
  <si>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</si>
  <si>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</si>
  <si>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</si>
  <si>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</si>
  <si>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</si>
  <si>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</si>
  <si>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</si>
  <si>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</si>
  <si>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</si>
  <si>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</si>
  <si>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</si>
  <si>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</si>
  <si>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</si>
  <si>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</si>
  <si>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</si>
  <si>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</si>
  <si>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</si>
  <si>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</si>
  <si>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</si>
  <si>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</si>
  <si>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</si>
  <si>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</si>
  <si>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</si>
  <si>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</si>
  <si>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</si>
  <si>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</si>
  <si>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</si>
  <si>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</si>
  <si>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</si>
  <si>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</si>
  <si>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</si>
  <si>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</si>
  <si>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</si>
  <si>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</si>
  <si>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</si>
  <si>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</si>
  <si>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</si>
  <si>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</si>
  <si>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</si>
  <si>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</si>
  <si>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</si>
  <si>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</si>
  <si>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</si>
  <si>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</si>
  <si>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</si>
  <si>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</si>
  <si>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</si>
  <si>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</si>
  <si>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</si>
  <si>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</si>
  <si>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</si>
  <si>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</si>
  <si>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</si>
  <si>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</si>
  <si>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</si>
  <si>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</si>
  <si>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</si>
  <si>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</si>
  <si>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</si>
  <si>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</si>
  <si>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</si>
  <si>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</si>
  <si>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</si>
  <si>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</si>
  <si>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</si>
  <si>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</si>
  <si>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</si>
  <si>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</si>
  <si>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</si>
  <si>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</si>
  <si>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</si>
  <si>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</si>
  <si>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</si>
  <si>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</si>
  <si>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</si>
  <si>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</si>
  <si>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</si>
  <si>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</si>
  <si>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</si>
  <si>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</si>
  <si>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</si>
  <si>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</si>
  <si>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</si>
  <si>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</si>
  <si>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</si>
  <si>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</si>
  <si>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</si>
  <si>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</si>
  <si>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</si>
  <si>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</si>
  <si>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</si>
  <si>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</si>
  <si>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</si>
  <si>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</si>
  <si>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</si>
  <si>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</si>
  <si>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</si>
  <si>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</si>
  <si>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</si>
  <si>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</si>
  <si>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</si>
  <si>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</si>
  <si>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</si>
  <si>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</si>
  <si>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</si>
  <si>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</si>
  <si>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</si>
  <si>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</si>
  <si>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</si>
  <si>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</si>
  <si>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</si>
  <si>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</si>
  <si>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</si>
  <si>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</si>
  <si>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</si>
  <si>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</si>
  <si>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</si>
  <si>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</si>
  <si>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</si>
  <si>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</si>
  <si>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</si>
  <si>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</si>
  <si>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</si>
  <si>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</si>
  <si>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</si>
  <si>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</si>
  <si>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</si>
  <si>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</si>
  <si>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</si>
  <si>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</si>
  <si>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</si>
  <si>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</si>
  <si>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</si>
  <si>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</si>
  <si>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</si>
  <si>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</si>
  <si>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</si>
  <si>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</si>
  <si>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</si>
  <si>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</si>
  <si>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</si>
  <si>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</si>
  <si>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</si>
  <si>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</si>
  <si>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</si>
  <si>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</si>
  <si>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</si>
  <si>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</si>
  <si>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</si>
  <si>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</si>
  <si>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</si>
  <si>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</si>
  <si>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</si>
  <si>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</si>
  <si>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</si>
  <si>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</si>
  <si>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</si>
  <si>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</si>
  <si>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</si>
  <si>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</si>
  <si>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</si>
  <si>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</si>
  <si>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</si>
  <si>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</si>
  <si>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</si>
  <si>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</si>
  <si>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</si>
  <si>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</si>
  <si>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</si>
  <si>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</si>
  <si>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</si>
  <si>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</si>
  <si>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</si>
  <si>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</si>
  <si>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</si>
  <si>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</si>
  <si>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</si>
  <si>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</si>
  <si>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</si>
  <si>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</si>
  <si>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</si>
  <si>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</si>
  <si>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</si>
  <si>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</si>
  <si>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</si>
  <si>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</si>
  <si>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</si>
  <si>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</si>
  <si>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</si>
  <si>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</si>
  <si>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</si>
  <si>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</si>
  <si>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</si>
  <si>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</si>
  <si>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</si>
  <si>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</si>
  <si>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</si>
  <si>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</si>
  <si>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</si>
  <si>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</si>
  <si>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</si>
  <si>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</si>
  <si>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</si>
  <si>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</si>
  <si>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</si>
  <si>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</si>
  <si>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</si>
  <si>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</si>
  <si>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</si>
  <si>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</si>
  <si>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</si>
  <si>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</si>
  <si>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</si>
  <si>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</si>
  <si>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</si>
  <si>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</si>
  <si>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</si>
  <si>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</si>
  <si>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</si>
  <si>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</si>
  <si>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</si>
  <si>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</si>
  <si>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</si>
  <si>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</si>
  <si>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</si>
  <si>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</si>
  <si>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</si>
  <si>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</si>
  <si>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</si>
  <si>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</si>
  <si>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</si>
  <si>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</si>
  <si>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</si>
  <si>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</si>
  <si>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</si>
  <si>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</si>
  <si>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</si>
  <si>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</si>
  <si>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</si>
  <si>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</si>
  <si>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</si>
  <si>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</si>
  <si>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</si>
  <si>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</si>
  <si>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</si>
  <si>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</si>
  <si>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</si>
  <si>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</si>
  <si>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</si>
  <si>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</si>
  <si>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</si>
  <si>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</si>
  <si>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</si>
  <si>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</si>
  <si>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</si>
  <si>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</si>
  <si>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</si>
  <si>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</si>
  <si>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</si>
  <si>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</si>
  <si>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</si>
  <si>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</si>
  <si>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</si>
  <si>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</si>
  <si>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</si>
  <si>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</si>
  <si>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</si>
  <si>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</si>
  <si>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</si>
  <si>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</si>
  <si>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</si>
  <si>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</si>
  <si>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</si>
  <si>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</si>
  <si>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</si>
  <si>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</si>
  <si>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</si>
  <si>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</si>
  <si>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</si>
  <si>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</si>
  <si>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</si>
  <si>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</si>
  <si>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</si>
  <si>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</si>
  <si>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</si>
  <si>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</si>
  <si>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</si>
  <si>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</si>
  <si>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</si>
  <si>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</si>
  <si>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</si>
  <si>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</si>
  <si>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</si>
  <si>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</si>
  <si>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</si>
  <si>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</si>
  <si>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</si>
  <si>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</si>
  <si>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</si>
  <si>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</si>
  <si>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</si>
  <si>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</si>
  <si>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</si>
  <si>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</si>
  <si>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</si>
  <si>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</si>
  <si>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</si>
  <si>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</si>
  <si>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</si>
  <si>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</si>
  <si>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</si>
  <si>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</si>
  <si>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</si>
  <si>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</si>
  <si>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</si>
  <si>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</si>
  <si>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</si>
  <si>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</si>
  <si>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</si>
  <si>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</si>
  <si>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</si>
  <si>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</si>
  <si>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</si>
  <si>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</si>
  <si>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</si>
  <si>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</si>
  <si>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</si>
  <si>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</si>
  <si>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</si>
  <si>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</si>
  <si>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</si>
  <si>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</si>
  <si>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</si>
  <si>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</si>
  <si>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</si>
  <si>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</si>
  <si>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</si>
  <si>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</si>
  <si>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</si>
  <si>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</si>
  <si>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</si>
  <si>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</si>
  <si>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</si>
  <si>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</si>
  <si>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</si>
  <si>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</si>
  <si>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</si>
  <si>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</si>
  <si>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</si>
  <si>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</si>
  <si>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</si>
  <si>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</si>
  <si>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</si>
  <si>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</si>
  <si>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</si>
  <si>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</si>
  <si>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</si>
  <si>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</si>
  <si>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</si>
  <si>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</si>
  <si>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</si>
  <si>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</si>
  <si>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</si>
  <si>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</si>
  <si>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</si>
  <si>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</si>
  <si>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</si>
  <si>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</si>
  <si>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</si>
  <si>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</si>
  <si>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</si>
  <si>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</si>
  <si>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</si>
  <si>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</si>
  <si>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</si>
  <si>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</si>
  <si>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</si>
  <si>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</si>
  <si>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</si>
  <si>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</si>
  <si>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</si>
  <si>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</si>
  <si>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</si>
  <si>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</si>
  <si>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</si>
  <si>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</si>
  <si>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</si>
  <si>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</si>
  <si>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</si>
  <si>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</si>
  <si>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</si>
  <si>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</si>
  <si>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</si>
  <si>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</si>
  <si>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</si>
  <si>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</si>
  <si>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</si>
  <si>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</si>
  <si>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</si>
  <si>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</si>
  <si>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</si>
  <si>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</si>
  <si>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</si>
  <si>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</si>
  <si>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</si>
  <si>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</si>
  <si>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</si>
  <si>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</si>
  <si>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</si>
  <si>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</si>
  <si>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</si>
  <si>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</si>
  <si>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</si>
  <si>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</si>
  <si>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</si>
  <si>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</si>
  <si>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</si>
  <si>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</si>
  <si>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</si>
  <si>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</si>
  <si>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</si>
  <si>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</si>
  <si>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</si>
  <si>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</si>
  <si>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</si>
  <si>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</si>
  <si>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</si>
  <si>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</si>
  <si>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</si>
  <si>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</si>
  <si>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</si>
  <si>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</si>
  <si>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</si>
  <si>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</si>
  <si>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</si>
  <si>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</si>
  <si>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</si>
  <si>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</si>
  <si>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</si>
  <si>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</si>
  <si>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</si>
  <si>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</si>
  <si>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</si>
  <si>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</si>
  <si>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</si>
  <si>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</si>
  <si>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</si>
  <si>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</si>
  <si>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</si>
  <si>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</si>
  <si>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</si>
  <si>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</si>
  <si>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</si>
  <si>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</si>
  <si>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</si>
  <si>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</si>
  <si>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</si>
  <si>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</si>
  <si>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</si>
  <si>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</si>
  <si>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</si>
  <si>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</si>
  <si>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</si>
  <si>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</si>
  <si>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</si>
  <si>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</si>
  <si>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</si>
  <si>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</si>
  <si>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</si>
  <si>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</si>
  <si>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</si>
  <si>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</si>
  <si>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</si>
  <si>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</si>
  <si>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</si>
  <si>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</si>
  <si>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</si>
  <si>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</si>
  <si>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</si>
  <si>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</si>
  <si>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</si>
  <si>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</si>
  <si>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</si>
  <si>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</si>
  <si>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</si>
  <si>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</si>
  <si>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</si>
  <si>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</si>
  <si>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</si>
  <si>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</si>
  <si>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</si>
  <si>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</si>
  <si>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</si>
  <si>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</si>
  <si>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</si>
  <si>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</si>
  <si>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</si>
  <si>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</si>
  <si>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</si>
  <si>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</si>
  <si>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</si>
  <si>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</si>
  <si>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</si>
  <si>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</si>
  <si>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</si>
  <si>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</si>
  <si>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</si>
  <si>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</si>
  <si>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</si>
  <si>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</si>
  <si>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</si>
  <si>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</si>
  <si>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</si>
  <si>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</si>
  <si>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</si>
  <si>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</si>
  <si>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</si>
  <si>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</si>
  <si>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</si>
  <si>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</si>
  <si>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</si>
  <si>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</si>
  <si>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</si>
  <si>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</si>
  <si>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</si>
  <si>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</si>
  <si>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</si>
  <si>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</si>
  <si>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</si>
  <si>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</si>
  <si>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</si>
  <si>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</si>
  <si>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</si>
  <si>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</si>
  <si>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</si>
  <si>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</si>
  <si>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</si>
  <si>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</si>
  <si>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</si>
  <si>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</si>
  <si>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</si>
  <si>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</si>
  <si>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</si>
  <si>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</si>
  <si>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</si>
  <si>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</si>
  <si>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</si>
  <si>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</si>
  <si>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</si>
  <si>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</si>
  <si>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</si>
  <si>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</si>
  <si>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</si>
  <si>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</si>
  <si>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</si>
  <si>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</si>
  <si>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</si>
  <si>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</si>
  <si>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</si>
  <si>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</si>
  <si>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</si>
  <si>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</si>
  <si>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</si>
  <si>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</si>
  <si>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</si>
  <si>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</si>
  <si>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</si>
  <si>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</si>
  <si>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</si>
  <si>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</si>
  <si>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</si>
  <si>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</si>
  <si>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</si>
  <si>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</si>
  <si>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</si>
  <si>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</si>
  <si>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</si>
  <si>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</si>
  <si>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</si>
  <si>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</si>
  <si>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</si>
  <si>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</si>
  <si>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</si>
  <si>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</si>
  <si>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</si>
  <si>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</si>
  <si>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</si>
  <si>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</si>
  <si>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</si>
  <si>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</si>
  <si>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</si>
  <si>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</si>
  <si>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</si>
  <si>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</si>
  <si>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</si>
  <si>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</si>
  <si>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</si>
  <si>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</si>
  <si>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</si>
  <si>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</si>
  <si>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</si>
  <si>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</si>
  <si>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</si>
  <si>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</si>
  <si>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</si>
  <si>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</si>
  <si>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</si>
  <si>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</si>
  <si>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</si>
  <si>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</si>
  <si>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</si>
  <si>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</si>
  <si>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</si>
  <si>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</si>
  <si>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</si>
  <si>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</si>
  <si>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</si>
  <si>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</si>
  <si>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</si>
  <si>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</si>
  <si>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</si>
  <si>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</si>
  <si>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</si>
  <si>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</si>
  <si>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</si>
  <si>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</si>
  <si>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</si>
  <si>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</si>
  <si>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</si>
  <si>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</si>
  <si>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</si>
  <si>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</si>
  <si>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</si>
  <si>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</si>
  <si>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</si>
  <si>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</si>
  <si>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</si>
  <si>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</si>
  <si>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</si>
  <si>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</si>
  <si>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</si>
  <si>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</si>
  <si>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</si>
  <si>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</si>
  <si>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</si>
  <si>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</si>
  <si>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</si>
  <si>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</si>
  <si>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</si>
  <si>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</si>
  <si>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</si>
  <si>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</si>
  <si>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</si>
  <si>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</si>
  <si>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</si>
  <si>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</si>
  <si>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</si>
  <si>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</si>
  <si>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</si>
  <si>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</si>
  <si>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</si>
  <si>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</si>
  <si>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</si>
  <si>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</si>
  <si>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</si>
  <si>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</si>
  <si>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</si>
  <si>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</si>
  <si>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</si>
  <si>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</si>
  <si>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</si>
  <si>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</si>
  <si>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</si>
  <si>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</si>
  <si>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</si>
  <si>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</si>
  <si>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</si>
  <si>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</si>
  <si>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</si>
  <si>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</si>
  <si>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</si>
  <si>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</si>
  <si>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</si>
  <si>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</si>
  <si>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</si>
  <si>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</si>
  <si>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</si>
  <si>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</si>
  <si>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</si>
  <si>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</si>
  <si>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</si>
  <si>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</si>
  <si>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</si>
  <si>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</si>
  <si>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</si>
  <si>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</si>
  <si>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</si>
  <si>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</si>
  <si>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</si>
  <si>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</si>
  <si>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</si>
  <si>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</si>
  <si>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</si>
  <si>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</si>
  <si>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</si>
  <si>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</si>
  <si>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</si>
  <si>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</si>
  <si>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</si>
  <si>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</si>
  <si>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</si>
  <si>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</si>
  <si>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</si>
  <si>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</si>
  <si>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</si>
  <si>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</si>
  <si>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</si>
  <si>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</si>
  <si>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</si>
  <si>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</si>
  <si>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</si>
  <si>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</si>
  <si>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</si>
  <si>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</si>
  <si>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</si>
  <si>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</si>
  <si>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</si>
  <si>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</si>
  <si>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</si>
  <si>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</si>
  <si>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</si>
  <si>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</si>
  <si>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</si>
  <si>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</si>
  <si>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</si>
  <si>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</si>
  <si>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</si>
  <si>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</si>
  <si>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</si>
  <si>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</si>
  <si>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</si>
  <si>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</si>
  <si>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</si>
  <si>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</si>
  <si>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</si>
  <si>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</si>
  <si>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</si>
  <si>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</si>
  <si>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</si>
  <si>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</si>
  <si>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</si>
  <si>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</si>
  <si>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</si>
  <si>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</si>
  <si>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</si>
  <si>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</si>
  <si>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</si>
  <si>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</si>
  <si>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</si>
  <si>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</si>
  <si>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</si>
  <si>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</si>
  <si>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</si>
  <si>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</si>
  <si>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</si>
  <si>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</si>
  <si>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</si>
  <si>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</si>
  <si>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</si>
  <si>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</si>
  <si>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</si>
  <si>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</si>
  <si>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</si>
  <si>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</si>
  <si>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</si>
  <si>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</si>
  <si>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</si>
  <si>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</si>
  <si>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</si>
  <si>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</si>
  <si>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</si>
  <si>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</si>
  <si>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</si>
  <si>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</si>
  <si>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</si>
  <si>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</si>
  <si>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</si>
  <si>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</si>
  <si>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</si>
  <si>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</si>
  <si>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</si>
  <si>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</si>
  <si>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</si>
  <si>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</si>
  <si>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</si>
  <si>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</si>
  <si>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</si>
  <si>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</si>
  <si>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</si>
  <si>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</si>
  <si>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</si>
  <si>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</si>
  <si>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</si>
  <si>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</si>
  <si>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</si>
  <si>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</si>
  <si>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</si>
  <si>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</si>
  <si>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</si>
  <si>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</si>
  <si>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</si>
  <si>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</si>
  <si>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</si>
  <si>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</si>
  <si>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</si>
  <si>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</si>
  <si>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</si>
  <si>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</si>
  <si>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</si>
  <si>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</si>
  <si>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</si>
  <si>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</si>
  <si>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</si>
  <si>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</si>
  <si>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</si>
  <si>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</si>
  <si>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</si>
  <si>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</si>
  <si>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</si>
  <si>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</si>
  <si>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</si>
  <si>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</si>
  <si>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</si>
  <si>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</si>
  <si>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</si>
  <si>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</si>
  <si>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</si>
  <si>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</si>
  <si>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</si>
  <si>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</si>
  <si>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</si>
  <si>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</si>
  <si>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</si>
  <si>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</si>
  <si>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</si>
  <si>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</si>
  <si>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</si>
  <si>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</si>
  <si>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</si>
  <si>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</si>
  <si>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</si>
  <si>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</si>
  <si>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</si>
  <si>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</si>
  <si>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</si>
  <si>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</si>
  <si>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</si>
  <si>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</si>
  <si>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</si>
  <si>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</si>
  <si>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</si>
  <si>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</si>
  <si>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</si>
  <si>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</si>
  <si>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</si>
  <si>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</si>
  <si>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</si>
  <si>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</si>
  <si>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</si>
  <si>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</si>
  <si>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</si>
  <si>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</si>
  <si>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</si>
  <si>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</si>
  <si>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</si>
  <si>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</si>
  <si>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</si>
  <si>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</si>
  <si>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</si>
  <si>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</si>
  <si>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</si>
  <si>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</si>
  <si>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</si>
  <si>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</si>
  <si>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</si>
  <si>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</si>
  <si>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</si>
  <si>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</si>
  <si>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</si>
  <si>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</si>
  <si>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</si>
  <si>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</si>
  <si>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</si>
  <si>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</si>
  <si>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</si>
  <si>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</si>
  <si>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</si>
  <si>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</si>
  <si>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</si>
  <si>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</si>
  <si>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</si>
  <si>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</si>
  <si>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</si>
  <si>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</si>
  <si>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</si>
  <si>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</si>
  <si>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</si>
  <si>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</si>
  <si>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</si>
  <si>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</si>
  <si>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</si>
  <si>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</si>
  <si>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</si>
  <si>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</si>
  <si>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</si>
  <si>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</si>
  <si>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</si>
  <si>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</si>
  <si>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</si>
  <si>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</si>
  <si>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</si>
  <si>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</si>
  <si>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</si>
  <si>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</si>
  <si>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</si>
  <si>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</si>
  <si>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</si>
  <si>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</si>
  <si>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</si>
  <si>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</si>
  <si>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</si>
  <si>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</si>
  <si>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</si>
  <si>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</si>
  <si>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</si>
  <si>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</si>
  <si>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</si>
  <si>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</si>
  <si>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</si>
  <si>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</si>
  <si>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</si>
  <si>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</si>
  <si>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</si>
  <si>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</si>
  <si>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</si>
  <si>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</si>
  <si>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</si>
  <si>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</si>
  <si>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</si>
  <si>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</si>
  <si>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</si>
  <si>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</si>
  <si>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</si>
  <si>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</si>
  <si>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</si>
  <si>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</si>
  <si>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</si>
  <si>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</si>
  <si>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</si>
  <si>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</si>
  <si>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</si>
  <si>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</si>
  <si>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</si>
  <si>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</si>
  <si>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</si>
  <si>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</si>
  <si>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</si>
  <si>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</si>
  <si>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</si>
  <si>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</si>
  <si>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</si>
  <si>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</si>
  <si>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</si>
  <si>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</si>
  <si>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</si>
  <si>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</si>
  <si>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</si>
  <si>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</si>
  <si>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</si>
  <si>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</si>
  <si>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</si>
  <si>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</si>
  <si>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</si>
  <si>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</si>
  <si>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</si>
  <si>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</si>
  <si>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</si>
  <si>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</si>
  <si>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</si>
  <si>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</si>
  <si>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</si>
  <si>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</si>
  <si>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</si>
  <si>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</si>
  <si>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</si>
  <si>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</si>
  <si>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</si>
  <si>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</si>
  <si>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</si>
  <si>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</si>
  <si>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</si>
  <si>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</si>
  <si>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</si>
  <si>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</si>
  <si>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</si>
  <si>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</si>
  <si>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</si>
  <si>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</si>
  <si>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</si>
  <si>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</si>
  <si>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</si>
  <si>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</si>
  <si>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</si>
  <si>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</si>
  <si>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</si>
  <si>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</si>
  <si>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</si>
  <si>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</si>
  <si>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</si>
  <si>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</si>
  <si>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</si>
  <si>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</si>
  <si>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</si>
  <si>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</si>
  <si>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</si>
  <si>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</si>
  <si>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</si>
  <si>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</si>
  <si>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</si>
  <si>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</si>
  <si>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</si>
  <si>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</si>
  <si>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</si>
  <si>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</si>
  <si>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</si>
  <si>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</si>
  <si>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</si>
  <si>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</si>
  <si>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</si>
  <si>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</si>
  <si>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</si>
  <si>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</si>
  <si>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</si>
  <si>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</si>
  <si>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</si>
  <si>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</si>
  <si>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</si>
  <si>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</si>
  <si>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</si>
  <si>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</si>
  <si>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</si>
  <si>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</si>
  <si>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</si>
  <si>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</si>
  <si>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</si>
  <si>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</si>
  <si>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</si>
  <si>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</si>
  <si>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</si>
  <si>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</si>
  <si>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</si>
  <si>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</si>
  <si>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</si>
  <si>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</si>
  <si>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</si>
  <si>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</si>
  <si>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</si>
  <si>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</si>
  <si>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</si>
  <si>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</si>
  <si>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</si>
  <si>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</si>
  <si>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</si>
  <si>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</si>
  <si>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</si>
  <si>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</si>
  <si>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</si>
  <si>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</si>
  <si>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</si>
  <si>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</si>
  <si>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</si>
  <si>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</si>
  <si>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</si>
  <si>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</si>
  <si>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</si>
  <si>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</si>
  <si>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</si>
  <si>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</si>
  <si>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</si>
  <si>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</si>
  <si>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</si>
  <si>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</si>
  <si>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</si>
  <si>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</si>
  <si>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</si>
  <si>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</si>
  <si>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</si>
  <si>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</si>
  <si>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</si>
  <si>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</si>
  <si>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</si>
  <si>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</si>
  <si>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</si>
  <si>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</si>
  <si>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</si>
  <si>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</si>
  <si>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</si>
  <si>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</si>
  <si>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</si>
  <si>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</si>
  <si>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</si>
  <si>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</si>
  <si>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</si>
  <si>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</si>
  <si>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</si>
  <si>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</si>
  <si>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</si>
  <si>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</si>
  <si>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</si>
  <si>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</si>
  <si>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</si>
  <si>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</si>
  <si>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</si>
  <si>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</si>
  <si>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</si>
  <si>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</si>
  <si>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</si>
  <si>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</si>
  <si>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</si>
  <si>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</si>
  <si>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</si>
  <si>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</si>
  <si>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</si>
  <si>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</si>
  <si>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</si>
  <si>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</si>
  <si>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</si>
  <si>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</si>
  <si>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</si>
  <si>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</si>
  <si>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</si>
  <si>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</si>
  <si>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</si>
  <si>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</si>
  <si>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</si>
  <si>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</si>
  <si>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</si>
  <si>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</si>
  <si>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</si>
  <si>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</si>
  <si>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</si>
  <si>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</si>
  <si>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</si>
  <si>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</si>
  <si>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</si>
  <si>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</si>
  <si>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</si>
  <si>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</si>
  <si>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</si>
  <si>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</si>
  <si>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</si>
  <si>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</si>
  <si>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</si>
  <si>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</si>
  <si>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</si>
  <si>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</si>
  <si>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</si>
  <si>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</si>
  <si>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</si>
  <si>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</si>
  <si>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</si>
  <si>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</si>
  <si>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</si>
  <si>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</si>
  <si>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</si>
  <si>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</si>
  <si>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</si>
  <si>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</si>
  <si>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</si>
  <si>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</si>
  <si>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</si>
  <si>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</si>
  <si>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</si>
  <si>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</si>
  <si>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</si>
  <si>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</si>
  <si>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</si>
  <si>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</si>
  <si>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</si>
  <si>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</si>
  <si>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</si>
  <si>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</si>
  <si>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</si>
  <si>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</si>
  <si>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</si>
  <si>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</si>
  <si>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</si>
  <si>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</si>
  <si>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</si>
  <si>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</si>
  <si>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</si>
  <si>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</si>
  <si>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</si>
  <si>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</si>
  <si>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</si>
  <si>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</si>
  <si>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</si>
  <si>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</si>
  <si>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</si>
  <si>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</si>
  <si>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</si>
  <si>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</si>
  <si>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</si>
  <si>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</si>
  <si>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</si>
  <si>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</si>
  <si>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</si>
  <si>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</si>
  <si>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</si>
  <si>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</si>
  <si>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</si>
  <si>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</si>
  <si>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</si>
  <si>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</si>
  <si>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</si>
  <si>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</si>
  <si>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</si>
  <si>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</si>
  <si>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</si>
  <si>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</si>
  <si>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</si>
  <si>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</si>
  <si>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</si>
  <si>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</si>
  <si>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</si>
  <si>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</si>
  <si>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</si>
  <si>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</si>
  <si>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</si>
  <si>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</si>
  <si>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</si>
  <si>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</si>
  <si>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</si>
  <si>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</si>
  <si>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</si>
  <si>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</si>
  <si>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</si>
  <si>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</si>
  <si>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</si>
  <si>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</si>
  <si>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</si>
  <si>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</si>
  <si>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</si>
  <si>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</si>
  <si>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</si>
  <si>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</si>
  <si>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</si>
  <si>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</si>
  <si>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</si>
  <si>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</si>
  <si>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</si>
  <si>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</si>
  <si>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</si>
  <si>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</si>
  <si>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</si>
  <si>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</si>
  <si>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</si>
  <si>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</si>
  <si>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</si>
  <si>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</si>
  <si>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</si>
  <si>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</si>
  <si>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</si>
  <si>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</si>
  <si>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</si>
  <si>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</si>
  <si>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</si>
  <si>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</si>
  <si>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</si>
  <si>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</si>
  <si>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</si>
  <si>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</si>
  <si>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</si>
  <si>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</si>
  <si>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</si>
  <si>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</si>
  <si>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</si>
  <si>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</si>
  <si>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</si>
  <si>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</si>
  <si>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</si>
  <si>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</si>
  <si>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</si>
  <si>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</si>
  <si>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</si>
  <si>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</si>
  <si>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</si>
  <si>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</si>
  <si>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</si>
  <si>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</si>
  <si>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</si>
  <si>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</si>
  <si>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</si>
  <si>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</si>
  <si>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</si>
  <si>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</si>
  <si>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</si>
  <si>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</si>
  <si>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</si>
  <si>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</si>
  <si>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</si>
  <si>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</si>
  <si>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</si>
  <si>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</si>
  <si>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</si>
  <si>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</si>
  <si>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</si>
  <si>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</si>
  <si>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</si>
  <si>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</si>
  <si>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</si>
  <si>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</si>
  <si>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</si>
  <si>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</si>
  <si>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</si>
  <si>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</si>
  <si>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</si>
  <si>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</si>
  <si>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</si>
  <si>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</si>
  <si>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</si>
  <si>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</si>
  <si>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</si>
  <si>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</si>
  <si>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</si>
  <si>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</si>
  <si>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</si>
  <si>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</si>
  <si>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</si>
  <si>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</si>
  <si>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</si>
  <si>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</si>
  <si>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</si>
  <si>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</si>
  <si>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</si>
  <si>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</si>
  <si>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</si>
  <si>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</si>
  <si>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</si>
  <si>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</si>
  <si>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</si>
  <si>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</si>
  <si>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</si>
  <si>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</si>
  <si>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</si>
  <si>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</si>
  <si>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</si>
  <si>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</si>
  <si>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</si>
  <si>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</si>
  <si>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</si>
  <si>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</si>
  <si>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</si>
  <si>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</si>
  <si>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</si>
  <si>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</si>
  <si>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</si>
  <si>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</si>
  <si>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</si>
  <si>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</si>
  <si>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</si>
  <si>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</si>
  <si>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</si>
  <si>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</si>
  <si>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</si>
  <si>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</si>
  <si>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</si>
  <si>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</si>
  <si>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</si>
  <si>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</si>
  <si>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</si>
  <si>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</si>
  <si>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</si>
  <si>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</si>
  <si>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</si>
  <si>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</si>
  <si>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</si>
  <si>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</si>
  <si>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</si>
  <si>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</si>
  <si>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</si>
  <si>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</si>
  <si>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</si>
  <si>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</si>
  <si>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</si>
  <si>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</si>
  <si>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</si>
  <si>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</si>
  <si>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</si>
  <si>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</si>
  <si>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</si>
  <si>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</si>
  <si>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</si>
  <si>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</si>
  <si>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</si>
  <si>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</si>
  <si>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</si>
  <si>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</si>
  <si>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</si>
  <si>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</si>
  <si>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</si>
  <si>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</si>
  <si>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</si>
  <si>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</si>
  <si>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</si>
  <si>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</si>
  <si>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</si>
  <si>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</si>
  <si>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</si>
  <si>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</si>
  <si>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</si>
  <si>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</si>
  <si>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</si>
  <si>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</si>
  <si>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</si>
  <si>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</si>
  <si>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</si>
  <si>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</si>
  <si>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</si>
  <si>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</si>
  <si>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</si>
  <si>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</si>
  <si>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</si>
  <si>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</si>
  <si>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</si>
  <si>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</si>
  <si>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</si>
  <si>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</si>
  <si>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</si>
  <si>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</si>
  <si>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</si>
  <si>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</si>
  <si>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</si>
  <si>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</si>
  <si>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</si>
  <si>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</si>
  <si>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</si>
  <si>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</si>
  <si>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</si>
  <si>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</si>
  <si>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</si>
  <si>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</si>
  <si>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</si>
  <si>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</si>
  <si>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</si>
  <si>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</si>
  <si>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</si>
  <si>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</si>
  <si>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</si>
  <si>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</si>
  <si>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</si>
  <si>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</si>
  <si>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</si>
  <si>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</si>
  <si>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</si>
  <si>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</si>
  <si>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</si>
  <si>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</si>
  <si>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</si>
  <si>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</si>
  <si>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</si>
  <si>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</si>
  <si>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</si>
  <si>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</si>
  <si>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</si>
  <si>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</si>
  <si>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</si>
  <si>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</si>
  <si>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</si>
  <si>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</si>
  <si>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</si>
  <si>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</si>
  <si>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</si>
  <si>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</si>
  <si>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</si>
  <si>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</si>
  <si>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</si>
  <si>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</si>
  <si>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</si>
  <si>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</si>
  <si>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</si>
  <si>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</si>
  <si>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</si>
  <si>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</si>
  <si>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</si>
  <si>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</si>
  <si>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</si>
  <si>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</si>
  <si>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</si>
  <si>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</si>
  <si>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</si>
  <si>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</si>
  <si>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</si>
  <si>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</si>
  <si>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</si>
  <si>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</si>
  <si>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</si>
  <si>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</si>
  <si>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</si>
  <si>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</si>
  <si>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</si>
  <si>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</si>
  <si>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</si>
  <si>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</si>
  <si>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</si>
  <si>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</si>
  <si>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</si>
  <si>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</si>
  <si>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</si>
  <si>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</si>
  <si>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</si>
  <si>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</si>
  <si>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</si>
  <si>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</si>
  <si>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</si>
  <si>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</si>
  <si>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</si>
  <si>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</si>
  <si>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</si>
  <si>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</si>
  <si>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</si>
  <si>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</si>
  <si>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</si>
  <si>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</si>
  <si>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</si>
  <si>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</si>
  <si>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</si>
  <si>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</si>
  <si>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</si>
  <si>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</si>
  <si>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</si>
  <si>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</si>
  <si>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</si>
  <si>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</si>
  <si>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</si>
  <si>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</si>
  <si>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</si>
  <si>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</si>
  <si>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</si>
  <si>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</si>
  <si>
    <t>AnotherKevin</t>
  </si>
  <si>
    <t>Christians</t>
  </si>
  <si>
    <t>guy 1</t>
  </si>
  <si>
    <t>guy 2</t>
  </si>
  <si>
    <t>guy 3</t>
  </si>
  <si>
    <t>guy 4</t>
  </si>
  <si>
    <t>guy 5</t>
  </si>
  <si>
    <t>guy 6</t>
  </si>
  <si>
    <t>guy 7</t>
  </si>
  <si>
    <t>guy 8</t>
  </si>
  <si>
    <t>C Himself</t>
  </si>
  <si>
    <t>christians_guys = ['pyr118','pyr123','pyr121','pyr122','pyr130','pyr150','pyr171','pyr183','pyr200']</t>
  </si>
  <si>
    <t>Vguy</t>
  </si>
  <si>
    <t>40/40/20 Splits</t>
  </si>
  <si>
    <t>Gabe -&gt; Trev</t>
  </si>
  <si>
    <t>JakeL2</t>
  </si>
  <si>
    <t>Trev -&gt; Gabe</t>
  </si>
  <si>
    <t>50 FP</t>
  </si>
  <si>
    <t>DylanT</t>
  </si>
  <si>
    <t>Orso-&gt; Trev</t>
  </si>
  <si>
    <t>IgnoreMe</t>
  </si>
  <si>
    <t>Joe Orso2</t>
  </si>
  <si>
    <t>DavidTylersDad</t>
  </si>
  <si>
    <t>Joe Gabe2</t>
  </si>
  <si>
    <t>45/45/10 Splits</t>
  </si>
  <si>
    <t>Lorenzo</t>
  </si>
  <si>
    <t>Trev-&gt;Orso</t>
  </si>
  <si>
    <t>Trev-&gt;Gabe</t>
  </si>
  <si>
    <t>MarksBuddy</t>
  </si>
  <si>
    <t>Per O&amp;G</t>
  </si>
  <si>
    <t>Per Trev</t>
  </si>
  <si>
    <t>Roby</t>
  </si>
  <si>
    <t>Normal</t>
  </si>
  <si>
    <t>With Boost (10%)</t>
  </si>
  <si>
    <t>Gabe-&gt;Trev</t>
  </si>
  <si>
    <t>Jack (Jayce)</t>
  </si>
  <si>
    <t>goldman</t>
  </si>
  <si>
    <t xml:space="preserve">303557264 Alvin Kamara (NOS) 1+ Touchdowns </t>
  </si>
  <si>
    <t xml:space="preserve"> 303557264 Jalen Hurts (PHI) 1+ Touchdowns </t>
  </si>
  <si>
    <t xml:space="preserve"> 303557264 Chuba Hubbard (CAR) 1+ Touchdowns </t>
  </si>
  <si>
    <t xml:space="preserve"> 303557264 Saquon Barkley (PHI) 1+ Touchdowns </t>
  </si>
  <si>
    <t xml:space="preserve"> 303557264 Derrick Henry (BAL) 1+ Touchdowns </t>
  </si>
  <si>
    <t xml:space="preserve"> 303557264 Jordan Love (GB) Over 7.5 Rushing Yards </t>
  </si>
  <si>
    <t xml:space="preserve"> 303557264 Christian Watson (GB) Over 38.5 Receiving Yards </t>
  </si>
  <si>
    <t xml:space="preserve"> 303557264 Isiah Pacheco (KC) Over 14.5 Receiving Yards </t>
  </si>
  <si>
    <t xml:space="preserve"> 303557264 Tank Dell (HOU) Over 51.5 Receiving Yards </t>
  </si>
  <si>
    <t xml:space="preserve"> 303557264 C.J. Stroud (HOU) Over 7.5 Rushing Yards</t>
  </si>
  <si>
    <t xml:space="preserve">Alvin Kamara (NOS) 1+ Touchdowns </t>
  </si>
  <si>
    <t xml:space="preserve"> Jalen Hurts (PHI) 1+ Touchdowns </t>
  </si>
  <si>
    <t xml:space="preserve"> Chuba Hubbard (CAR) 1+ Touchdowns </t>
  </si>
  <si>
    <t xml:space="preserve"> Saquon Barkley (PHI) 1+ Touchdowns </t>
  </si>
  <si>
    <t xml:space="preserve"> Derrick Henry (BAL) 1+ Touchdowns </t>
  </si>
  <si>
    <t xml:space="preserve"> Jordan Love (GB) Over 7.5 Rushing Yards </t>
  </si>
  <si>
    <t xml:space="preserve"> Christian Watson (GB) Over 38.5 Receiving Yards </t>
  </si>
  <si>
    <t xml:space="preserve"> Isiah Pacheco (KC) Over 14.5 Receiving Yards </t>
  </si>
  <si>
    <t xml:space="preserve"> Tank Dell (HOU) Over 51.5 Receiving Yards </t>
  </si>
  <si>
    <t xml:space="preserve"> C.J. Stroud (HOU) Over 7.5 Rushing Yards</t>
  </si>
  <si>
    <t>Gabe-&gt;Orso</t>
  </si>
  <si>
    <t>Riceman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</si>
</sst>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_(&quot;$&quot;* #,##0.0_);_(&quot;$&quot;* \(#,##0.0\);_(&quot;$&quot;* &quot;-&quot;??_);_(@_)"/>
  </numFmts>
  <fonts count="30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  <font>
      <sz val="13"/>
      <color rgb="FF333333"/>
      <name val="Arial"/>
      <family val="2"/>
    </font>
    <font>
      <b/>
      <sz val="12"/>
      <color rgb="FF00B05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9" fillId="27" borderId="0" xfId="0" applyFont="1" applyFill="1" applyAlignment="1">
      <alignment horizontal="center"/>
    </xf>
    <xf numFmtId="0" fontId="9" fillId="27" borderId="0" xfId="0" applyFont="1" applyFill="1"/>
    <xf numFmtId="0" fontId="0" fillId="27" borderId="31" xfId="0" applyFill="1" applyBorder="1"/>
    <xf numFmtId="0" fontId="9" fillId="27" borderId="31" xfId="0" applyFont="1" applyFill="1" applyBorder="1"/>
    <xf numFmtId="0" fontId="0" fillId="27" borderId="0" xfId="0" applyFill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  <xf numFmtId="1" fontId="0" fillId="13" borderId="5" xfId="0" applyNumberFormat="1" applyFill="1" applyBorder="1" applyAlignment="1">
      <alignment horizontal="right" indent="1"/>
    </xf>
    <xf numFmtId="1" fontId="0" fillId="12" borderId="13" xfId="0" applyNumberFormat="1" applyFill="1" applyBorder="1" applyAlignment="1">
      <alignment horizontal="right" indent="1"/>
    </xf>
    <xf numFmtId="0" fontId="9" fillId="23" borderId="33" xfId="0" applyFont="1" applyFill="1" applyBorder="1"/>
    <xf numFmtId="0" fontId="9" fillId="23" borderId="35" xfId="0" applyFont="1" applyFill="1" applyBorder="1"/>
    <xf numFmtId="165" fontId="9" fillId="0" borderId="0" xfId="2" applyNumberFormat="1" applyFont="1"/>
    <xf numFmtId="2" fontId="0" fillId="0" borderId="0" xfId="0" applyNumberFormat="1" applyAlignment="1">
      <alignment horizontal="center"/>
    </xf>
    <xf numFmtId="0" fontId="9" fillId="34" borderId="0" xfId="0" applyFont="1" applyFill="1"/>
    <xf numFmtId="0" fontId="9" fillId="34" borderId="0" xfId="0" applyFont="1" applyFill="1" applyAlignment="1">
      <alignment horizontal="center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27" borderId="0" xfId="0" applyFont="1" applyFill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28" fillId="0" borderId="0" xfId="0" applyFont="1"/>
    <xf numFmtId="0" fontId="29" fillId="0" borderId="0" xfId="0" applyFont="1" applyAlignment="1">
      <alignment horizontal="right"/>
    </xf>
    <xf numFmtId="0" fontId="9" fillId="27" borderId="92" xfId="0" applyFont="1" applyFill="1" applyBorder="1" applyAlignment="1">
      <alignment horizontal="center"/>
    </xf>
    <xf numFmtId="0" fontId="9" fillId="27" borderId="80" xfId="0" applyFont="1" applyFill="1" applyBorder="1" applyAlignment="1">
      <alignment horizontal="center"/>
    </xf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1C1E1E"/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pivotCacheDefinition" Target="pivotCache/pivotCacheDefinition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7.pn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8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9.png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0.png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1.png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2.png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3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6.png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7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8.png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9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0.pn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1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2.png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3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4.png"/></Relationships>
</file>

<file path=xl/drawings/_rels/drawing1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444500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B4C49-9F3C-28A4-BF35-7900D667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505700" cy="5803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154879</xdr:colOff>
      <xdr:row>27</xdr:row>
      <xdr:rowOff>30975</xdr:rowOff>
    </xdr:from>
    <xdr:to>
      <xdr:col>22</xdr:col>
      <xdr:colOff>170057</xdr:colOff>
      <xdr:row>48</xdr:row>
      <xdr:rowOff>143417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CC75-9997-1C6C-C762-D194805A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3781" y="5529146"/>
          <a:ext cx="4940300" cy="43561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15</xdr:col>
      <xdr:colOff>254000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0706-3B85-ACD5-831D-30C5F5E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0" y="596900"/>
          <a:ext cx="7531100" cy="51181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4</xdr:row>
      <xdr:rowOff>76200</xdr:rowOff>
    </xdr:from>
    <xdr:to>
      <xdr:col>15</xdr:col>
      <xdr:colOff>3283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C213-7E1C-702F-63CE-FE89A104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889000"/>
          <a:ext cx="7023100" cy="44196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389467</xdr:colOff>
      <xdr:row>3</xdr:row>
      <xdr:rowOff>84666</xdr:rowOff>
    </xdr:from>
    <xdr:to>
      <xdr:col>14</xdr:col>
      <xdr:colOff>601133</xdr:colOff>
      <xdr:row>27</xdr:row>
      <xdr:rowOff>42332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A6B28-28EC-FBC1-6C8F-A95CC904E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711199"/>
          <a:ext cx="6934200" cy="49022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0</xdr:colOff>
      <xdr:row>26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64A57-5EA7-1E36-0A13-65C4B0B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22300"/>
          <a:ext cx="7200900" cy="490220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596900</xdr:colOff>
      <xdr:row>2</xdr:row>
      <xdr:rowOff>203200</xdr:rowOff>
    </xdr:from>
    <xdr:to>
      <xdr:col>15</xdr:col>
      <xdr:colOff>266700</xdr:colOff>
      <xdr:row>25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C78B5D-C5FB-596D-0424-EAC32A5A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609600"/>
          <a:ext cx="7188200" cy="472440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329259</xdr:colOff>
      <xdr:row>3</xdr:row>
      <xdr:rowOff>1</xdr:rowOff>
    </xdr:from>
    <xdr:to>
      <xdr:col>15</xdr:col>
      <xdr:colOff>38570</xdr:colOff>
      <xdr:row>31</xdr:row>
      <xdr:rowOff>72124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F4BFF-1FA1-C1A1-9511-45B08637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5185" y="627161"/>
          <a:ext cx="7188200" cy="584200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185854</xdr:colOff>
      <xdr:row>3</xdr:row>
      <xdr:rowOff>15488</xdr:rowOff>
    </xdr:from>
    <xdr:to>
      <xdr:col>14</xdr:col>
      <xdr:colOff>698810</xdr:colOff>
      <xdr:row>26</xdr:row>
      <xdr:rowOff>59783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D7BDF-A0EB-B532-5995-506C1BC3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7805" y="635000"/>
          <a:ext cx="7188200" cy="473710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355601</xdr:colOff>
      <xdr:row>3</xdr:row>
      <xdr:rowOff>50800</xdr:rowOff>
    </xdr:from>
    <xdr:to>
      <xdr:col>14</xdr:col>
      <xdr:colOff>698501</xdr:colOff>
      <xdr:row>27</xdr:row>
      <xdr:rowOff>21166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F59AA5-7C14-273E-B9E4-1B26A20E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5734" y="677333"/>
          <a:ext cx="7099300" cy="491490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474134</xdr:colOff>
      <xdr:row>3</xdr:row>
      <xdr:rowOff>0</xdr:rowOff>
    </xdr:from>
    <xdr:to>
      <xdr:col>15</xdr:col>
      <xdr:colOff>182034</xdr:colOff>
      <xdr:row>36</xdr:row>
      <xdr:rowOff>84666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C839D-4C01-AF2A-BB8F-2DD78677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2667" y="626533"/>
          <a:ext cx="7175500" cy="68580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558801</xdr:colOff>
      <xdr:row>8</xdr:row>
      <xdr:rowOff>118534</xdr:rowOff>
    </xdr:from>
    <xdr:to>
      <xdr:col>15</xdr:col>
      <xdr:colOff>110067</xdr:colOff>
      <xdr:row>27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39809-FC17-1CB9-DB0A-E1EA5856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8934" y="1811867"/>
          <a:ext cx="7137400" cy="389890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12700</xdr:rowOff>
    </xdr:from>
    <xdr:to>
      <xdr:col>15</xdr:col>
      <xdr:colOff>121338</xdr:colOff>
      <xdr:row>25</xdr:row>
      <xdr:rowOff>169672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F42F9-1674-ADA4-1395-3DC59220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220638" cy="4690872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152400</xdr:rowOff>
    </xdr:from>
    <xdr:to>
      <xdr:col>14</xdr:col>
      <xdr:colOff>774700</xdr:colOff>
      <xdr:row>20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BB068-E2F4-3471-4C56-9321E1EC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58800"/>
          <a:ext cx="7124700" cy="37084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165652</xdr:colOff>
      <xdr:row>3</xdr:row>
      <xdr:rowOff>36811</xdr:rowOff>
    </xdr:from>
    <xdr:to>
      <xdr:col>15</xdr:col>
      <xdr:colOff>715065</xdr:colOff>
      <xdr:row>23</xdr:row>
      <xdr:rowOff>161418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F76794-68E8-F2AD-1193-1E3F62EA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4348" y="662608"/>
          <a:ext cx="7175500" cy="42291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38100</xdr:rowOff>
    </xdr:from>
    <xdr:to>
      <xdr:col>15</xdr:col>
      <xdr:colOff>495300</xdr:colOff>
      <xdr:row>20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C31CC9-CF98-4F27-D249-2E8E0D1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60400"/>
          <a:ext cx="7505700" cy="364490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381000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9AE320-4916-3998-CE1B-91D4004A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569200" cy="4038600"/>
        </a:xfrm>
        <a:prstGeom prst="rect">
          <a:avLst/>
        </a:prstGeom>
        <a:solidFill>
          <a:schemeClr val="tx1"/>
        </a:solidFill>
      </xdr:spPr>
    </xdr:pic>
    <xdr:clientData/>
  </xdr:twoCellAnchor>
  <xdr:twoCellAnchor>
    <xdr:from>
      <xdr:col>9</xdr:col>
      <xdr:colOff>317500</xdr:colOff>
      <xdr:row>14</xdr:row>
      <xdr:rowOff>139700</xdr:rowOff>
    </xdr:from>
    <xdr:to>
      <xdr:col>11</xdr:col>
      <xdr:colOff>165100</xdr:colOff>
      <xdr:row>18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22CAC72-53C0-BD25-D27F-BF81DB5B14A4}"/>
            </a:ext>
          </a:extLst>
        </xdr:cNvPr>
        <xdr:cNvSpPr/>
      </xdr:nvSpPr>
      <xdr:spPr>
        <a:xfrm>
          <a:off x="8051800" y="3048000"/>
          <a:ext cx="1498600" cy="8255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506DE1-3FDE-6904-4C0B-48267283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622300"/>
          <a:ext cx="7124700" cy="327660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228600</xdr:colOff>
      <xdr:row>29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0A92D-F465-5897-CC4A-F7BAC54D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327900" cy="542290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50800</xdr:rowOff>
    </xdr:from>
    <xdr:to>
      <xdr:col>15</xdr:col>
      <xdr:colOff>165100</xdr:colOff>
      <xdr:row>20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B2126E-ED77-D11F-0A01-154918B1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73100"/>
          <a:ext cx="7251700" cy="349250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50800</xdr:rowOff>
    </xdr:from>
    <xdr:to>
      <xdr:col>15</xdr:col>
      <xdr:colOff>254000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304C8-2434-45F6-AED3-D5FAB68B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73100"/>
          <a:ext cx="7340600" cy="565150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800100</xdr:colOff>
      <xdr:row>24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01FB46-F76E-0D97-6133-7409F0B0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09600"/>
          <a:ext cx="7251700" cy="4394200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15</xdr:row>
      <xdr:rowOff>165100</xdr:rowOff>
    </xdr:from>
    <xdr:to>
      <xdr:col>11</xdr:col>
      <xdr:colOff>38100</xdr:colOff>
      <xdr:row>20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7338E38-CB8A-0EE8-E95F-800D20ED8C54}"/>
            </a:ext>
          </a:extLst>
        </xdr:cNvPr>
        <xdr:cNvSpPr/>
      </xdr:nvSpPr>
      <xdr:spPr>
        <a:xfrm>
          <a:off x="7848600" y="3276600"/>
          <a:ext cx="1574800" cy="9144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15</xdr:col>
      <xdr:colOff>38100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17341-5C64-43C1-3F74-69BA39B0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71500"/>
          <a:ext cx="7162800" cy="350520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15</xdr:col>
      <xdr:colOff>444500</xdr:colOff>
      <xdr:row>28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39A287-74FE-95D1-74ED-285439739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0" y="622300"/>
          <a:ext cx="7620000" cy="516890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15</xdr:col>
      <xdr:colOff>177800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C0A03-6710-3FBE-70E1-3F9DCA51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6200" y="622300"/>
          <a:ext cx="7404100" cy="317500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14</xdr:col>
      <xdr:colOff>558800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81E41-5689-5F0E-1BA8-98465734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584200"/>
          <a:ext cx="7315200" cy="328930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15</xdr:col>
      <xdr:colOff>139700</xdr:colOff>
      <xdr:row>25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E68B-296C-DE89-5F94-41E121A15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37400" cy="466090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266700</xdr:colOff>
      <xdr:row>23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A6A704-BD59-9FDB-45DC-FD862121B8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21"/>
        <a:stretch/>
      </xdr:blipFill>
      <xdr:spPr>
        <a:xfrm>
          <a:off x="5537200" y="584200"/>
          <a:ext cx="7416800" cy="42164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14</xdr:row>
      <xdr:rowOff>152400</xdr:rowOff>
    </xdr:from>
    <xdr:to>
      <xdr:col>13</xdr:col>
      <xdr:colOff>127000</xdr:colOff>
      <xdr:row>23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10B33-2E6B-A348-80BA-B675F3322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91" t="55432" b="7521"/>
        <a:stretch/>
      </xdr:blipFill>
      <xdr:spPr>
        <a:xfrm>
          <a:off x="8077200" y="3060700"/>
          <a:ext cx="3086100" cy="16891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63500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8544D8-2319-3252-ADB2-BE02BA62D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35000"/>
          <a:ext cx="7315200" cy="40894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13</xdr:row>
      <xdr:rowOff>190500</xdr:rowOff>
    </xdr:from>
    <xdr:to>
      <xdr:col>12</xdr:col>
      <xdr:colOff>762000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60B1D-AA43-F548-9C2D-3A3BEE46D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886700" y="2895600"/>
          <a:ext cx="3086100" cy="168910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3</xdr:row>
      <xdr:rowOff>0</xdr:rowOff>
    </xdr:from>
    <xdr:to>
      <xdr:col>15</xdr:col>
      <xdr:colOff>38100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C160E9-8B5C-55B5-338C-862CFB32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340600" cy="26162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11</xdr:row>
      <xdr:rowOff>139699</xdr:rowOff>
    </xdr:from>
    <xdr:to>
      <xdr:col>11</xdr:col>
      <xdr:colOff>63500</xdr:colOff>
      <xdr:row>15</xdr:row>
      <xdr:rowOff>35904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53C9EA-A762-BB44-9F97-D4462BB37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64500" y="2438399"/>
          <a:ext cx="1295400" cy="709005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190500</xdr:colOff>
      <xdr:row>17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488E72-BFCF-6F71-A5B6-CDE6B690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35330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13</xdr:row>
      <xdr:rowOff>177799</xdr:rowOff>
    </xdr:from>
    <xdr:to>
      <xdr:col>11</xdr:col>
      <xdr:colOff>165100</xdr:colOff>
      <xdr:row>17</xdr:row>
      <xdr:rowOff>74004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C34FD-5B2F-1142-A1DF-A48180E994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2882899"/>
          <a:ext cx="1524000" cy="709005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152400</xdr:rowOff>
    </xdr:from>
    <xdr:to>
      <xdr:col>15</xdr:col>
      <xdr:colOff>254000</xdr:colOff>
      <xdr:row>18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22171-E6B0-CE88-0AA4-DCBDB776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558800"/>
          <a:ext cx="7391400" cy="32131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14</xdr:row>
      <xdr:rowOff>88900</xdr:rowOff>
    </xdr:from>
    <xdr:to>
      <xdr:col>11</xdr:col>
      <xdr:colOff>139700</xdr:colOff>
      <xdr:row>17</xdr:row>
      <xdr:rowOff>188305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1AD86-3A50-8B4E-BF37-2AE2313EF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01000" y="2997200"/>
          <a:ext cx="1524000" cy="709005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190500</xdr:rowOff>
    </xdr:from>
    <xdr:to>
      <xdr:col>14</xdr:col>
      <xdr:colOff>812800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77FA1E-0D54-E6BA-352A-4CF1E6A2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96900"/>
          <a:ext cx="7226300" cy="26543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11</xdr:row>
      <xdr:rowOff>139700</xdr:rowOff>
    </xdr:from>
    <xdr:to>
      <xdr:col>11</xdr:col>
      <xdr:colOff>127000</xdr:colOff>
      <xdr:row>15</xdr:row>
      <xdr:rowOff>35905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A627A5-4F43-B941-85DC-DA31DDA28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988300" y="2438400"/>
          <a:ext cx="1524000" cy="709005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673100</xdr:colOff>
      <xdr:row>22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217AC-90C5-052F-6EEB-1AFE5BD74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023"/>
        <a:stretch/>
      </xdr:blipFill>
      <xdr:spPr>
        <a:xfrm>
          <a:off x="5499100" y="596900"/>
          <a:ext cx="7035800" cy="40005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317500</xdr:colOff>
      <xdr:row>14</xdr:row>
      <xdr:rowOff>25400</xdr:rowOff>
    </xdr:from>
    <xdr:to>
      <xdr:col>11</xdr:col>
      <xdr:colOff>190500</xdr:colOff>
      <xdr:row>17</xdr:row>
      <xdr:rowOff>124805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E935B0-6B34-934D-8F86-FD47A61CC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51800" y="2933700"/>
          <a:ext cx="1524000" cy="709005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190500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D663F-03B6-920A-B119-2BCC26053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7302500" cy="332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15</xdr:row>
      <xdr:rowOff>50800</xdr:rowOff>
    </xdr:from>
    <xdr:to>
      <xdr:col>11</xdr:col>
      <xdr:colOff>203200</xdr:colOff>
      <xdr:row>18</xdr:row>
      <xdr:rowOff>150205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9C9DEE-6485-1E40-A4F9-069F6A9846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975600" y="3162300"/>
          <a:ext cx="1524000" cy="709005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3</xdr:row>
      <xdr:rowOff>12700</xdr:rowOff>
    </xdr:from>
    <xdr:to>
      <xdr:col>14</xdr:col>
      <xdr:colOff>711200</xdr:colOff>
      <xdr:row>26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F1E3FA-254E-431D-A5E6-41AD58C3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099300" cy="474980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E43B1-D010-EE0F-9B18-1FEDD0799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35000"/>
          <a:ext cx="7213600" cy="406400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127000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33D19-F2D9-34D3-CC2E-A69A417C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264400" cy="262890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12</xdr:row>
      <xdr:rowOff>0</xdr:rowOff>
    </xdr:from>
    <xdr:to>
      <xdr:col>11</xdr:col>
      <xdr:colOff>228600</xdr:colOff>
      <xdr:row>15</xdr:row>
      <xdr:rowOff>86705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65C166-A61E-674A-A4B5-FB454AEE9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77200" y="2501900"/>
          <a:ext cx="1524000" cy="70900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177800</xdr:rowOff>
    </xdr:from>
    <xdr:to>
      <xdr:col>15</xdr:col>
      <xdr:colOff>177800</xdr:colOff>
      <xdr:row>17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310044-D889-9C3D-5F78-FCAB659A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21360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13</xdr:row>
      <xdr:rowOff>127000</xdr:rowOff>
    </xdr:from>
    <xdr:to>
      <xdr:col>11</xdr:col>
      <xdr:colOff>317500</xdr:colOff>
      <xdr:row>17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3E3F0-4E5A-9248-82CB-1B23493D6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89900" y="2832100"/>
          <a:ext cx="1524000" cy="709005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774700</xdr:colOff>
      <xdr:row>2</xdr:row>
      <xdr:rowOff>190500</xdr:rowOff>
    </xdr:from>
    <xdr:to>
      <xdr:col>15</xdr:col>
      <xdr:colOff>292100</xdr:colOff>
      <xdr:row>19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0270-B81B-6A69-BFC7-1F88A17E4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596900"/>
          <a:ext cx="7035800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11</xdr:row>
      <xdr:rowOff>114300</xdr:rowOff>
    </xdr:from>
    <xdr:to>
      <xdr:col>11</xdr:col>
      <xdr:colOff>609600</xdr:colOff>
      <xdr:row>15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6762D1-618F-A34E-BEAC-A75F5F06F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166100" y="2413000"/>
          <a:ext cx="1524000" cy="709005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165100</xdr:rowOff>
    </xdr:from>
    <xdr:to>
      <xdr:col>15</xdr:col>
      <xdr:colOff>0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EBEF92-1936-2485-63FF-5FF0BA90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71500"/>
          <a:ext cx="7162800" cy="17653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7</xdr:row>
      <xdr:rowOff>101600</xdr:rowOff>
    </xdr:from>
    <xdr:to>
      <xdr:col>11</xdr:col>
      <xdr:colOff>215900</xdr:colOff>
      <xdr:row>10</xdr:row>
      <xdr:rowOff>201005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CFE747-8F74-C04D-AA2F-D76A2469F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1587500"/>
          <a:ext cx="1524000" cy="709005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25400</xdr:rowOff>
    </xdr:from>
    <xdr:to>
      <xdr:col>14</xdr:col>
      <xdr:colOff>800100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BB778-15F5-D747-88D9-41CF2B50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47700"/>
          <a:ext cx="7289800" cy="3314700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12</xdr:row>
      <xdr:rowOff>12700</xdr:rowOff>
    </xdr:from>
    <xdr:to>
      <xdr:col>10</xdr:col>
      <xdr:colOff>787400</xdr:colOff>
      <xdr:row>15</xdr:row>
      <xdr:rowOff>112105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9D7D0E-2744-FB46-B732-75175BE04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772400" y="2514600"/>
          <a:ext cx="1524000" cy="709005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609600</xdr:colOff>
      <xdr:row>20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89A6DD-0A5B-65FB-B366-D0309564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22300"/>
          <a:ext cx="7213600" cy="370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149356</xdr:rowOff>
    </xdr:from>
    <xdr:to>
      <xdr:col>12</xdr:col>
      <xdr:colOff>698500</xdr:colOff>
      <xdr:row>17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59C3A9-88F1-8649-9103-D7F8E6C5A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255000" y="2448056"/>
          <a:ext cx="2349500" cy="109304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114300</xdr:colOff>
      <xdr:row>23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56A2F-B64E-69FE-0BF9-AB9D276B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340600" cy="42545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13</xdr:row>
      <xdr:rowOff>0</xdr:rowOff>
    </xdr:from>
    <xdr:to>
      <xdr:col>12</xdr:col>
      <xdr:colOff>50800</xdr:colOff>
      <xdr:row>18</xdr:row>
      <xdr:rowOff>77049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C5F2BD-8D0D-F441-96D5-570575EA7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785100" y="2705100"/>
          <a:ext cx="2349500" cy="109304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2</xdr:row>
      <xdr:rowOff>203200</xdr:rowOff>
    </xdr:from>
    <xdr:to>
      <xdr:col>15</xdr:col>
      <xdr:colOff>228600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30C63-7ED4-EB00-0601-C27F260F2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09600"/>
          <a:ext cx="7124700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13</xdr:row>
      <xdr:rowOff>152400</xdr:rowOff>
    </xdr:from>
    <xdr:to>
      <xdr:col>12</xdr:col>
      <xdr:colOff>431800</xdr:colOff>
      <xdr:row>19</xdr:row>
      <xdr:rowOff>26249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BA4E88-33CB-C74C-BC6F-4B20F0F82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204200" y="2857500"/>
          <a:ext cx="2349500" cy="109304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774700</xdr:colOff>
      <xdr:row>4</xdr:row>
      <xdr:rowOff>63500</xdr:rowOff>
    </xdr:from>
    <xdr:to>
      <xdr:col>15</xdr:col>
      <xdr:colOff>457200</xdr:colOff>
      <xdr:row>27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1D6310-67A4-2B5C-9216-A10E3D97D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939800"/>
          <a:ext cx="7112000" cy="4737100"/>
        </a:xfrm>
        <a:prstGeom prst="rect">
          <a:avLst/>
        </a:prstGeom>
      </xdr:spPr>
    </xdr:pic>
    <xdr:clientData/>
  </xdr:twoCellAnchor>
  <xdr:twoCellAnchor editAs="oneCell">
    <xdr:from>
      <xdr:col>9</xdr:col>
      <xdr:colOff>774700</xdr:colOff>
      <xdr:row>17</xdr:row>
      <xdr:rowOff>139700</xdr:rowOff>
    </xdr:from>
    <xdr:to>
      <xdr:col>12</xdr:col>
      <xdr:colOff>660400</xdr:colOff>
      <xdr:row>23</xdr:row>
      <xdr:rowOff>13549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89EBCA-AD1A-5240-9D24-4FD61C2902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420100" y="3657600"/>
          <a:ext cx="2362200" cy="109304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2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11">
      <pivotArea collapsedLevelsAreSubtotals="1" fieldPosition="0">
        <references count="1">
          <reference field="0" count="1">
            <x v="1"/>
          </reference>
        </references>
      </pivotArea>
    </format>
    <format dxfId="10">
      <pivotArea dataOnly="0" labelOnly="1" fieldPosition="0">
        <references count="1">
          <reference field="0" count="1">
            <x v="1"/>
          </reference>
        </references>
      </pivotArea>
    </format>
    <format dxfId="9">
      <pivotArea dataOnly="0" fieldPosition="0">
        <references count="1">
          <reference field="0" count="1">
            <x v="3"/>
          </reference>
        </references>
      </pivotArea>
    </format>
    <format dxfId="8">
      <pivotArea collapsedLevelsAreSubtotals="1" fieldPosition="0">
        <references count="1">
          <reference field="0" count="1">
            <x v="2"/>
          </reference>
        </references>
      </pivotArea>
    </format>
    <format dxfId="7">
      <pivotArea dataOnly="0" labelOnly="1" fieldPosition="0">
        <references count="1">
          <reference field="0" count="1">
            <x v="2"/>
          </reference>
        </references>
      </pivotArea>
    </format>
    <format dxfId="6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5">
      <pivotArea dataOnly="0" fieldPosition="0">
        <references count="1">
          <reference field="0" count="2">
            <x v="5"/>
            <x v="6"/>
          </reference>
        </references>
      </pivotArea>
    </format>
    <format dxfId="4">
      <pivotArea collapsedLevelsAreSubtotals="1" fieldPosition="0">
        <references count="1">
          <reference field="0" count="1">
            <x v="4"/>
          </reference>
        </references>
      </pivotArea>
    </format>
    <format dxfId="3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8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72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96" t="s">
        <v>472</v>
      </c>
      <c r="I19" s="397"/>
      <c r="K19" s="398" t="s">
        <v>475</v>
      </c>
      <c r="L19" s="399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96" t="s">
        <v>472</v>
      </c>
      <c r="I20" s="397"/>
      <c r="K20" s="398" t="s">
        <v>475</v>
      </c>
      <c r="L20" s="399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96" t="s">
        <v>472</v>
      </c>
      <c r="I21" s="397"/>
      <c r="K21" s="398" t="s">
        <v>475</v>
      </c>
      <c r="L21" s="399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96" t="s">
        <v>472</v>
      </c>
      <c r="I18" s="397"/>
      <c r="K18" s="398" t="s">
        <v>475</v>
      </c>
      <c r="L18" s="399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96" t="s">
        <v>472</v>
      </c>
      <c r="I20" s="397"/>
      <c r="K20" s="398" t="s">
        <v>475</v>
      </c>
      <c r="L20" s="399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400" t="s">
        <v>667</v>
      </c>
      <c r="N10" s="400"/>
      <c r="O10" s="400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401" t="s">
        <v>668</v>
      </c>
      <c r="N11" s="401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401" t="s">
        <v>669</v>
      </c>
      <c r="N12" s="401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69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0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0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0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0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0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0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0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0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0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0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0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1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2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2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2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2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2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2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2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2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2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2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2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2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2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2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2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2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2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4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5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5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5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76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0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0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0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0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0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0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0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0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0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0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0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0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0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0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0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0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0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0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0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0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1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2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2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2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2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2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2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2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2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2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2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2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2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2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2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2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2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3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2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3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4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5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5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5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5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76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0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0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0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0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0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0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0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0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0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0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0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0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0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0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0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0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1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2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2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2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2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2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2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2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2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3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4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5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5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5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76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0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0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0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0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0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0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0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0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0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0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0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0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1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2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2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2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2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2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2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2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2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2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2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3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4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5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5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5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76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0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0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0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0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0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0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0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0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0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0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0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0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0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0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1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2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2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2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2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2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2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125</v>
      </c>
      <c r="H39" s="357" t="s">
        <v>8932</v>
      </c>
      <c r="I39" s="357">
        <f>1940*3</f>
        <v>5820</v>
      </c>
      <c r="J39" s="357"/>
      <c r="K39" s="357" t="s">
        <v>8933</v>
      </c>
      <c r="L39" s="357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29</v>
      </c>
      <c r="H40" s="357" t="s">
        <v>8929</v>
      </c>
      <c r="I40" s="357">
        <f>I39*0.4</f>
        <v>2328</v>
      </c>
      <c r="J40" s="357"/>
      <c r="K40" s="357" t="s">
        <v>8934</v>
      </c>
      <c r="L40" s="357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168</v>
      </c>
      <c r="H41" s="357" t="s">
        <v>8930</v>
      </c>
      <c r="I41" s="357">
        <f>I39*0.4</f>
        <v>2328</v>
      </c>
      <c r="J41" s="357"/>
      <c r="K41" s="357" t="s">
        <v>8935</v>
      </c>
      <c r="L41" s="357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499</v>
      </c>
      <c r="H42" s="357" t="s">
        <v>8931</v>
      </c>
      <c r="I42" s="357">
        <f>I39*0.2</f>
        <v>1164</v>
      </c>
      <c r="J42" s="357"/>
      <c r="K42" s="357"/>
      <c r="L42" s="357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2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2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2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2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2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4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5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5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5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76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0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0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0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1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22</v>
      </c>
      <c r="H34" s="347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194</v>
      </c>
      <c r="H36" s="357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388</v>
      </c>
      <c r="H37" s="357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485</v>
      </c>
      <c r="H38" s="357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716</v>
      </c>
      <c r="H39" s="357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2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2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2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2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2">
        <v>22</v>
      </c>
      <c r="H44" s="347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49</v>
      </c>
      <c r="H46" s="357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4">
        <v>500</v>
      </c>
      <c r="H47" s="357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51</v>
      </c>
      <c r="H48" s="357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5">
        <v>30</v>
      </c>
      <c r="H49" s="357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76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0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0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0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0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0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0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0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0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2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2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2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2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2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2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3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4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5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5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5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5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76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dimension ref="B3:U53"/>
  <sheetViews>
    <sheetView showGridLines="0" zoomScale="75" workbookViewId="0">
      <selection activeCell="B4" sqref="B4:F53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0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0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0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0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0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0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0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0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0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0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1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2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2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2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2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2">
        <v>0</v>
      </c>
      <c r="H35" s="404" t="s">
        <v>8949</v>
      </c>
      <c r="I35" s="405"/>
      <c r="J35" s="405"/>
      <c r="K35" s="405"/>
      <c r="L35" s="405"/>
      <c r="M35" s="406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40</v>
      </c>
      <c r="H36" s="379"/>
      <c r="I36" s="377" t="s">
        <v>8948</v>
      </c>
      <c r="J36" s="377" t="s">
        <v>84</v>
      </c>
      <c r="K36" s="343"/>
      <c r="L36" s="402" t="s">
        <v>8933</v>
      </c>
      <c r="M36" s="403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2">
        <v>12</v>
      </c>
      <c r="H37" s="380" t="s">
        <v>27</v>
      </c>
      <c r="I37" s="381">
        <v>1579</v>
      </c>
      <c r="J37" s="381">
        <f>$I$40*0.5</f>
        <v>662</v>
      </c>
      <c r="K37" s="343"/>
      <c r="L37" s="378" t="s">
        <v>106</v>
      </c>
      <c r="M37" s="382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2">
        <v>301</v>
      </c>
      <c r="H38" s="380" t="s">
        <v>17</v>
      </c>
      <c r="I38" s="381">
        <v>-179</v>
      </c>
      <c r="J38" s="381">
        <f>$I$40*0.4</f>
        <v>529.6</v>
      </c>
      <c r="K38" s="343"/>
      <c r="L38" s="378" t="s">
        <v>108</v>
      </c>
      <c r="M38" s="382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2">
        <v>98</v>
      </c>
      <c r="H39" s="380" t="s">
        <v>8947</v>
      </c>
      <c r="I39" s="381">
        <v>-76</v>
      </c>
      <c r="J39" s="381">
        <f>$I$40*0.1</f>
        <v>132.4</v>
      </c>
      <c r="K39" s="343"/>
      <c r="L39" s="343"/>
      <c r="M39" s="383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31</v>
      </c>
      <c r="H40" s="384" t="s">
        <v>76</v>
      </c>
      <c r="I40" s="385">
        <f>SUM(I37:I39)</f>
        <v>1324</v>
      </c>
      <c r="J40" s="385">
        <f>SUM(J37:J39)</f>
        <v>1324</v>
      </c>
      <c r="K40" s="386"/>
      <c r="L40" s="386"/>
      <c r="M40" s="387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2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2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3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4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5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5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76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7A46-F0CE-3F43-97AD-B680A7494359}">
  <dimension ref="B3:M54"/>
  <sheetViews>
    <sheetView showGridLines="0" topLeftCell="A12" zoomScale="82" workbookViewId="0">
      <selection activeCell="B4" sqref="B4:F5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102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11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810</v>
      </c>
    </row>
    <row r="8" spans="2:6">
      <c r="B8" s="90" t="s">
        <v>17</v>
      </c>
      <c r="C8" s="91" t="s">
        <v>18</v>
      </c>
      <c r="D8" s="91" t="s">
        <v>498</v>
      </c>
      <c r="E8" s="91" t="s">
        <v>499</v>
      </c>
      <c r="F8" s="370">
        <v>0</v>
      </c>
    </row>
    <row r="9" spans="2:6">
      <c r="B9" s="90" t="s">
        <v>17</v>
      </c>
      <c r="C9" s="91" t="s">
        <v>18</v>
      </c>
      <c r="D9" s="91" t="s">
        <v>649</v>
      </c>
      <c r="E9" s="91" t="s">
        <v>650</v>
      </c>
      <c r="F9" s="370">
        <v>3</v>
      </c>
    </row>
    <row r="10" spans="2:6">
      <c r="B10" s="90" t="s">
        <v>17</v>
      </c>
      <c r="C10" s="91" t="s">
        <v>18</v>
      </c>
      <c r="D10" s="91" t="s">
        <v>665</v>
      </c>
      <c r="E10" s="91" t="s">
        <v>8915</v>
      </c>
      <c r="F10" s="370">
        <v>240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170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80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113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50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850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706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211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70">
        <v>31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370">
        <v>75</v>
      </c>
    </row>
    <row r="25" spans="2:6">
      <c r="B25" s="90" t="s">
        <v>17</v>
      </c>
      <c r="C25" s="91" t="s">
        <v>6</v>
      </c>
      <c r="D25" s="91" t="s">
        <v>502</v>
      </c>
      <c r="E25" s="91" t="s">
        <v>662</v>
      </c>
      <c r="F25" s="370">
        <v>138</v>
      </c>
    </row>
    <row r="26" spans="2:6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175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200</v>
      </c>
    </row>
    <row r="28" spans="2:6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25</v>
      </c>
    </row>
    <row r="29" spans="2:6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0</v>
      </c>
    </row>
    <row r="30" spans="2:6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129</v>
      </c>
    </row>
    <row r="31" spans="2:6">
      <c r="B31" s="102" t="s">
        <v>27</v>
      </c>
      <c r="C31" s="103" t="s">
        <v>18</v>
      </c>
      <c r="D31" s="103" t="s">
        <v>262</v>
      </c>
      <c r="E31" s="103" t="s">
        <v>263</v>
      </c>
      <c r="F31" s="372">
        <v>30</v>
      </c>
    </row>
    <row r="32" spans="2:6">
      <c r="B32" s="102" t="s">
        <v>27</v>
      </c>
      <c r="C32" s="103" t="s">
        <v>18</v>
      </c>
      <c r="D32" s="103" t="s">
        <v>484</v>
      </c>
      <c r="E32" s="103" t="s">
        <v>661</v>
      </c>
      <c r="F32" s="372">
        <v>0</v>
      </c>
    </row>
    <row r="33" spans="2:10">
      <c r="B33" s="102" t="s">
        <v>27</v>
      </c>
      <c r="C33" s="103" t="s">
        <v>18</v>
      </c>
      <c r="D33" s="103" t="s">
        <v>589</v>
      </c>
      <c r="E33" s="103" t="s">
        <v>659</v>
      </c>
      <c r="F33" s="372">
        <v>92</v>
      </c>
    </row>
    <row r="34" spans="2:10">
      <c r="B34" s="102" t="s">
        <v>27</v>
      </c>
      <c r="C34" s="103" t="s">
        <v>18</v>
      </c>
      <c r="D34" s="103" t="s">
        <v>8943</v>
      </c>
      <c r="E34" s="103" t="s">
        <v>8944</v>
      </c>
      <c r="F34" s="372">
        <v>513</v>
      </c>
    </row>
    <row r="35" spans="2:10">
      <c r="B35" s="102" t="s">
        <v>27</v>
      </c>
      <c r="C35" s="103" t="s">
        <v>18</v>
      </c>
      <c r="D35" s="103" t="s">
        <v>731</v>
      </c>
      <c r="E35" s="103" t="s">
        <v>732</v>
      </c>
      <c r="F35" s="372">
        <v>11</v>
      </c>
      <c r="H35" s="194" t="s">
        <v>8951</v>
      </c>
    </row>
    <row r="36" spans="2:10">
      <c r="B36" s="102" t="s">
        <v>27</v>
      </c>
      <c r="C36" s="103" t="s">
        <v>18</v>
      </c>
      <c r="D36" s="103" t="s">
        <v>727</v>
      </c>
      <c r="E36" s="103" t="s">
        <v>8950</v>
      </c>
      <c r="F36" s="372">
        <v>32</v>
      </c>
      <c r="H36" s="194" t="s">
        <v>8952</v>
      </c>
      <c r="I36" s="342">
        <f>F38</f>
        <v>400</v>
      </c>
    </row>
    <row r="37" spans="2:10">
      <c r="B37" s="102" t="s">
        <v>27</v>
      </c>
      <c r="C37" s="103" t="s">
        <v>18</v>
      </c>
      <c r="D37" s="103" t="s">
        <v>8918</v>
      </c>
      <c r="E37" s="103" t="s">
        <v>8919</v>
      </c>
      <c r="F37" s="372">
        <v>15</v>
      </c>
      <c r="H37" s="194" t="s">
        <v>8953</v>
      </c>
      <c r="I37" s="342">
        <f>F41</f>
        <v>500</v>
      </c>
    </row>
    <row r="38" spans="2:10">
      <c r="B38" s="102" t="s">
        <v>27</v>
      </c>
      <c r="C38" s="103" t="s">
        <v>6</v>
      </c>
      <c r="D38" s="103" t="s">
        <v>34</v>
      </c>
      <c r="E38" s="103" t="s">
        <v>35</v>
      </c>
      <c r="F38" s="372">
        <v>400</v>
      </c>
      <c r="H38" s="194" t="s">
        <v>8954</v>
      </c>
      <c r="I38" s="342">
        <f>F42</f>
        <v>144</v>
      </c>
    </row>
    <row r="39" spans="2:10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497</v>
      </c>
      <c r="H39" s="194" t="s">
        <v>8955</v>
      </c>
      <c r="I39" s="342">
        <f>F39</f>
        <v>497</v>
      </c>
    </row>
    <row r="40" spans="2:10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486</v>
      </c>
      <c r="H40" s="194" t="s">
        <v>8956</v>
      </c>
      <c r="I40" s="342">
        <f>F40</f>
        <v>486</v>
      </c>
    </row>
    <row r="41" spans="2:10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500</v>
      </c>
      <c r="H41" s="194" t="s">
        <v>8957</v>
      </c>
      <c r="I41" s="342">
        <f>-F33</f>
        <v>-92</v>
      </c>
    </row>
    <row r="42" spans="2:10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144</v>
      </c>
      <c r="H42" s="194" t="s">
        <v>8958</v>
      </c>
      <c r="I42" s="342">
        <f>-F37</f>
        <v>-15</v>
      </c>
    </row>
    <row r="43" spans="2:10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624</v>
      </c>
      <c r="H43" s="194" t="s">
        <v>8959</v>
      </c>
      <c r="I43" s="342">
        <f>F47</f>
        <v>38</v>
      </c>
    </row>
    <row r="44" spans="2:10">
      <c r="B44" s="102" t="s">
        <v>27</v>
      </c>
      <c r="C44" s="103" t="s">
        <v>6</v>
      </c>
      <c r="D44" s="103" t="s">
        <v>504</v>
      </c>
      <c r="E44" s="103" t="s">
        <v>505</v>
      </c>
      <c r="F44" s="372">
        <v>248</v>
      </c>
      <c r="H44" s="194" t="s">
        <v>8962</v>
      </c>
      <c r="I44" s="342">
        <f>F43</f>
        <v>624</v>
      </c>
    </row>
    <row r="45" spans="2:10">
      <c r="B45" s="102" t="s">
        <v>27</v>
      </c>
      <c r="C45" s="103" t="s">
        <v>6</v>
      </c>
      <c r="D45" s="103" t="s">
        <v>517</v>
      </c>
      <c r="E45" s="103" t="s">
        <v>518</v>
      </c>
      <c r="F45" s="372">
        <v>73</v>
      </c>
      <c r="H45" s="194" t="s">
        <v>76</v>
      </c>
      <c r="I45" s="342">
        <f>SUM(I36:I44)</f>
        <v>2582</v>
      </c>
      <c r="J45">
        <f>I45*0.2</f>
        <v>516.4</v>
      </c>
    </row>
    <row r="46" spans="2:10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862</v>
      </c>
      <c r="J46">
        <f>J45/3</f>
        <v>172.13333333333333</v>
      </c>
    </row>
    <row r="47" spans="2:10">
      <c r="B47" s="102" t="s">
        <v>27</v>
      </c>
      <c r="C47" s="103" t="s">
        <v>6</v>
      </c>
      <c r="D47" s="103" t="s">
        <v>682</v>
      </c>
      <c r="E47" s="103" t="s">
        <v>8928</v>
      </c>
      <c r="F47" s="372">
        <v>38</v>
      </c>
      <c r="H47" s="194" t="s">
        <v>8960</v>
      </c>
    </row>
    <row r="48" spans="2:10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496</v>
      </c>
    </row>
    <row r="49" spans="2:13">
      <c r="B49" s="102" t="s">
        <v>27</v>
      </c>
      <c r="C49" s="103" t="s">
        <v>6</v>
      </c>
      <c r="D49" s="103" t="s">
        <v>8916</v>
      </c>
      <c r="E49" s="103" t="s">
        <v>8917</v>
      </c>
      <c r="F49" s="372">
        <v>39</v>
      </c>
    </row>
    <row r="50" spans="2:13">
      <c r="B50" s="102" t="s">
        <v>27</v>
      </c>
      <c r="C50" s="103" t="s">
        <v>6</v>
      </c>
      <c r="D50" s="103" t="s">
        <v>8946</v>
      </c>
      <c r="E50" s="103" t="s">
        <v>565</v>
      </c>
      <c r="F50" s="372">
        <v>576</v>
      </c>
    </row>
    <row r="51" spans="2:13" ht="17" thickBot="1">
      <c r="B51" s="115" t="s">
        <v>27</v>
      </c>
      <c r="C51" s="116" t="s">
        <v>6</v>
      </c>
      <c r="D51" s="116" t="s">
        <v>688</v>
      </c>
      <c r="E51" s="116" t="s">
        <v>689</v>
      </c>
      <c r="F51" s="373">
        <v>582</v>
      </c>
    </row>
    <row r="52" spans="2:13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72</v>
      </c>
    </row>
    <row r="53" spans="2:13">
      <c r="B53" s="122" t="s">
        <v>40</v>
      </c>
      <c r="C53" s="118" t="s">
        <v>6</v>
      </c>
      <c r="D53" s="118" t="s">
        <v>49</v>
      </c>
      <c r="E53" s="118" t="s">
        <v>511</v>
      </c>
      <c r="F53" s="375">
        <v>389</v>
      </c>
      <c r="M53" t="s">
        <v>8961</v>
      </c>
    </row>
    <row r="54" spans="2:13" ht="17" thickBot="1">
      <c r="B54" s="124" t="s">
        <v>40</v>
      </c>
      <c r="C54" s="125" t="s">
        <v>6</v>
      </c>
      <c r="D54" s="125" t="s">
        <v>257</v>
      </c>
      <c r="E54" s="125" t="s">
        <v>258</v>
      </c>
      <c r="F54" s="376">
        <v>163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E57-7B80-9246-BF27-2C5F357E5ED5}">
  <dimension ref="B3:M46"/>
  <sheetViews>
    <sheetView showGridLines="0" zoomScale="83" workbookViewId="0">
      <selection activeCell="B4" sqref="B4:F46"/>
    </sheetView>
  </sheetViews>
  <sheetFormatPr baseColWidth="10" defaultRowHeight="16"/>
  <cols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244</v>
      </c>
      <c r="E5" s="211" t="s">
        <v>8923</v>
      </c>
      <c r="F5" s="369">
        <v>425</v>
      </c>
    </row>
    <row r="6" spans="2:6">
      <c r="B6" s="90" t="s">
        <v>17</v>
      </c>
      <c r="C6" s="91" t="s">
        <v>18</v>
      </c>
      <c r="D6" s="91" t="s">
        <v>725</v>
      </c>
      <c r="E6" s="91" t="s">
        <v>726</v>
      </c>
      <c r="F6" s="370">
        <v>376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43</v>
      </c>
    </row>
    <row r="8" spans="2:6">
      <c r="B8" s="90" t="s">
        <v>17</v>
      </c>
      <c r="C8" s="91" t="s">
        <v>6</v>
      </c>
      <c r="D8" s="91" t="s">
        <v>224</v>
      </c>
      <c r="E8" s="91" t="s">
        <v>663</v>
      </c>
      <c r="F8" s="370">
        <v>10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350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35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152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92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296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272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0">
        <v>177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203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474</v>
      </c>
    </row>
    <row r="18" spans="2:13">
      <c r="B18" s="90" t="s">
        <v>17</v>
      </c>
      <c r="C18" s="91" t="s">
        <v>6</v>
      </c>
      <c r="D18" s="91" t="s">
        <v>502</v>
      </c>
      <c r="E18" s="91" t="s">
        <v>662</v>
      </c>
      <c r="F18" s="370">
        <v>130</v>
      </c>
    </row>
    <row r="19" spans="2:13">
      <c r="B19" s="90" t="s">
        <v>17</v>
      </c>
      <c r="C19" s="91" t="s">
        <v>6</v>
      </c>
      <c r="D19" s="91" t="s">
        <v>608</v>
      </c>
      <c r="E19" s="91" t="s">
        <v>609</v>
      </c>
      <c r="F19" s="370">
        <v>90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70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</v>
      </c>
    </row>
    <row r="22" spans="2:13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200</v>
      </c>
    </row>
    <row r="23" spans="2:13">
      <c r="B23" s="102" t="s">
        <v>27</v>
      </c>
      <c r="C23" s="103" t="s">
        <v>18</v>
      </c>
      <c r="D23" s="103" t="s">
        <v>7</v>
      </c>
      <c r="E23" s="103" t="s">
        <v>461</v>
      </c>
      <c r="F23" s="372">
        <v>51</v>
      </c>
    </row>
    <row r="24" spans="2:13">
      <c r="B24" s="102" t="s">
        <v>27</v>
      </c>
      <c r="C24" s="103" t="s">
        <v>18</v>
      </c>
      <c r="D24" s="103" t="s">
        <v>32</v>
      </c>
      <c r="E24" s="103" t="s">
        <v>33</v>
      </c>
      <c r="F24" s="372">
        <v>219</v>
      </c>
    </row>
    <row r="25" spans="2:13">
      <c r="B25" s="102" t="s">
        <v>27</v>
      </c>
      <c r="C25" s="103" t="s">
        <v>18</v>
      </c>
      <c r="D25" s="103" t="s">
        <v>53</v>
      </c>
      <c r="E25" s="103" t="s">
        <v>123</v>
      </c>
      <c r="F25" s="372">
        <v>592</v>
      </c>
    </row>
    <row r="26" spans="2:13">
      <c r="B26" s="102" t="s">
        <v>27</v>
      </c>
      <c r="C26" s="103" t="s">
        <v>18</v>
      </c>
      <c r="D26" s="103" t="s">
        <v>228</v>
      </c>
      <c r="E26" s="103" t="s">
        <v>470</v>
      </c>
      <c r="F26" s="372">
        <v>609</v>
      </c>
    </row>
    <row r="27" spans="2:13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90</v>
      </c>
    </row>
    <row r="28" spans="2:13">
      <c r="B28" s="102" t="s">
        <v>27</v>
      </c>
      <c r="C28" s="103" t="s">
        <v>18</v>
      </c>
      <c r="D28" s="103" t="s">
        <v>512</v>
      </c>
      <c r="E28" s="103" t="s">
        <v>119</v>
      </c>
      <c r="F28" s="372">
        <v>498</v>
      </c>
    </row>
    <row r="29" spans="2:13">
      <c r="B29" s="102" t="s">
        <v>27</v>
      </c>
      <c r="C29" s="103" t="s">
        <v>18</v>
      </c>
      <c r="D29" s="103" t="s">
        <v>694</v>
      </c>
      <c r="E29" s="103" t="s">
        <v>695</v>
      </c>
      <c r="F29" s="372">
        <v>486</v>
      </c>
    </row>
    <row r="30" spans="2:13" ht="17" thickBot="1">
      <c r="B30" s="102" t="s">
        <v>27</v>
      </c>
      <c r="C30" s="103" t="s">
        <v>18</v>
      </c>
      <c r="D30" s="103" t="s">
        <v>8916</v>
      </c>
      <c r="E30" s="103" t="s">
        <v>8917</v>
      </c>
      <c r="F30" s="372">
        <v>10</v>
      </c>
    </row>
    <row r="31" spans="2:13">
      <c r="B31" s="102" t="s">
        <v>27</v>
      </c>
      <c r="C31" s="103" t="s">
        <v>18</v>
      </c>
      <c r="D31" s="103" t="s">
        <v>727</v>
      </c>
      <c r="E31" s="103" t="s">
        <v>8950</v>
      </c>
      <c r="F31" s="372">
        <v>23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6</v>
      </c>
      <c r="D32" s="103" t="s">
        <v>34</v>
      </c>
      <c r="E32" s="103" t="s">
        <v>35</v>
      </c>
      <c r="F32" s="372">
        <v>1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6</v>
      </c>
      <c r="D33" s="103" t="s">
        <v>36</v>
      </c>
      <c r="E33" s="103" t="s">
        <v>37</v>
      </c>
      <c r="F33" s="372">
        <v>75</v>
      </c>
      <c r="H33" s="380" t="s">
        <v>27</v>
      </c>
      <c r="I33" s="381">
        <v>713</v>
      </c>
      <c r="J33" s="381">
        <f>$I$36*0.4</f>
        <v>829.2</v>
      </c>
      <c r="K33" s="343"/>
      <c r="L33" s="378" t="s">
        <v>8964</v>
      </c>
      <c r="M33" s="382">
        <f>-(I35-J35)</f>
        <v>566.6</v>
      </c>
    </row>
    <row r="34" spans="2:13">
      <c r="B34" s="102" t="s">
        <v>27</v>
      </c>
      <c r="C34" s="103" t="s">
        <v>6</v>
      </c>
      <c r="D34" s="103" t="s">
        <v>81</v>
      </c>
      <c r="E34" s="103" t="s">
        <v>82</v>
      </c>
      <c r="F34" s="372">
        <v>358</v>
      </c>
      <c r="H34" s="380" t="s">
        <v>17</v>
      </c>
      <c r="I34" s="381">
        <v>1512</v>
      </c>
      <c r="J34" s="381">
        <f>$I$36*0.4</f>
        <v>829.2</v>
      </c>
      <c r="K34" s="343"/>
      <c r="L34" s="378" t="s">
        <v>91</v>
      </c>
      <c r="M34" s="382">
        <f>J33-I33</f>
        <v>116.20000000000005</v>
      </c>
    </row>
    <row r="35" spans="2:13">
      <c r="B35" s="102" t="s">
        <v>27</v>
      </c>
      <c r="C35" s="103" t="s">
        <v>6</v>
      </c>
      <c r="D35" s="103" t="s">
        <v>484</v>
      </c>
      <c r="E35" s="103" t="s">
        <v>661</v>
      </c>
      <c r="F35" s="372">
        <v>16</v>
      </c>
      <c r="H35" s="380" t="s">
        <v>8947</v>
      </c>
      <c r="I35" s="381">
        <v>-152</v>
      </c>
      <c r="J35" s="381">
        <f>$I$36*0.2</f>
        <v>414.6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504</v>
      </c>
      <c r="E36" s="103" t="s">
        <v>505</v>
      </c>
      <c r="F36" s="372">
        <v>562</v>
      </c>
      <c r="H36" s="384" t="s">
        <v>76</v>
      </c>
      <c r="I36" s="385">
        <f>SUM(I33:I35)</f>
        <v>2073</v>
      </c>
      <c r="J36" s="385">
        <f>SUM(J33:J35)</f>
        <v>2073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146</v>
      </c>
    </row>
    <row r="38" spans="2:13">
      <c r="B38" s="102" t="s">
        <v>27</v>
      </c>
      <c r="C38" s="103" t="s">
        <v>6</v>
      </c>
      <c r="D38" s="103" t="s">
        <v>589</v>
      </c>
      <c r="E38" s="103" t="s">
        <v>659</v>
      </c>
      <c r="F38" s="372">
        <v>916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50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25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13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1221</v>
      </c>
    </row>
    <row r="43" spans="2:13" ht="17" thickBot="1">
      <c r="B43" s="115" t="s">
        <v>27</v>
      </c>
      <c r="C43" s="116" t="s">
        <v>6</v>
      </c>
      <c r="D43" s="116" t="s">
        <v>8918</v>
      </c>
      <c r="E43" s="116" t="s">
        <v>8919</v>
      </c>
      <c r="F43" s="373">
        <v>108</v>
      </c>
    </row>
    <row r="44" spans="2:13">
      <c r="B44" s="119" t="s">
        <v>40</v>
      </c>
      <c r="C44" s="120" t="s">
        <v>18</v>
      </c>
      <c r="D44" s="120" t="s">
        <v>113</v>
      </c>
      <c r="E44" s="120" t="s">
        <v>114</v>
      </c>
      <c r="F44" s="374">
        <v>89</v>
      </c>
      <c r="G44" s="348">
        <f>F44+3.6+5.2</f>
        <v>97.8</v>
      </c>
    </row>
    <row r="45" spans="2:13">
      <c r="B45" s="122" t="s">
        <v>40</v>
      </c>
      <c r="C45" s="118" t="s">
        <v>18</v>
      </c>
      <c r="D45" s="118" t="s">
        <v>257</v>
      </c>
      <c r="E45" s="118" t="s">
        <v>258</v>
      </c>
      <c r="F45" s="375">
        <v>67</v>
      </c>
      <c r="G45" s="342">
        <f>F45+25</f>
        <v>92</v>
      </c>
    </row>
    <row r="46" spans="2:13" ht="17" thickBot="1">
      <c r="B46" s="124" t="s">
        <v>40</v>
      </c>
      <c r="C46" s="125" t="s">
        <v>6</v>
      </c>
      <c r="D46" s="125" t="s">
        <v>49</v>
      </c>
      <c r="E46" s="125" t="s">
        <v>511</v>
      </c>
      <c r="F46" s="376">
        <v>4</v>
      </c>
      <c r="G46" s="342">
        <f>F46-29</f>
        <v>-25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00A0-B6F0-F741-9816-227AF43CD18A}">
  <dimension ref="B3:S52"/>
  <sheetViews>
    <sheetView showGridLines="0" zoomScale="75" workbookViewId="0">
      <selection activeCell="E5" sqref="E5:E52"/>
    </sheetView>
  </sheetViews>
  <sheetFormatPr baseColWidth="10" defaultRowHeight="16"/>
  <cols>
    <col min="5" max="5" width="15.3320312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624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727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31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3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1400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489</v>
      </c>
    </row>
    <row r="12" spans="2:6">
      <c r="B12" s="90" t="s">
        <v>17</v>
      </c>
      <c r="C12" s="91" t="s">
        <v>18</v>
      </c>
      <c r="D12" s="91" t="s">
        <v>500</v>
      </c>
      <c r="E12" s="91" t="s">
        <v>662</v>
      </c>
      <c r="F12" s="370">
        <v>606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8965</v>
      </c>
      <c r="F13" s="370">
        <v>9</v>
      </c>
    </row>
    <row r="14" spans="2:6">
      <c r="B14" s="90" t="s">
        <v>17</v>
      </c>
      <c r="C14" s="91" t="s">
        <v>18</v>
      </c>
      <c r="D14" s="91" t="s">
        <v>678</v>
      </c>
      <c r="E14" s="91" t="s">
        <v>8945</v>
      </c>
      <c r="F14" s="370">
        <v>176</v>
      </c>
    </row>
    <row r="15" spans="2:6">
      <c r="B15" s="90" t="s">
        <v>17</v>
      </c>
      <c r="C15" s="91" t="s">
        <v>18</v>
      </c>
      <c r="D15" s="91" t="s">
        <v>725</v>
      </c>
      <c r="E15" s="91" t="s">
        <v>726</v>
      </c>
      <c r="F15" s="370">
        <v>1105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102</v>
      </c>
    </row>
    <row r="17" spans="2:19">
      <c r="B17" s="90" t="s">
        <v>17</v>
      </c>
      <c r="C17" s="91" t="s">
        <v>6</v>
      </c>
      <c r="D17" s="91" t="s">
        <v>55</v>
      </c>
      <c r="E17" s="91" t="s">
        <v>56</v>
      </c>
      <c r="F17" s="370">
        <v>202</v>
      </c>
    </row>
    <row r="18" spans="2:19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20</v>
      </c>
    </row>
    <row r="19" spans="2:19">
      <c r="B19" s="90" t="s">
        <v>17</v>
      </c>
      <c r="C19" s="91" t="s">
        <v>6</v>
      </c>
      <c r="D19" s="91" t="s">
        <v>23</v>
      </c>
      <c r="E19" s="91" t="s">
        <v>24</v>
      </c>
      <c r="F19" s="370">
        <v>122</v>
      </c>
    </row>
    <row r="20" spans="2:19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13</v>
      </c>
    </row>
    <row r="21" spans="2:19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42</v>
      </c>
    </row>
    <row r="22" spans="2:19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101</v>
      </c>
    </row>
    <row r="23" spans="2:19">
      <c r="B23" s="90" t="s">
        <v>17</v>
      </c>
      <c r="C23" s="91" t="s">
        <v>6</v>
      </c>
      <c r="D23" s="91" t="s">
        <v>608</v>
      </c>
      <c r="E23" s="91" t="s">
        <v>609</v>
      </c>
      <c r="F23" s="370">
        <v>155</v>
      </c>
    </row>
    <row r="24" spans="2:19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70">
        <v>50</v>
      </c>
    </row>
    <row r="25" spans="2:19">
      <c r="B25" s="99" t="s">
        <v>27</v>
      </c>
      <c r="C25" s="100" t="s">
        <v>18</v>
      </c>
      <c r="D25" s="100" t="s">
        <v>30</v>
      </c>
      <c r="E25" s="100" t="s">
        <v>31</v>
      </c>
      <c r="F25" s="371">
        <v>293</v>
      </c>
    </row>
    <row r="26" spans="2:19">
      <c r="B26" s="102" t="s">
        <v>27</v>
      </c>
      <c r="C26" s="103" t="s">
        <v>18</v>
      </c>
      <c r="D26" s="103" t="s">
        <v>34</v>
      </c>
      <c r="E26" s="103" t="s">
        <v>35</v>
      </c>
      <c r="F26" s="372">
        <v>144</v>
      </c>
    </row>
    <row r="27" spans="2:19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481</v>
      </c>
    </row>
    <row r="28" spans="2:19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231</v>
      </c>
    </row>
    <row r="29" spans="2:19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329</v>
      </c>
    </row>
    <row r="30" spans="2:19" ht="17" thickBot="1">
      <c r="B30" s="102" t="s">
        <v>27</v>
      </c>
      <c r="C30" s="103" t="s">
        <v>18</v>
      </c>
      <c r="D30" s="103" t="s">
        <v>228</v>
      </c>
      <c r="E30" s="103" t="s">
        <v>470</v>
      </c>
      <c r="F30" s="372">
        <v>202</v>
      </c>
    </row>
    <row r="31" spans="2:19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242</v>
      </c>
      <c r="H31" s="404" t="s">
        <v>8963</v>
      </c>
      <c r="I31" s="405"/>
      <c r="J31" s="405"/>
      <c r="K31" s="405"/>
      <c r="L31" s="405"/>
      <c r="M31" s="406"/>
    </row>
    <row r="32" spans="2:19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64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  <c r="R32" t="s">
        <v>27</v>
      </c>
      <c r="S32">
        <f>I33-M33</f>
        <v>-1810.4</v>
      </c>
    </row>
    <row r="33" spans="2:19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50</v>
      </c>
      <c r="H33" s="380" t="s">
        <v>27</v>
      </c>
      <c r="I33" s="381">
        <v>-515</v>
      </c>
      <c r="J33" s="381">
        <f>$I$36*0.4</f>
        <v>-1810.4</v>
      </c>
      <c r="K33" s="343"/>
      <c r="L33" s="378" t="s">
        <v>108</v>
      </c>
      <c r="M33" s="382">
        <f>I33-J33</f>
        <v>1295.4000000000001</v>
      </c>
      <c r="R33" t="s">
        <v>17</v>
      </c>
      <c r="S33">
        <f>I34+M33+M34</f>
        <v>-1810.3999999999999</v>
      </c>
    </row>
    <row r="34" spans="2:19">
      <c r="B34" s="102" t="s">
        <v>27</v>
      </c>
      <c r="C34" s="103" t="s">
        <v>18</v>
      </c>
      <c r="D34" s="103" t="s">
        <v>731</v>
      </c>
      <c r="E34" s="103" t="s">
        <v>732</v>
      </c>
      <c r="F34" s="372">
        <v>66</v>
      </c>
      <c r="H34" s="380" t="s">
        <v>17</v>
      </c>
      <c r="I34" s="381">
        <v>-4567</v>
      </c>
      <c r="J34" s="381">
        <f>$I$36*0.4</f>
        <v>-1810.4</v>
      </c>
      <c r="K34" s="343"/>
      <c r="L34" s="378" t="s">
        <v>8966</v>
      </c>
      <c r="M34" s="382">
        <f>-(J35-I35)</f>
        <v>1461.2</v>
      </c>
      <c r="R34" t="s">
        <v>40</v>
      </c>
      <c r="S34">
        <f>I35-M34</f>
        <v>-905.2</v>
      </c>
    </row>
    <row r="35" spans="2:19">
      <c r="B35" s="102" t="s">
        <v>27</v>
      </c>
      <c r="C35" s="103" t="s">
        <v>18</v>
      </c>
      <c r="D35" s="103" t="s">
        <v>8946</v>
      </c>
      <c r="E35" s="103" t="s">
        <v>565</v>
      </c>
      <c r="F35" s="372">
        <v>90</v>
      </c>
      <c r="H35" s="380" t="s">
        <v>8947</v>
      </c>
      <c r="I35" s="381">
        <v>556</v>
      </c>
      <c r="J35" s="381">
        <f>$I$36*0.2</f>
        <v>-905.2</v>
      </c>
      <c r="K35" s="343"/>
      <c r="L35" s="343"/>
      <c r="M35" s="383"/>
    </row>
    <row r="36" spans="2:19" ht="17" thickBot="1">
      <c r="B36" s="102" t="s">
        <v>27</v>
      </c>
      <c r="C36" s="103" t="s">
        <v>18</v>
      </c>
      <c r="D36" s="103" t="s">
        <v>688</v>
      </c>
      <c r="E36" s="103" t="s">
        <v>689</v>
      </c>
      <c r="F36" s="372">
        <v>687</v>
      </c>
      <c r="H36" s="384" t="s">
        <v>76</v>
      </c>
      <c r="I36" s="385">
        <f>SUM(I33:I35)</f>
        <v>-4526</v>
      </c>
      <c r="J36" s="385">
        <f>SUM(J33:J35)</f>
        <v>-4526</v>
      </c>
      <c r="K36" s="386"/>
      <c r="L36" s="386"/>
      <c r="M36" s="387"/>
    </row>
    <row r="37" spans="2:19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148</v>
      </c>
    </row>
    <row r="38" spans="2:19">
      <c r="B38" s="102" t="s">
        <v>27</v>
      </c>
      <c r="C38" s="103" t="s">
        <v>18</v>
      </c>
      <c r="D38" s="103" t="s">
        <v>8918</v>
      </c>
      <c r="E38" s="103" t="s">
        <v>8919</v>
      </c>
      <c r="F38" s="372">
        <v>140</v>
      </c>
    </row>
    <row r="39" spans="2:19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380</v>
      </c>
    </row>
    <row r="40" spans="2:19">
      <c r="B40" s="102" t="s">
        <v>27</v>
      </c>
      <c r="C40" s="103" t="s">
        <v>6</v>
      </c>
      <c r="D40" s="103" t="s">
        <v>28</v>
      </c>
      <c r="E40" s="103" t="s">
        <v>29</v>
      </c>
      <c r="F40" s="372">
        <v>166</v>
      </c>
    </row>
    <row r="41" spans="2:19">
      <c r="B41" s="102" t="s">
        <v>27</v>
      </c>
      <c r="C41" s="103" t="s">
        <v>6</v>
      </c>
      <c r="D41" s="103" t="s">
        <v>7</v>
      </c>
      <c r="E41" s="103" t="s">
        <v>461</v>
      </c>
      <c r="F41" s="372">
        <v>89</v>
      </c>
    </row>
    <row r="42" spans="2:19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513</v>
      </c>
    </row>
    <row r="43" spans="2:19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53</v>
      </c>
    </row>
    <row r="44" spans="2:19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536</v>
      </c>
    </row>
    <row r="45" spans="2:19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27</v>
      </c>
    </row>
    <row r="46" spans="2:19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103</v>
      </c>
    </row>
    <row r="47" spans="2:19">
      <c r="B47" s="102" t="s">
        <v>27</v>
      </c>
      <c r="C47" s="103" t="s">
        <v>6</v>
      </c>
      <c r="D47" s="103" t="s">
        <v>512</v>
      </c>
      <c r="E47" s="103" t="s">
        <v>119</v>
      </c>
      <c r="F47" s="372">
        <v>514</v>
      </c>
    </row>
    <row r="48" spans="2:19" ht="17" thickBot="1">
      <c r="B48" s="115" t="s">
        <v>27</v>
      </c>
      <c r="C48" s="116" t="s">
        <v>6</v>
      </c>
      <c r="D48" s="116" t="s">
        <v>694</v>
      </c>
      <c r="E48" s="116" t="s">
        <v>695</v>
      </c>
      <c r="F48" s="373">
        <v>271</v>
      </c>
    </row>
    <row r="49" spans="2:9">
      <c r="B49" s="119" t="s">
        <v>40</v>
      </c>
      <c r="C49" s="120" t="s">
        <v>6</v>
      </c>
      <c r="D49" s="120" t="s">
        <v>113</v>
      </c>
      <c r="E49" s="120" t="s">
        <v>114</v>
      </c>
      <c r="F49" s="374">
        <v>150</v>
      </c>
      <c r="G49" s="348">
        <f>F49-14.2</f>
        <v>135.80000000000001</v>
      </c>
    </row>
    <row r="50" spans="2:9">
      <c r="B50" s="122" t="s">
        <v>40</v>
      </c>
      <c r="C50" s="118" t="s">
        <v>6</v>
      </c>
      <c r="D50" s="118" t="s">
        <v>47</v>
      </c>
      <c r="E50" s="118" t="s">
        <v>229</v>
      </c>
      <c r="F50" s="375">
        <v>148</v>
      </c>
    </row>
    <row r="51" spans="2:9">
      <c r="B51" s="122" t="s">
        <v>40</v>
      </c>
      <c r="C51" s="118" t="s">
        <v>6</v>
      </c>
      <c r="D51" s="118" t="s">
        <v>49</v>
      </c>
      <c r="E51" s="118" t="s">
        <v>511</v>
      </c>
      <c r="F51" s="375">
        <v>188</v>
      </c>
      <c r="G51" s="342">
        <f>F51-30-105</f>
        <v>53</v>
      </c>
      <c r="I51" t="s">
        <v>8967</v>
      </c>
    </row>
    <row r="52" spans="2:9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76">
        <v>70</v>
      </c>
      <c r="G52" s="342">
        <f>F52-4</f>
        <v>66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58F1-62AF-7D4D-835F-2E0BC04068E5}">
  <dimension ref="B3:M49"/>
  <sheetViews>
    <sheetView showGridLines="0" zoomScale="75" workbookViewId="0">
      <selection activeCell="E5" sqref="E5:E49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45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650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1000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4</v>
      </c>
    </row>
    <row r="10" spans="2:6">
      <c r="B10" s="90" t="s">
        <v>17</v>
      </c>
      <c r="C10" s="91" t="s">
        <v>18</v>
      </c>
      <c r="D10" s="91" t="s">
        <v>649</v>
      </c>
      <c r="E10" s="91" t="s">
        <v>650</v>
      </c>
      <c r="F10" s="370">
        <v>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310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61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0">
        <v>554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70">
        <v>300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70">
        <v>20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70">
        <v>415</v>
      </c>
    </row>
    <row r="18" spans="2:13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624</v>
      </c>
    </row>
    <row r="20" spans="2:13">
      <c r="B20" s="90" t="s">
        <v>17</v>
      </c>
      <c r="C20" s="91" t="s">
        <v>6</v>
      </c>
      <c r="D20" s="91" t="s">
        <v>25</v>
      </c>
      <c r="E20" s="91" t="s">
        <v>26</v>
      </c>
      <c r="F20" s="370">
        <v>250</v>
      </c>
    </row>
    <row r="21" spans="2:13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34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70">
        <v>58</v>
      </c>
    </row>
    <row r="23" spans="2:13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212</v>
      </c>
    </row>
    <row r="24" spans="2:13">
      <c r="B24" s="90" t="s">
        <v>17</v>
      </c>
      <c r="C24" s="91" t="s">
        <v>6</v>
      </c>
      <c r="D24" s="91" t="s">
        <v>500</v>
      </c>
      <c r="E24" s="91" t="s">
        <v>662</v>
      </c>
      <c r="F24" s="370">
        <v>11</v>
      </c>
    </row>
    <row r="25" spans="2:13">
      <c r="B25" s="90" t="s">
        <v>17</v>
      </c>
      <c r="C25" s="91" t="s">
        <v>6</v>
      </c>
      <c r="D25" s="91" t="s">
        <v>502</v>
      </c>
      <c r="E25" s="91" t="s">
        <v>8968</v>
      </c>
      <c r="F25" s="370">
        <v>337</v>
      </c>
    </row>
    <row r="26" spans="2:13" ht="17" thickBot="1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50</v>
      </c>
    </row>
    <row r="27" spans="2:13">
      <c r="B27" s="99" t="s">
        <v>27</v>
      </c>
      <c r="C27" s="100" t="s">
        <v>18</v>
      </c>
      <c r="D27" s="100" t="s">
        <v>30</v>
      </c>
      <c r="E27" s="100" t="s">
        <v>31</v>
      </c>
      <c r="F27" s="371">
        <v>501</v>
      </c>
    </row>
    <row r="28" spans="2:13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2</v>
      </c>
    </row>
    <row r="29" spans="2:13">
      <c r="B29" s="102" t="s">
        <v>27</v>
      </c>
      <c r="C29" s="103" t="s">
        <v>18</v>
      </c>
      <c r="D29" s="103" t="s">
        <v>9</v>
      </c>
      <c r="E29" s="103" t="s">
        <v>105</v>
      </c>
      <c r="F29" s="372">
        <v>140</v>
      </c>
    </row>
    <row r="30" spans="2:13" ht="17" thickBot="1">
      <c r="B30" s="102" t="s">
        <v>27</v>
      </c>
      <c r="C30" s="103" t="s">
        <v>18</v>
      </c>
      <c r="D30" s="103" t="s">
        <v>53</v>
      </c>
      <c r="E30" s="103" t="s">
        <v>123</v>
      </c>
      <c r="F30" s="372">
        <v>1339</v>
      </c>
    </row>
    <row r="31" spans="2:13">
      <c r="B31" s="102" t="s">
        <v>27</v>
      </c>
      <c r="C31" s="103" t="s">
        <v>18</v>
      </c>
      <c r="D31" s="103" t="s">
        <v>36</v>
      </c>
      <c r="E31" s="103" t="s">
        <v>37</v>
      </c>
      <c r="F31" s="372">
        <v>440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210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18</v>
      </c>
      <c r="D33" s="103" t="s">
        <v>484</v>
      </c>
      <c r="E33" s="103" t="s">
        <v>661</v>
      </c>
      <c r="F33" s="372">
        <v>101</v>
      </c>
      <c r="H33" s="380" t="s">
        <v>27</v>
      </c>
      <c r="I33" s="381">
        <v>207</v>
      </c>
      <c r="J33" s="381">
        <f>$I$36*0.4</f>
        <v>-52.400000000000006</v>
      </c>
      <c r="K33" s="343"/>
      <c r="L33" s="378" t="s">
        <v>108</v>
      </c>
      <c r="M33" s="382">
        <f>-(I34-J34)</f>
        <v>245.6</v>
      </c>
    </row>
    <row r="34" spans="2:13">
      <c r="B34" s="102" t="s">
        <v>27</v>
      </c>
      <c r="C34" s="103" t="s">
        <v>18</v>
      </c>
      <c r="D34" s="103" t="s">
        <v>512</v>
      </c>
      <c r="E34" s="103" t="s">
        <v>119</v>
      </c>
      <c r="F34" s="372">
        <v>150</v>
      </c>
      <c r="H34" s="380" t="s">
        <v>17</v>
      </c>
      <c r="I34" s="381">
        <v>-298</v>
      </c>
      <c r="J34" s="381">
        <f>$I$36*0.4</f>
        <v>-52.400000000000006</v>
      </c>
      <c r="K34" s="343"/>
      <c r="L34" s="378" t="s">
        <v>8969</v>
      </c>
      <c r="M34" s="382">
        <f>-(I35-J35)</f>
        <v>13.799999999999997</v>
      </c>
    </row>
    <row r="35" spans="2:13">
      <c r="B35" s="102" t="s">
        <v>27</v>
      </c>
      <c r="C35" s="103" t="s">
        <v>18</v>
      </c>
      <c r="D35" s="103" t="s">
        <v>694</v>
      </c>
      <c r="E35" s="103" t="s">
        <v>695</v>
      </c>
      <c r="F35" s="372">
        <v>319</v>
      </c>
      <c r="H35" s="380" t="s">
        <v>8947</v>
      </c>
      <c r="I35" s="381">
        <v>-40</v>
      </c>
      <c r="J35" s="381">
        <f>$I$36*0.2</f>
        <v>-26.200000000000003</v>
      </c>
      <c r="K35" s="343"/>
      <c r="L35" s="343"/>
      <c r="M35" s="383"/>
    </row>
    <row r="36" spans="2:13" ht="17" thickBot="1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37</v>
      </c>
      <c r="H36" s="384" t="s">
        <v>76</v>
      </c>
      <c r="I36" s="385">
        <f>SUM(I33:I35)</f>
        <v>-131</v>
      </c>
      <c r="J36" s="385">
        <f>SUM(J33:J35)</f>
        <v>-131</v>
      </c>
      <c r="K36" s="386"/>
      <c r="L36" s="386"/>
      <c r="M36" s="387"/>
    </row>
    <row r="37" spans="2:13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15</v>
      </c>
    </row>
    <row r="38" spans="2:13">
      <c r="B38" s="102" t="s">
        <v>27</v>
      </c>
      <c r="C38" s="103" t="s">
        <v>6</v>
      </c>
      <c r="D38" s="103" t="s">
        <v>61</v>
      </c>
      <c r="E38" s="103" t="s">
        <v>62</v>
      </c>
      <c r="F38" s="372">
        <v>50</v>
      </c>
    </row>
    <row r="39" spans="2:13">
      <c r="B39" s="102" t="s">
        <v>27</v>
      </c>
      <c r="C39" s="103" t="s">
        <v>6</v>
      </c>
      <c r="D39" s="103" t="s">
        <v>28</v>
      </c>
      <c r="E39" s="103" t="s">
        <v>29</v>
      </c>
      <c r="F39" s="372">
        <v>422</v>
      </c>
    </row>
    <row r="40" spans="2:13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306</v>
      </c>
    </row>
    <row r="41" spans="2:13">
      <c r="B41" s="102" t="s">
        <v>27</v>
      </c>
      <c r="C41" s="103" t="s">
        <v>6</v>
      </c>
      <c r="D41" s="103" t="s">
        <v>32</v>
      </c>
      <c r="E41" s="103" t="s">
        <v>33</v>
      </c>
      <c r="F41" s="372">
        <v>485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95</v>
      </c>
    </row>
    <row r="43" spans="2:13">
      <c r="B43" s="102" t="s">
        <v>27</v>
      </c>
      <c r="C43" s="103" t="s">
        <v>6</v>
      </c>
      <c r="D43" s="103" t="s">
        <v>731</v>
      </c>
      <c r="E43" s="103" t="s">
        <v>732</v>
      </c>
      <c r="F43" s="372">
        <v>94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500</v>
      </c>
    </row>
    <row r="45" spans="2:13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1399</v>
      </c>
    </row>
    <row r="46" spans="2:13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110</v>
      </c>
    </row>
    <row r="47" spans="2:13">
      <c r="B47" s="119" t="s">
        <v>40</v>
      </c>
      <c r="C47" s="120" t="s">
        <v>18</v>
      </c>
      <c r="D47" s="120" t="s">
        <v>257</v>
      </c>
      <c r="E47" s="120" t="s">
        <v>258</v>
      </c>
      <c r="F47" s="374">
        <v>138</v>
      </c>
    </row>
    <row r="48" spans="2:13">
      <c r="B48" s="122" t="s">
        <v>40</v>
      </c>
      <c r="C48" s="118" t="s">
        <v>6</v>
      </c>
      <c r="D48" s="118" t="s">
        <v>113</v>
      </c>
      <c r="E48" s="118" t="s">
        <v>114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49</v>
      </c>
      <c r="E49" s="125" t="s">
        <v>511</v>
      </c>
      <c r="F49" s="376">
        <v>33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5F3-A49D-A04B-8003-BF135363EAC2}">
  <dimension ref="B3:T44"/>
  <sheetViews>
    <sheetView showGridLines="0" zoomScale="81" workbookViewId="0">
      <selection activeCell="B4" sqref="B4:F44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70">
        <v>77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118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370">
        <v>20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1500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181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913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638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60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370">
        <v>107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45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357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25</v>
      </c>
    </row>
    <row r="18" spans="2:13">
      <c r="B18" s="90" t="s">
        <v>17</v>
      </c>
      <c r="C18" s="91" t="s">
        <v>6</v>
      </c>
      <c r="D18" s="91" t="s">
        <v>649</v>
      </c>
      <c r="E18" s="91" t="s">
        <v>650</v>
      </c>
      <c r="F18" s="370">
        <v>1</v>
      </c>
    </row>
    <row r="19" spans="2:13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115</v>
      </c>
    </row>
    <row r="20" spans="2:13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154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52</v>
      </c>
    </row>
    <row r="22" spans="2:13">
      <c r="B22" s="99" t="s">
        <v>27</v>
      </c>
      <c r="C22" s="100" t="s">
        <v>18</v>
      </c>
      <c r="D22" s="100" t="s">
        <v>32</v>
      </c>
      <c r="E22" s="100" t="s">
        <v>33</v>
      </c>
      <c r="F22" s="371">
        <v>12</v>
      </c>
    </row>
    <row r="23" spans="2:13">
      <c r="B23" s="102" t="s">
        <v>27</v>
      </c>
      <c r="C23" s="103" t="s">
        <v>18</v>
      </c>
      <c r="D23" s="103" t="s">
        <v>34</v>
      </c>
      <c r="E23" s="103" t="s">
        <v>35</v>
      </c>
      <c r="F23" s="372">
        <v>100</v>
      </c>
    </row>
    <row r="24" spans="2:13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40</v>
      </c>
    </row>
    <row r="25" spans="2:13">
      <c r="B25" s="102" t="s">
        <v>27</v>
      </c>
      <c r="C25" s="103" t="s">
        <v>18</v>
      </c>
      <c r="D25" s="103" t="s">
        <v>512</v>
      </c>
      <c r="E25" s="103" t="s">
        <v>119</v>
      </c>
      <c r="F25" s="372">
        <v>867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388</v>
      </c>
    </row>
    <row r="27" spans="2:13">
      <c r="B27" s="102" t="s">
        <v>27</v>
      </c>
      <c r="C27" s="103" t="s">
        <v>6</v>
      </c>
      <c r="D27" s="103" t="s">
        <v>30</v>
      </c>
      <c r="E27" s="103" t="s">
        <v>31</v>
      </c>
      <c r="F27" s="372">
        <v>511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372">
        <v>147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2">
        <v>70</v>
      </c>
    </row>
    <row r="30" spans="2:13" ht="17" thickBot="1">
      <c r="B30" s="102" t="s">
        <v>27</v>
      </c>
      <c r="C30" s="103" t="s">
        <v>6</v>
      </c>
      <c r="D30" s="103" t="s">
        <v>9</v>
      </c>
      <c r="E30" s="103" t="s">
        <v>105</v>
      </c>
      <c r="F30" s="372">
        <v>372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70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6</v>
      </c>
      <c r="D32" s="103" t="s">
        <v>36</v>
      </c>
      <c r="E32" s="103" t="s">
        <v>37</v>
      </c>
      <c r="F32" s="372">
        <v>64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20">
      <c r="B33" s="102" t="s">
        <v>27</v>
      </c>
      <c r="C33" s="103" t="s">
        <v>6</v>
      </c>
      <c r="D33" s="103" t="s">
        <v>81</v>
      </c>
      <c r="E33" s="103" t="s">
        <v>82</v>
      </c>
      <c r="F33" s="372">
        <v>147</v>
      </c>
      <c r="H33" s="380" t="s">
        <v>27</v>
      </c>
      <c r="I33" s="381">
        <v>1752</v>
      </c>
      <c r="J33" s="381">
        <f>$I$36*0.4</f>
        <v>963.2</v>
      </c>
      <c r="K33" s="343"/>
      <c r="L33" s="378" t="s">
        <v>108</v>
      </c>
      <c r="M33" s="382">
        <f>-(I34-J34)</f>
        <v>395.20000000000005</v>
      </c>
    </row>
    <row r="34" spans="2:20">
      <c r="B34" s="102" t="s">
        <v>27</v>
      </c>
      <c r="C34" s="103" t="s">
        <v>6</v>
      </c>
      <c r="D34" s="103" t="s">
        <v>228</v>
      </c>
      <c r="E34" s="103" t="s">
        <v>470</v>
      </c>
      <c r="F34" s="372">
        <v>15</v>
      </c>
      <c r="H34" s="380" t="s">
        <v>17</v>
      </c>
      <c r="I34" s="381">
        <v>568</v>
      </c>
      <c r="J34" s="381">
        <f>$I$36*0.4</f>
        <v>963.2</v>
      </c>
      <c r="K34" s="343"/>
      <c r="L34" s="378" t="s">
        <v>8969</v>
      </c>
      <c r="M34" s="382">
        <f>-(I35-J35)</f>
        <v>393.6</v>
      </c>
    </row>
    <row r="35" spans="2:20">
      <c r="B35" s="102" t="s">
        <v>27</v>
      </c>
      <c r="C35" s="103" t="s">
        <v>6</v>
      </c>
      <c r="D35" s="103" t="s">
        <v>262</v>
      </c>
      <c r="E35" s="103" t="s">
        <v>263</v>
      </c>
      <c r="F35" s="372">
        <v>10</v>
      </c>
      <c r="H35" s="380" t="s">
        <v>8947</v>
      </c>
      <c r="I35" s="381">
        <v>88</v>
      </c>
      <c r="J35" s="381">
        <f>$I$36*0.2</f>
        <v>481.6</v>
      </c>
      <c r="K35" s="343"/>
      <c r="L35" s="343"/>
      <c r="M35" s="383"/>
      <c r="S35" t="s">
        <v>8936</v>
      </c>
      <c r="T35">
        <f>SUM(S36:S41)</f>
        <v>79.099999999999994</v>
      </c>
    </row>
    <row r="36" spans="2:20" ht="17" thickBot="1">
      <c r="B36" s="102" t="s">
        <v>27</v>
      </c>
      <c r="C36" s="103" t="s">
        <v>6</v>
      </c>
      <c r="D36" s="103" t="s">
        <v>517</v>
      </c>
      <c r="E36" s="103" t="s">
        <v>518</v>
      </c>
      <c r="F36" s="372">
        <v>254</v>
      </c>
      <c r="H36" s="384" t="s">
        <v>76</v>
      </c>
      <c r="I36" s="385">
        <f>SUM(I33:I35)</f>
        <v>2408</v>
      </c>
      <c r="J36" s="385">
        <f>SUM(J33:J35)</f>
        <v>2408</v>
      </c>
      <c r="K36" s="386"/>
      <c r="L36" s="386"/>
      <c r="M36" s="387"/>
      <c r="S36">
        <v>25</v>
      </c>
    </row>
    <row r="37" spans="2:20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77</v>
      </c>
      <c r="S37">
        <v>15.3</v>
      </c>
    </row>
    <row r="38" spans="2:20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90</v>
      </c>
      <c r="S38">
        <v>13.8</v>
      </c>
    </row>
    <row r="39" spans="2:20">
      <c r="B39" s="102" t="s">
        <v>27</v>
      </c>
      <c r="C39" s="103" t="s">
        <v>6</v>
      </c>
      <c r="D39" s="103" t="s">
        <v>8946</v>
      </c>
      <c r="E39" s="103" t="s">
        <v>565</v>
      </c>
      <c r="F39" s="372">
        <v>601</v>
      </c>
      <c r="S39">
        <v>25</v>
      </c>
    </row>
    <row r="40" spans="2:20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76</v>
      </c>
    </row>
    <row r="41" spans="2:20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25</v>
      </c>
    </row>
    <row r="42" spans="2:20" ht="17" thickBot="1">
      <c r="B42" s="115" t="s">
        <v>27</v>
      </c>
      <c r="C42" s="116" t="s">
        <v>6</v>
      </c>
      <c r="D42" s="116" t="s">
        <v>8918</v>
      </c>
      <c r="E42" s="116" t="s">
        <v>8919</v>
      </c>
      <c r="F42" s="373">
        <v>630</v>
      </c>
    </row>
    <row r="43" spans="2:20">
      <c r="B43" s="119" t="s">
        <v>40</v>
      </c>
      <c r="C43" s="120" t="s">
        <v>6</v>
      </c>
      <c r="D43" s="120" t="s">
        <v>113</v>
      </c>
      <c r="E43" s="120" t="s">
        <v>114</v>
      </c>
      <c r="F43" s="374">
        <v>40</v>
      </c>
    </row>
    <row r="44" spans="2:20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48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BEF5-93AF-FD4F-B93D-AF774B42F286}">
  <dimension ref="B3:M43"/>
  <sheetViews>
    <sheetView showGridLines="0" zoomScale="81" workbookViewId="0">
      <selection activeCell="H31" sqref="H31:M36"/>
    </sheetView>
  </sheetViews>
  <sheetFormatPr baseColWidth="10" defaultRowHeight="16"/>
  <cols>
    <col min="5" max="5" width="13.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300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58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325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32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134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302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305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793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110</v>
      </c>
    </row>
    <row r="17" spans="2:13">
      <c r="B17" s="90" t="s">
        <v>17</v>
      </c>
      <c r="C17" s="91" t="s">
        <v>6</v>
      </c>
      <c r="D17" s="91" t="s">
        <v>649</v>
      </c>
      <c r="E17" s="91" t="s">
        <v>650</v>
      </c>
      <c r="F17" s="370">
        <v>20</v>
      </c>
    </row>
    <row r="18" spans="2:13">
      <c r="B18" s="90" t="s">
        <v>17</v>
      </c>
      <c r="C18" s="91" t="s">
        <v>6</v>
      </c>
      <c r="D18" s="91" t="s">
        <v>678</v>
      </c>
      <c r="E18" s="91" t="s">
        <v>8945</v>
      </c>
      <c r="F18" s="370">
        <v>21</v>
      </c>
    </row>
    <row r="19" spans="2:13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622</v>
      </c>
    </row>
    <row r="20" spans="2:13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58</v>
      </c>
    </row>
    <row r="21" spans="2:13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101</v>
      </c>
    </row>
    <row r="22" spans="2:13">
      <c r="B22" s="102" t="s">
        <v>27</v>
      </c>
      <c r="C22" s="103" t="s">
        <v>18</v>
      </c>
      <c r="D22" s="103" t="s">
        <v>34</v>
      </c>
      <c r="E22" s="103" t="s">
        <v>35</v>
      </c>
      <c r="F22" s="372">
        <v>13</v>
      </c>
    </row>
    <row r="23" spans="2:13">
      <c r="B23" s="102" t="s">
        <v>27</v>
      </c>
      <c r="C23" s="103" t="s">
        <v>18</v>
      </c>
      <c r="D23" s="103" t="s">
        <v>9</v>
      </c>
      <c r="E23" s="103" t="s">
        <v>105</v>
      </c>
      <c r="F23" s="372">
        <v>394</v>
      </c>
    </row>
    <row r="24" spans="2:13">
      <c r="B24" s="102" t="s">
        <v>27</v>
      </c>
      <c r="C24" s="103" t="s">
        <v>18</v>
      </c>
      <c r="D24" s="103" t="s">
        <v>36</v>
      </c>
      <c r="E24" s="103" t="s">
        <v>37</v>
      </c>
      <c r="F24" s="372">
        <v>74</v>
      </c>
    </row>
    <row r="25" spans="2:13">
      <c r="B25" s="102" t="s">
        <v>27</v>
      </c>
      <c r="C25" s="103" t="s">
        <v>18</v>
      </c>
      <c r="D25" s="103" t="s">
        <v>81</v>
      </c>
      <c r="E25" s="103" t="s">
        <v>82</v>
      </c>
      <c r="F25" s="372">
        <v>40</v>
      </c>
    </row>
    <row r="26" spans="2:13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14</v>
      </c>
    </row>
    <row r="27" spans="2:13">
      <c r="B27" s="102" t="s">
        <v>27</v>
      </c>
      <c r="C27" s="103" t="s">
        <v>18</v>
      </c>
      <c r="D27" s="103" t="s">
        <v>688</v>
      </c>
      <c r="E27" s="103" t="s">
        <v>689</v>
      </c>
      <c r="F27" s="372">
        <v>1789</v>
      </c>
    </row>
    <row r="28" spans="2:13">
      <c r="B28" s="102" t="s">
        <v>27</v>
      </c>
      <c r="C28" s="103" t="s">
        <v>18</v>
      </c>
      <c r="D28" s="103" t="s">
        <v>727</v>
      </c>
      <c r="E28" s="103" t="s">
        <v>8950</v>
      </c>
      <c r="F28" s="372">
        <v>11</v>
      </c>
    </row>
    <row r="29" spans="2:13">
      <c r="B29" s="102" t="s">
        <v>27</v>
      </c>
      <c r="C29" s="103" t="s">
        <v>6</v>
      </c>
      <c r="D29" s="103" t="s">
        <v>30</v>
      </c>
      <c r="E29" s="103" t="s">
        <v>31</v>
      </c>
      <c r="F29" s="372">
        <v>618</v>
      </c>
    </row>
    <row r="30" spans="2:13" ht="17" thickBot="1">
      <c r="B30" s="102" t="s">
        <v>27</v>
      </c>
      <c r="C30" s="103" t="s">
        <v>6</v>
      </c>
      <c r="D30" s="103" t="s">
        <v>32</v>
      </c>
      <c r="E30" s="103" t="s">
        <v>33</v>
      </c>
      <c r="F30" s="372">
        <v>513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466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6</v>
      </c>
      <c r="D32" s="103" t="s">
        <v>484</v>
      </c>
      <c r="E32" s="103" t="s">
        <v>661</v>
      </c>
      <c r="F32" s="372">
        <v>128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6</v>
      </c>
      <c r="D33" s="103" t="s">
        <v>504</v>
      </c>
      <c r="E33" s="103" t="s">
        <v>505</v>
      </c>
      <c r="F33" s="372">
        <v>399</v>
      </c>
      <c r="H33" s="380" t="s">
        <v>27</v>
      </c>
      <c r="I33" s="381">
        <v>831</v>
      </c>
      <c r="J33" s="381">
        <f>$I$36*0.4</f>
        <v>874.80000000000007</v>
      </c>
      <c r="K33" s="343"/>
      <c r="L33" s="378" t="s">
        <v>91</v>
      </c>
      <c r="M33" s="382">
        <f>J33-I33</f>
        <v>43.800000000000068</v>
      </c>
    </row>
    <row r="34" spans="2:13">
      <c r="B34" s="102" t="s">
        <v>27</v>
      </c>
      <c r="C34" s="103" t="s">
        <v>6</v>
      </c>
      <c r="D34" s="103" t="s">
        <v>517</v>
      </c>
      <c r="E34" s="103" t="s">
        <v>518</v>
      </c>
      <c r="F34" s="372">
        <v>112</v>
      </c>
      <c r="H34" s="380" t="s">
        <v>17</v>
      </c>
      <c r="I34" s="381">
        <v>1506</v>
      </c>
      <c r="J34" s="381">
        <f>$I$36*0.4</f>
        <v>874.80000000000007</v>
      </c>
      <c r="K34" s="343"/>
      <c r="L34" s="378" t="s">
        <v>8964</v>
      </c>
      <c r="M34" s="382">
        <f>J35-I35</f>
        <v>587.40000000000009</v>
      </c>
    </row>
    <row r="35" spans="2:13">
      <c r="B35" s="102" t="s">
        <v>27</v>
      </c>
      <c r="C35" s="103" t="s">
        <v>6</v>
      </c>
      <c r="D35" s="103" t="s">
        <v>512</v>
      </c>
      <c r="E35" s="103" t="s">
        <v>119</v>
      </c>
      <c r="F35" s="372">
        <v>325</v>
      </c>
      <c r="H35" s="380" t="s">
        <v>8947</v>
      </c>
      <c r="I35" s="381">
        <v>-150</v>
      </c>
      <c r="J35" s="381">
        <f>$I$36*0.2</f>
        <v>437.40000000000003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694</v>
      </c>
      <c r="E36" s="103" t="s">
        <v>695</v>
      </c>
      <c r="F36" s="372">
        <v>124</v>
      </c>
      <c r="H36" s="384" t="s">
        <v>76</v>
      </c>
      <c r="I36" s="385">
        <f>SUM(I33:I35)</f>
        <v>2187</v>
      </c>
      <c r="J36" s="385">
        <f>SUM(J33:J35)</f>
        <v>2187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20</v>
      </c>
    </row>
    <row r="38" spans="2:13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475</v>
      </c>
    </row>
    <row r="39" spans="2:13" ht="17" thickBot="1">
      <c r="B39" s="102" t="s">
        <v>27</v>
      </c>
      <c r="C39" s="103" t="s">
        <v>6</v>
      </c>
      <c r="D39" s="103" t="s">
        <v>8918</v>
      </c>
      <c r="E39" s="103" t="s">
        <v>8919</v>
      </c>
      <c r="F39" s="372">
        <v>87</v>
      </c>
    </row>
    <row r="40" spans="2:13">
      <c r="B40" s="119" t="s">
        <v>40</v>
      </c>
      <c r="C40" s="120" t="s">
        <v>18</v>
      </c>
      <c r="D40" s="120" t="s">
        <v>113</v>
      </c>
      <c r="E40" s="120" t="s">
        <v>114</v>
      </c>
      <c r="F40" s="374">
        <v>23</v>
      </c>
    </row>
    <row r="41" spans="2:13">
      <c r="B41" s="122" t="s">
        <v>40</v>
      </c>
      <c r="C41" s="118" t="s">
        <v>18</v>
      </c>
      <c r="D41" s="118" t="s">
        <v>41</v>
      </c>
      <c r="E41" s="118" t="s">
        <v>8936</v>
      </c>
      <c r="F41" s="375">
        <v>219</v>
      </c>
    </row>
    <row r="42" spans="2:13">
      <c r="B42" s="122" t="s">
        <v>40</v>
      </c>
      <c r="C42" s="118" t="s">
        <v>18</v>
      </c>
      <c r="D42" s="118" t="s">
        <v>257</v>
      </c>
      <c r="E42" s="118" t="s">
        <v>258</v>
      </c>
      <c r="F42" s="375">
        <v>88</v>
      </c>
    </row>
    <row r="43" spans="2:13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76">
        <v>180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E229-7B2D-E248-8AB3-9759F6C3EEB7}">
  <dimension ref="B3:F44"/>
  <sheetViews>
    <sheetView showGridLines="0" zoomScale="81" workbookViewId="0">
      <selection activeCell="B4" sqref="B4:F4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8</v>
      </c>
    </row>
    <row r="6" spans="2:6">
      <c r="B6" s="90" t="s">
        <v>17</v>
      </c>
      <c r="C6" s="91" t="s">
        <v>18</v>
      </c>
      <c r="D6" s="91" t="s">
        <v>244</v>
      </c>
      <c r="E6" s="91" t="s">
        <v>8923</v>
      </c>
      <c r="F6" s="370">
        <v>360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0">
        <v>436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0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50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98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62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151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124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799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55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113</v>
      </c>
    </row>
    <row r="18" spans="2:6" ht="17" thickBot="1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998</v>
      </c>
    </row>
    <row r="19" spans="2:6">
      <c r="B19" s="99" t="s">
        <v>27</v>
      </c>
      <c r="C19" s="100" t="s">
        <v>18</v>
      </c>
      <c r="D19" s="100" t="s">
        <v>28</v>
      </c>
      <c r="E19" s="100" t="s">
        <v>29</v>
      </c>
      <c r="F19" s="371">
        <v>370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372">
        <v>87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72">
        <v>56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125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97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72">
        <v>566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51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72">
        <v>530</v>
      </c>
    </row>
    <row r="27" spans="2:6">
      <c r="B27" s="102" t="s">
        <v>27</v>
      </c>
      <c r="C27" s="103" t="s">
        <v>18</v>
      </c>
      <c r="D27" s="103" t="s">
        <v>686</v>
      </c>
      <c r="E27" s="103" t="s">
        <v>8970</v>
      </c>
      <c r="F27" s="372">
        <v>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0</v>
      </c>
    </row>
    <row r="29" spans="2:6">
      <c r="B29" s="102" t="s">
        <v>27</v>
      </c>
      <c r="C29" s="103" t="s">
        <v>18</v>
      </c>
      <c r="D29" s="103" t="s">
        <v>8946</v>
      </c>
      <c r="E29" s="103" t="s">
        <v>565</v>
      </c>
      <c r="F29" s="372">
        <v>767</v>
      </c>
    </row>
    <row r="30" spans="2:6">
      <c r="B30" s="102" t="s">
        <v>27</v>
      </c>
      <c r="C30" s="103" t="s">
        <v>18</v>
      </c>
      <c r="D30" s="103" t="s">
        <v>8918</v>
      </c>
      <c r="E30" s="103" t="s">
        <v>8919</v>
      </c>
      <c r="F30" s="372">
        <v>1500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636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90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419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489</v>
      </c>
    </row>
    <row r="35" spans="2:6">
      <c r="B35" s="102" t="s">
        <v>27</v>
      </c>
      <c r="C35" s="103" t="s">
        <v>6</v>
      </c>
      <c r="D35" s="103" t="s">
        <v>228</v>
      </c>
      <c r="E35" s="103" t="s">
        <v>470</v>
      </c>
      <c r="F35" s="372">
        <v>25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26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72">
        <v>33</v>
      </c>
    </row>
    <row r="38" spans="2:6">
      <c r="B38" s="102" t="s">
        <v>27</v>
      </c>
      <c r="C38" s="103" t="s">
        <v>6</v>
      </c>
      <c r="D38" s="103" t="s">
        <v>665</v>
      </c>
      <c r="E38" s="103" t="s">
        <v>8971</v>
      </c>
      <c r="F38" s="372">
        <v>999</v>
      </c>
    </row>
    <row r="39" spans="2:6">
      <c r="B39" s="102" t="s">
        <v>27</v>
      </c>
      <c r="C39" s="103" t="s">
        <v>6</v>
      </c>
      <c r="D39" s="103" t="s">
        <v>731</v>
      </c>
      <c r="E39" s="103" t="s">
        <v>732</v>
      </c>
      <c r="F39" s="372">
        <v>205</v>
      </c>
    </row>
    <row r="40" spans="2:6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478</v>
      </c>
    </row>
    <row r="41" spans="2:6" ht="17" thickBot="1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55</v>
      </c>
    </row>
    <row r="42" spans="2:6">
      <c r="B42" s="119" t="s">
        <v>40</v>
      </c>
      <c r="C42" s="120" t="s">
        <v>6</v>
      </c>
      <c r="D42" s="120" t="s">
        <v>41</v>
      </c>
      <c r="E42" s="120" t="s">
        <v>8936</v>
      </c>
      <c r="F42" s="374">
        <v>2</v>
      </c>
    </row>
    <row r="43" spans="2:6">
      <c r="B43" s="122" t="s">
        <v>40</v>
      </c>
      <c r="C43" s="118" t="s">
        <v>6</v>
      </c>
      <c r="D43" s="118" t="s">
        <v>49</v>
      </c>
      <c r="E43" s="118" t="s">
        <v>511</v>
      </c>
      <c r="F43" s="375">
        <v>400</v>
      </c>
    </row>
    <row r="44" spans="2:6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89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A56B-A8F5-7D40-A94D-C8384C430666}">
  <dimension ref="B3:M47"/>
  <sheetViews>
    <sheetView showGridLines="0" zoomScale="82" workbookViewId="0">
      <selection activeCell="B4" sqref="B4:F47"/>
    </sheetView>
  </sheetViews>
  <sheetFormatPr baseColWidth="10" defaultRowHeight="16"/>
  <cols>
    <col min="5" max="5" width="13.6640625" bestFit="1" customWidth="1"/>
    <col min="12" max="12" width="12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373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608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36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248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100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699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118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5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33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100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40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119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265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679</v>
      </c>
    </row>
    <row r="21" spans="2:13">
      <c r="B21" s="90" t="s">
        <v>17</v>
      </c>
      <c r="C21" s="91" t="s">
        <v>6</v>
      </c>
      <c r="D21" s="91" t="s">
        <v>655</v>
      </c>
      <c r="E21" s="91" t="s">
        <v>8973</v>
      </c>
      <c r="F21" s="370">
        <v>59</v>
      </c>
    </row>
    <row r="22" spans="2:13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355</v>
      </c>
    </row>
    <row r="23" spans="2:13" ht="17" thickBot="1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484</v>
      </c>
    </row>
    <row r="24" spans="2:13">
      <c r="B24" s="99" t="s">
        <v>27</v>
      </c>
      <c r="C24" s="100" t="s">
        <v>18</v>
      </c>
      <c r="D24" s="100" t="s">
        <v>28</v>
      </c>
      <c r="E24" s="100" t="s">
        <v>29</v>
      </c>
      <c r="F24" s="371">
        <v>0</v>
      </c>
    </row>
    <row r="25" spans="2:13">
      <c r="B25" s="102" t="s">
        <v>27</v>
      </c>
      <c r="C25" s="103" t="s">
        <v>18</v>
      </c>
      <c r="D25" s="103" t="s">
        <v>7</v>
      </c>
      <c r="E25" s="103" t="s">
        <v>461</v>
      </c>
      <c r="F25" s="372">
        <v>21</v>
      </c>
    </row>
    <row r="26" spans="2:13">
      <c r="B26" s="102" t="s">
        <v>27</v>
      </c>
      <c r="C26" s="103" t="s">
        <v>18</v>
      </c>
      <c r="D26" s="103" t="s">
        <v>32</v>
      </c>
      <c r="E26" s="103" t="s">
        <v>33</v>
      </c>
      <c r="F26" s="372">
        <v>57</v>
      </c>
    </row>
    <row r="27" spans="2:13">
      <c r="B27" s="102" t="s">
        <v>27</v>
      </c>
      <c r="C27" s="103" t="s">
        <v>18</v>
      </c>
      <c r="D27" s="103" t="s">
        <v>34</v>
      </c>
      <c r="E27" s="103" t="s">
        <v>35</v>
      </c>
      <c r="F27" s="372">
        <v>130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438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52</v>
      </c>
    </row>
    <row r="30" spans="2:13" ht="17" thickBot="1">
      <c r="B30" s="102" t="s">
        <v>27</v>
      </c>
      <c r="C30" s="103" t="s">
        <v>18</v>
      </c>
      <c r="D30" s="103" t="s">
        <v>484</v>
      </c>
      <c r="E30" s="103" t="s">
        <v>661</v>
      </c>
      <c r="F30" s="372">
        <v>23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72">
        <v>3689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214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6</v>
      </c>
      <c r="D33" s="103" t="s">
        <v>30</v>
      </c>
      <c r="E33" s="103" t="s">
        <v>31</v>
      </c>
      <c r="F33" s="372">
        <v>583</v>
      </c>
      <c r="H33" s="380" t="s">
        <v>27</v>
      </c>
      <c r="I33" s="381">
        <v>-832</v>
      </c>
      <c r="J33" s="381">
        <f>$I$36*0.4</f>
        <v>-341.6</v>
      </c>
      <c r="K33" s="343"/>
      <c r="L33" s="378" t="s">
        <v>91</v>
      </c>
      <c r="M33" s="382">
        <f>J34-I34</f>
        <v>-318.60000000000002</v>
      </c>
    </row>
    <row r="34" spans="2:13">
      <c r="B34" s="102" t="s">
        <v>27</v>
      </c>
      <c r="C34" s="103" t="s">
        <v>6</v>
      </c>
      <c r="D34" s="103" t="s">
        <v>9</v>
      </c>
      <c r="E34" s="103" t="s">
        <v>105</v>
      </c>
      <c r="F34" s="372">
        <v>471</v>
      </c>
      <c r="H34" s="380" t="s">
        <v>17</v>
      </c>
      <c r="I34" s="381">
        <v>-23</v>
      </c>
      <c r="J34" s="381">
        <f>$I$36*0.4</f>
        <v>-341.6</v>
      </c>
      <c r="K34" s="343"/>
      <c r="L34" s="378" t="s">
        <v>89</v>
      </c>
      <c r="M34" s="382">
        <f>I35-J35</f>
        <v>171.8</v>
      </c>
    </row>
    <row r="35" spans="2:13">
      <c r="B35" s="102" t="s">
        <v>27</v>
      </c>
      <c r="C35" s="103" t="s">
        <v>6</v>
      </c>
      <c r="D35" s="103" t="s">
        <v>36</v>
      </c>
      <c r="E35" s="103" t="s">
        <v>37</v>
      </c>
      <c r="F35" s="372">
        <v>74</v>
      </c>
      <c r="H35" s="380" t="s">
        <v>8947</v>
      </c>
      <c r="I35" s="381">
        <v>1</v>
      </c>
      <c r="J35" s="381">
        <f>$I$36*0.2</f>
        <v>-170.8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262</v>
      </c>
      <c r="E36" s="103" t="s">
        <v>263</v>
      </c>
      <c r="F36" s="372">
        <v>55</v>
      </c>
      <c r="H36" s="384" t="s">
        <v>76</v>
      </c>
      <c r="I36" s="385">
        <f>SUM(I33:I35)</f>
        <v>-854</v>
      </c>
      <c r="J36" s="385">
        <f>SUM(J33:J35)</f>
        <v>-854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128</v>
      </c>
    </row>
    <row r="38" spans="2:13">
      <c r="B38" s="102" t="s">
        <v>27</v>
      </c>
      <c r="C38" s="103" t="s">
        <v>6</v>
      </c>
      <c r="D38" s="103" t="s">
        <v>512</v>
      </c>
      <c r="E38" s="103" t="s">
        <v>119</v>
      </c>
      <c r="F38" s="372">
        <v>25</v>
      </c>
    </row>
    <row r="39" spans="2:13">
      <c r="B39" s="102" t="s">
        <v>27</v>
      </c>
      <c r="C39" s="103" t="s">
        <v>6</v>
      </c>
      <c r="D39" s="103" t="s">
        <v>665</v>
      </c>
      <c r="E39" s="103" t="s">
        <v>8971</v>
      </c>
      <c r="F39" s="372">
        <v>996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122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523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22</v>
      </c>
    </row>
    <row r="43" spans="2:13">
      <c r="B43" s="102" t="s">
        <v>27</v>
      </c>
      <c r="C43" s="103" t="s">
        <v>6</v>
      </c>
      <c r="D43" s="103" t="s">
        <v>727</v>
      </c>
      <c r="E43" s="103" t="s">
        <v>8950</v>
      </c>
      <c r="F43" s="372">
        <v>44</v>
      </c>
    </row>
    <row r="44" spans="2:13" ht="17" thickBot="1">
      <c r="B44" s="102" t="s">
        <v>27</v>
      </c>
      <c r="C44" s="103" t="s">
        <v>6</v>
      </c>
      <c r="D44" s="103" t="s">
        <v>8918</v>
      </c>
      <c r="E44" s="103" t="s">
        <v>8919</v>
      </c>
      <c r="F44" s="372">
        <v>749</v>
      </c>
    </row>
    <row r="45" spans="2:13">
      <c r="B45" s="119" t="s">
        <v>40</v>
      </c>
      <c r="C45" s="120" t="s">
        <v>18</v>
      </c>
      <c r="D45" s="120" t="s">
        <v>41</v>
      </c>
      <c r="E45" s="120" t="s">
        <v>8936</v>
      </c>
      <c r="F45" s="374">
        <v>28</v>
      </c>
    </row>
    <row r="46" spans="2:13">
      <c r="B46" s="122" t="s">
        <v>40</v>
      </c>
      <c r="C46" s="118" t="s">
        <v>18</v>
      </c>
      <c r="D46" s="118" t="s">
        <v>49</v>
      </c>
      <c r="E46" s="118" t="s">
        <v>511</v>
      </c>
      <c r="F46" s="375">
        <v>15</v>
      </c>
    </row>
    <row r="47" spans="2:13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44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7D0B-36A1-4E4B-B2B3-F16A5A6503B4}">
  <dimension ref="B3:W49"/>
  <sheetViews>
    <sheetView showGridLines="0" zoomScale="75" workbookViewId="0">
      <selection activeCell="H31" sqref="H31:M36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</v>
      </c>
    </row>
    <row r="6" spans="2:23">
      <c r="B6" s="90" t="s">
        <v>17</v>
      </c>
      <c r="C6" s="91" t="s">
        <v>18</v>
      </c>
      <c r="D6" s="91" t="s">
        <v>57</v>
      </c>
      <c r="E6" s="91" t="s">
        <v>8972</v>
      </c>
      <c r="F6" s="370">
        <v>121</v>
      </c>
    </row>
    <row r="7" spans="2:23">
      <c r="B7" s="90" t="s">
        <v>17</v>
      </c>
      <c r="C7" s="91" t="s">
        <v>18</v>
      </c>
      <c r="D7" s="91" t="s">
        <v>71</v>
      </c>
      <c r="E7" s="91" t="s">
        <v>463</v>
      </c>
      <c r="F7" s="370">
        <v>575</v>
      </c>
    </row>
    <row r="8" spans="2:23">
      <c r="B8" s="90" t="s">
        <v>17</v>
      </c>
      <c r="C8" s="91" t="s">
        <v>18</v>
      </c>
      <c r="D8" s="91" t="s">
        <v>226</v>
      </c>
      <c r="E8" s="91" t="s">
        <v>467</v>
      </c>
      <c r="F8" s="370">
        <v>0</v>
      </c>
    </row>
    <row r="9" spans="2:23">
      <c r="B9" s="90" t="s">
        <v>17</v>
      </c>
      <c r="C9" s="91" t="s">
        <v>18</v>
      </c>
      <c r="D9" s="91" t="s">
        <v>253</v>
      </c>
      <c r="E9" s="91" t="s">
        <v>254</v>
      </c>
      <c r="F9" s="370">
        <v>555</v>
      </c>
    </row>
    <row r="10" spans="2:23">
      <c r="B10" s="90" t="s">
        <v>17</v>
      </c>
      <c r="C10" s="91" t="s">
        <v>18</v>
      </c>
      <c r="D10" s="91" t="s">
        <v>502</v>
      </c>
      <c r="E10" s="91" t="s">
        <v>8968</v>
      </c>
      <c r="F10" s="370">
        <v>22</v>
      </c>
    </row>
    <row r="11" spans="2:23">
      <c r="B11" s="90" t="s">
        <v>17</v>
      </c>
      <c r="C11" s="91" t="s">
        <v>18</v>
      </c>
      <c r="D11" s="91" t="s">
        <v>655</v>
      </c>
      <c r="E11" s="91" t="s">
        <v>8973</v>
      </c>
      <c r="F11" s="370">
        <v>415</v>
      </c>
    </row>
    <row r="12" spans="2:23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244</v>
      </c>
    </row>
    <row r="13" spans="2:23">
      <c r="B13" s="90" t="s">
        <v>17</v>
      </c>
      <c r="C13" s="91" t="s">
        <v>6</v>
      </c>
      <c r="D13" s="91" t="s">
        <v>43</v>
      </c>
      <c r="E13" s="91" t="s">
        <v>459</v>
      </c>
      <c r="F13" s="370">
        <v>115</v>
      </c>
    </row>
    <row r="14" spans="2:23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311</v>
      </c>
    </row>
    <row r="15" spans="2:23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20</v>
      </c>
      <c r="W15">
        <f>1850-2249</f>
        <v>-399</v>
      </c>
    </row>
    <row r="16" spans="2:23">
      <c r="B16" s="90" t="s">
        <v>17</v>
      </c>
      <c r="C16" s="91" t="s">
        <v>6</v>
      </c>
      <c r="D16" s="91" t="s">
        <v>19</v>
      </c>
      <c r="E16" s="91" t="s">
        <v>20</v>
      </c>
      <c r="F16" s="370">
        <v>449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100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15</v>
      </c>
    </row>
    <row r="19" spans="2:13">
      <c r="B19" s="90" t="s">
        <v>17</v>
      </c>
      <c r="C19" s="91" t="s">
        <v>6</v>
      </c>
      <c r="D19" s="91" t="s">
        <v>221</v>
      </c>
      <c r="E19" s="91" t="s">
        <v>230</v>
      </c>
      <c r="F19" s="370">
        <v>50</v>
      </c>
    </row>
    <row r="20" spans="2:13">
      <c r="B20" s="90" t="s">
        <v>17</v>
      </c>
      <c r="C20" s="91" t="s">
        <v>6</v>
      </c>
      <c r="D20" s="91" t="s">
        <v>244</v>
      </c>
      <c r="E20" s="91" t="s">
        <v>8923</v>
      </c>
      <c r="F20" s="370">
        <v>100</v>
      </c>
    </row>
    <row r="21" spans="2:13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44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5</v>
      </c>
    </row>
    <row r="23" spans="2:13">
      <c r="B23" s="90" t="s">
        <v>17</v>
      </c>
      <c r="C23" s="91" t="s">
        <v>6</v>
      </c>
      <c r="D23" s="91" t="s">
        <v>678</v>
      </c>
      <c r="E23" s="91" t="s">
        <v>8945</v>
      </c>
      <c r="F23" s="370">
        <v>360</v>
      </c>
    </row>
    <row r="24" spans="2:13">
      <c r="B24" s="90" t="s">
        <v>17</v>
      </c>
      <c r="C24" s="91" t="s">
        <v>6</v>
      </c>
      <c r="D24" s="91" t="s">
        <v>725</v>
      </c>
      <c r="E24" s="91" t="s">
        <v>726</v>
      </c>
      <c r="F24" s="370">
        <v>109</v>
      </c>
    </row>
    <row r="25" spans="2:13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0">
        <v>36</v>
      </c>
    </row>
    <row r="26" spans="2:13">
      <c r="B26" s="99" t="s">
        <v>27</v>
      </c>
      <c r="C26" s="100" t="s">
        <v>18</v>
      </c>
      <c r="D26" s="100" t="s">
        <v>30</v>
      </c>
      <c r="E26" s="100" t="s">
        <v>31</v>
      </c>
      <c r="F26" s="371">
        <v>1003</v>
      </c>
    </row>
    <row r="27" spans="2:13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526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148</v>
      </c>
    </row>
    <row r="29" spans="2:13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44</v>
      </c>
    </row>
    <row r="30" spans="2:13" ht="17" thickBot="1">
      <c r="B30" s="102" t="s">
        <v>27</v>
      </c>
      <c r="C30" s="103" t="s">
        <v>18</v>
      </c>
      <c r="D30" s="103" t="s">
        <v>504</v>
      </c>
      <c r="E30" s="103" t="s">
        <v>505</v>
      </c>
      <c r="F30" s="372">
        <v>327</v>
      </c>
    </row>
    <row r="31" spans="2:13">
      <c r="B31" s="102" t="s">
        <v>27</v>
      </c>
      <c r="C31" s="103" t="s">
        <v>18</v>
      </c>
      <c r="D31" s="103" t="s">
        <v>517</v>
      </c>
      <c r="E31" s="103" t="s">
        <v>518</v>
      </c>
      <c r="F31" s="372">
        <v>113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330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18</v>
      </c>
      <c r="D33" s="103" t="s">
        <v>688</v>
      </c>
      <c r="E33" s="103" t="s">
        <v>689</v>
      </c>
      <c r="F33" s="372">
        <v>0</v>
      </c>
      <c r="H33" s="380" t="s">
        <v>27</v>
      </c>
      <c r="I33" s="381">
        <v>719</v>
      </c>
      <c r="J33" s="381">
        <f>$I$36*0.4</f>
        <v>194</v>
      </c>
      <c r="K33" s="343"/>
      <c r="L33" s="378" t="s">
        <v>108</v>
      </c>
      <c r="M33" s="382">
        <f>-(I34-J34)</f>
        <v>432</v>
      </c>
    </row>
    <row r="34" spans="2:13">
      <c r="B34" s="102" t="s">
        <v>27</v>
      </c>
      <c r="C34" s="103" t="s">
        <v>18</v>
      </c>
      <c r="D34" s="103" t="s">
        <v>8918</v>
      </c>
      <c r="E34" s="103" t="s">
        <v>8919</v>
      </c>
      <c r="F34" s="372">
        <v>560</v>
      </c>
      <c r="H34" s="380" t="s">
        <v>17</v>
      </c>
      <c r="I34" s="381">
        <v>-238</v>
      </c>
      <c r="J34" s="381">
        <f>$I$36*0.4</f>
        <v>194</v>
      </c>
      <c r="K34" s="343"/>
      <c r="L34" s="378" t="s">
        <v>106</v>
      </c>
      <c r="M34" s="382">
        <f>J35-I35</f>
        <v>93</v>
      </c>
    </row>
    <row r="35" spans="2:13">
      <c r="B35" s="102" t="s">
        <v>27</v>
      </c>
      <c r="C35" s="103" t="s">
        <v>6</v>
      </c>
      <c r="D35" s="103" t="s">
        <v>61</v>
      </c>
      <c r="E35" s="103" t="s">
        <v>62</v>
      </c>
      <c r="F35" s="372">
        <v>200</v>
      </c>
      <c r="H35" s="380" t="s">
        <v>8947</v>
      </c>
      <c r="I35" s="381">
        <v>4</v>
      </c>
      <c r="J35" s="381">
        <f>$I$36*0.2</f>
        <v>97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28</v>
      </c>
      <c r="E36" s="103" t="s">
        <v>29</v>
      </c>
      <c r="F36" s="372">
        <v>190</v>
      </c>
      <c r="H36" s="384" t="s">
        <v>76</v>
      </c>
      <c r="I36" s="385">
        <f>SUM(I33:I35)</f>
        <v>485</v>
      </c>
      <c r="J36" s="385">
        <f>SUM(J33:J35)</f>
        <v>485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7</v>
      </c>
      <c r="E37" s="103" t="s">
        <v>461</v>
      </c>
      <c r="F37" s="372">
        <v>40</v>
      </c>
    </row>
    <row r="38" spans="2:13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136</v>
      </c>
    </row>
    <row r="39" spans="2:13">
      <c r="B39" s="102" t="s">
        <v>27</v>
      </c>
      <c r="C39" s="103" t="s">
        <v>6</v>
      </c>
      <c r="D39" s="103" t="s">
        <v>34</v>
      </c>
      <c r="E39" s="103" t="s">
        <v>35</v>
      </c>
      <c r="F39" s="372">
        <v>100</v>
      </c>
    </row>
    <row r="40" spans="2:13">
      <c r="B40" s="102" t="s">
        <v>27</v>
      </c>
      <c r="C40" s="103" t="s">
        <v>6</v>
      </c>
      <c r="D40" s="103" t="s">
        <v>36</v>
      </c>
      <c r="E40" s="103" t="s">
        <v>37</v>
      </c>
      <c r="F40" s="372">
        <v>56</v>
      </c>
    </row>
    <row r="41" spans="2:13">
      <c r="B41" s="102" t="s">
        <v>27</v>
      </c>
      <c r="C41" s="103" t="s">
        <v>6</v>
      </c>
      <c r="D41" s="103" t="s">
        <v>81</v>
      </c>
      <c r="E41" s="103" t="s">
        <v>82</v>
      </c>
      <c r="F41" s="372">
        <v>713</v>
      </c>
    </row>
    <row r="42" spans="2:13">
      <c r="B42" s="102" t="s">
        <v>27</v>
      </c>
      <c r="C42" s="103" t="s">
        <v>6</v>
      </c>
      <c r="D42" s="103" t="s">
        <v>262</v>
      </c>
      <c r="E42" s="103" t="s">
        <v>263</v>
      </c>
      <c r="F42" s="372">
        <v>70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503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1731</v>
      </c>
    </row>
    <row r="45" spans="2:13" ht="17" thickBot="1">
      <c r="B45" s="102" t="s">
        <v>27</v>
      </c>
      <c r="C45" s="103" t="s">
        <v>6</v>
      </c>
      <c r="D45" s="103" t="s">
        <v>727</v>
      </c>
      <c r="E45" s="103" t="s">
        <v>8950</v>
      </c>
      <c r="F45" s="372">
        <v>31</v>
      </c>
    </row>
    <row r="46" spans="2:13">
      <c r="B46" s="119" t="s">
        <v>40</v>
      </c>
      <c r="C46" s="120" t="s">
        <v>18</v>
      </c>
      <c r="D46" s="120" t="s">
        <v>41</v>
      </c>
      <c r="E46" s="120" t="s">
        <v>8936</v>
      </c>
      <c r="F46" s="374">
        <v>18</v>
      </c>
    </row>
    <row r="47" spans="2:13">
      <c r="B47" s="122" t="s">
        <v>40</v>
      </c>
      <c r="C47" s="118" t="s">
        <v>18</v>
      </c>
      <c r="D47" s="118" t="s">
        <v>49</v>
      </c>
      <c r="E47" s="118" t="s">
        <v>511</v>
      </c>
      <c r="F47" s="375">
        <v>117</v>
      </c>
    </row>
    <row r="48" spans="2:13">
      <c r="B48" s="122" t="s">
        <v>40</v>
      </c>
      <c r="C48" s="118" t="s">
        <v>18</v>
      </c>
      <c r="D48" s="118" t="s">
        <v>257</v>
      </c>
      <c r="E48" s="118" t="s">
        <v>258</v>
      </c>
      <c r="F48" s="375">
        <v>0</v>
      </c>
    </row>
    <row r="49" spans="2:6" ht="17" thickBot="1">
      <c r="B49" s="124" t="s">
        <v>40</v>
      </c>
      <c r="C49" s="125" t="s">
        <v>6</v>
      </c>
      <c r="D49" s="125" t="s">
        <v>113</v>
      </c>
      <c r="E49" s="125" t="s">
        <v>114</v>
      </c>
      <c r="F49" s="376">
        <v>290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152F-4C4E-D544-A216-BA849BC1FFEC}">
  <dimension ref="B3:F54"/>
  <sheetViews>
    <sheetView showGridLines="0" topLeftCell="A2" zoomScale="75" workbookViewId="0">
      <selection activeCell="B4" sqref="B4:F5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69">
        <v>236</v>
      </c>
    </row>
    <row r="6" spans="2:6">
      <c r="B6" s="90" t="s">
        <v>17</v>
      </c>
      <c r="C6" s="91" t="s">
        <v>18</v>
      </c>
      <c r="D6" s="91" t="s">
        <v>655</v>
      </c>
      <c r="E6" s="91" t="s">
        <v>8973</v>
      </c>
      <c r="F6" s="370">
        <v>0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155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370">
        <v>200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370">
        <v>62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909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29</v>
      </c>
    </row>
    <row r="12" spans="2:6">
      <c r="B12" s="90" t="s">
        <v>17</v>
      </c>
      <c r="C12" s="91" t="s">
        <v>6</v>
      </c>
      <c r="D12" s="91" t="s">
        <v>57</v>
      </c>
      <c r="E12" s="91" t="s">
        <v>8972</v>
      </c>
      <c r="F12" s="370">
        <v>1326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70">
        <v>100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950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35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36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149</v>
      </c>
    </row>
    <row r="18" spans="2:6">
      <c r="B18" s="90" t="s">
        <v>17</v>
      </c>
      <c r="C18" s="91" t="s">
        <v>6</v>
      </c>
      <c r="D18" s="91" t="s">
        <v>126</v>
      </c>
      <c r="E18" s="91" t="s">
        <v>664</v>
      </c>
      <c r="F18" s="370">
        <v>100</v>
      </c>
    </row>
    <row r="19" spans="2:6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400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74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759</v>
      </c>
    </row>
    <row r="22" spans="2:6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40</v>
      </c>
    </row>
    <row r="23" spans="2:6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749</v>
      </c>
    </row>
    <row r="24" spans="2:6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185</v>
      </c>
    </row>
    <row r="25" spans="2:6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591</v>
      </c>
    </row>
    <row r="26" spans="2:6" ht="17" thickBot="1">
      <c r="B26" s="90" t="s">
        <v>17</v>
      </c>
      <c r="C26" s="91" t="s">
        <v>6</v>
      </c>
      <c r="D26" s="91" t="s">
        <v>690</v>
      </c>
      <c r="E26" s="91" t="s">
        <v>8925</v>
      </c>
      <c r="F26" s="370">
        <v>221</v>
      </c>
    </row>
    <row r="27" spans="2:6">
      <c r="B27" s="99" t="s">
        <v>27</v>
      </c>
      <c r="C27" s="100" t="s">
        <v>18</v>
      </c>
      <c r="D27" s="100" t="s">
        <v>61</v>
      </c>
      <c r="E27" s="100" t="s">
        <v>62</v>
      </c>
      <c r="F27" s="371">
        <v>1100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56</v>
      </c>
    </row>
    <row r="29" spans="2:6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41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87</v>
      </c>
    </row>
    <row r="31" spans="2:6">
      <c r="B31" s="102" t="s">
        <v>27</v>
      </c>
      <c r="C31" s="103" t="s">
        <v>18</v>
      </c>
      <c r="D31" s="103" t="s">
        <v>8918</v>
      </c>
      <c r="E31" s="103" t="s">
        <v>8919</v>
      </c>
      <c r="F31" s="372">
        <v>390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372">
        <v>147</v>
      </c>
    </row>
    <row r="33" spans="2:6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783</v>
      </c>
    </row>
    <row r="34" spans="2:6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165</v>
      </c>
    </row>
    <row r="35" spans="2:6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588</v>
      </c>
    </row>
    <row r="36" spans="2:6">
      <c r="B36" s="102" t="s">
        <v>27</v>
      </c>
      <c r="C36" s="103" t="s">
        <v>6</v>
      </c>
      <c r="D36" s="103" t="s">
        <v>9</v>
      </c>
      <c r="E36" s="103" t="s">
        <v>105</v>
      </c>
      <c r="F36" s="372">
        <v>362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2">
        <v>280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34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282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164</v>
      </c>
    </row>
    <row r="41" spans="2:6">
      <c r="B41" s="102" t="s">
        <v>27</v>
      </c>
      <c r="C41" s="103" t="s">
        <v>6</v>
      </c>
      <c r="D41" s="103" t="s">
        <v>262</v>
      </c>
      <c r="E41" s="103" t="s">
        <v>263</v>
      </c>
      <c r="F41" s="372">
        <v>202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899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41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50</v>
      </c>
    </row>
    <row r="45" spans="2:6">
      <c r="B45" s="102" t="s">
        <v>27</v>
      </c>
      <c r="C45" s="103" t="s">
        <v>6</v>
      </c>
      <c r="D45" s="103" t="s">
        <v>660</v>
      </c>
      <c r="E45" s="103" t="s">
        <v>462</v>
      </c>
      <c r="F45" s="372">
        <v>1850</v>
      </c>
    </row>
    <row r="46" spans="2:6">
      <c r="B46" s="102" t="s">
        <v>27</v>
      </c>
      <c r="C46" s="103" t="s">
        <v>6</v>
      </c>
      <c r="D46" s="103" t="s">
        <v>665</v>
      </c>
      <c r="E46" s="103" t="s">
        <v>8971</v>
      </c>
      <c r="F46" s="372">
        <v>699</v>
      </c>
    </row>
    <row r="47" spans="2:6">
      <c r="B47" s="102" t="s">
        <v>27</v>
      </c>
      <c r="C47" s="103" t="s">
        <v>6</v>
      </c>
      <c r="D47" s="103" t="s">
        <v>694</v>
      </c>
      <c r="E47" s="103" t="s">
        <v>695</v>
      </c>
      <c r="F47" s="372">
        <v>230</v>
      </c>
    </row>
    <row r="48" spans="2:6">
      <c r="B48" s="102" t="s">
        <v>27</v>
      </c>
      <c r="C48" s="103" t="s">
        <v>6</v>
      </c>
      <c r="D48" s="103" t="s">
        <v>8916</v>
      </c>
      <c r="E48" s="103" t="s">
        <v>8917</v>
      </c>
      <c r="F48" s="372">
        <v>40</v>
      </c>
    </row>
    <row r="49" spans="2:6">
      <c r="B49" s="102" t="s">
        <v>27</v>
      </c>
      <c r="C49" s="103" t="s">
        <v>6</v>
      </c>
      <c r="D49" s="103" t="s">
        <v>8946</v>
      </c>
      <c r="E49" s="103" t="s">
        <v>565</v>
      </c>
      <c r="F49" s="372">
        <v>88</v>
      </c>
    </row>
    <row r="50" spans="2:6">
      <c r="B50" s="102" t="s">
        <v>27</v>
      </c>
      <c r="C50" s="103" t="s">
        <v>6</v>
      </c>
      <c r="D50" s="103" t="s">
        <v>688</v>
      </c>
      <c r="E50" s="103" t="s">
        <v>689</v>
      </c>
      <c r="F50" s="372">
        <v>602</v>
      </c>
    </row>
    <row r="51" spans="2:6" ht="17" thickBot="1">
      <c r="B51" s="102" t="s">
        <v>27</v>
      </c>
      <c r="C51" s="103" t="s">
        <v>6</v>
      </c>
      <c r="D51" s="103" t="s">
        <v>727</v>
      </c>
      <c r="E51" s="103" t="s">
        <v>8950</v>
      </c>
      <c r="F51" s="372">
        <v>62</v>
      </c>
    </row>
    <row r="52" spans="2:6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75</v>
      </c>
    </row>
    <row r="53" spans="2:6">
      <c r="B53" s="122" t="s">
        <v>40</v>
      </c>
      <c r="C53" s="118" t="s">
        <v>6</v>
      </c>
      <c r="D53" s="118" t="s">
        <v>41</v>
      </c>
      <c r="E53" s="118" t="s">
        <v>8936</v>
      </c>
      <c r="F53" s="375">
        <v>1298</v>
      </c>
    </row>
    <row r="54" spans="2:6" ht="17" thickBot="1">
      <c r="B54" s="124" t="s">
        <v>40</v>
      </c>
      <c r="C54" s="125" t="s">
        <v>6</v>
      </c>
      <c r="D54" s="125" t="s">
        <v>49</v>
      </c>
      <c r="E54" s="125" t="s">
        <v>511</v>
      </c>
      <c r="F54" s="376">
        <v>85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7687-594C-8243-86C9-5921FA56E41A}">
  <dimension ref="B3:M50"/>
  <sheetViews>
    <sheetView showGridLines="0" topLeftCell="A2" zoomScale="75" workbookViewId="0">
      <selection activeCell="B4" sqref="B4:F50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46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180</v>
      </c>
    </row>
    <row r="7" spans="2:6">
      <c r="B7" s="90" t="s">
        <v>17</v>
      </c>
      <c r="C7" s="91" t="s">
        <v>18</v>
      </c>
      <c r="D7" s="91" t="s">
        <v>655</v>
      </c>
      <c r="E7" s="91" t="s">
        <v>8973</v>
      </c>
      <c r="F7" s="370">
        <v>516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12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100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70">
        <v>15</v>
      </c>
    </row>
    <row r="11" spans="2:6">
      <c r="B11" s="90" t="s">
        <v>17</v>
      </c>
      <c r="C11" s="91" t="s">
        <v>6</v>
      </c>
      <c r="D11" s="91" t="s">
        <v>224</v>
      </c>
      <c r="E11" s="91" t="s">
        <v>663</v>
      </c>
      <c r="F11" s="370">
        <v>50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47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1500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560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40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21</v>
      </c>
    </row>
    <row r="18" spans="2:13">
      <c r="B18" s="90" t="s">
        <v>17</v>
      </c>
      <c r="C18" s="91" t="s">
        <v>6</v>
      </c>
      <c r="D18" s="91" t="s">
        <v>221</v>
      </c>
      <c r="E18" s="91" t="s">
        <v>230</v>
      </c>
      <c r="F18" s="370">
        <v>50</v>
      </c>
    </row>
    <row r="19" spans="2:13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360</v>
      </c>
    </row>
    <row r="20" spans="2:13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8</v>
      </c>
    </row>
    <row r="21" spans="2:13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500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11</v>
      </c>
    </row>
    <row r="23" spans="2:13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30</v>
      </c>
    </row>
    <row r="24" spans="2:13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425</v>
      </c>
    </row>
    <row r="25" spans="2:13" ht="17" thickBot="1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61</v>
      </c>
    </row>
    <row r="26" spans="2:13">
      <c r="B26" s="99" t="s">
        <v>27</v>
      </c>
      <c r="C26" s="100" t="s">
        <v>18</v>
      </c>
      <c r="D26" s="100" t="s">
        <v>28</v>
      </c>
      <c r="E26" s="100" t="s">
        <v>29</v>
      </c>
      <c r="F26" s="371">
        <v>0</v>
      </c>
    </row>
    <row r="27" spans="2:13">
      <c r="B27" s="102" t="s">
        <v>27</v>
      </c>
      <c r="C27" s="103" t="s">
        <v>18</v>
      </c>
      <c r="D27" s="103" t="s">
        <v>32</v>
      </c>
      <c r="E27" s="103" t="s">
        <v>33</v>
      </c>
      <c r="F27" s="372">
        <v>176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37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90</v>
      </c>
    </row>
    <row r="30" spans="2:13" ht="17" thickBot="1">
      <c r="B30" s="102" t="s">
        <v>27</v>
      </c>
      <c r="C30" s="103" t="s">
        <v>18</v>
      </c>
      <c r="D30" s="103" t="s">
        <v>665</v>
      </c>
      <c r="E30" s="103" t="s">
        <v>8971</v>
      </c>
      <c r="F30" s="372">
        <v>152</v>
      </c>
    </row>
    <row r="31" spans="2:13">
      <c r="B31" s="102" t="s">
        <v>27</v>
      </c>
      <c r="C31" s="103" t="s">
        <v>18</v>
      </c>
      <c r="D31" s="103" t="s">
        <v>694</v>
      </c>
      <c r="E31" s="103" t="s">
        <v>695</v>
      </c>
      <c r="F31" s="372">
        <v>301</v>
      </c>
      <c r="H31" s="404" t="s">
        <v>8974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18</v>
      </c>
      <c r="D32" s="103" t="s">
        <v>8918</v>
      </c>
      <c r="E32" s="103" t="s">
        <v>8919</v>
      </c>
      <c r="F32" s="372">
        <v>0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6</v>
      </c>
      <c r="D33" s="103" t="s">
        <v>61</v>
      </c>
      <c r="E33" s="103" t="s">
        <v>62</v>
      </c>
      <c r="F33" s="372">
        <v>100</v>
      </c>
      <c r="H33" s="380" t="s">
        <v>27</v>
      </c>
      <c r="I33" s="381">
        <v>3959</v>
      </c>
      <c r="J33" s="381">
        <f>$I$36*0.45</f>
        <v>3132.4500000000003</v>
      </c>
      <c r="K33" s="343"/>
      <c r="L33" s="378" t="s">
        <v>8939</v>
      </c>
      <c r="M33" s="382">
        <f>J35-I35</f>
        <v>528.1</v>
      </c>
    </row>
    <row r="34" spans="2:13">
      <c r="B34" s="102" t="s">
        <v>27</v>
      </c>
      <c r="C34" s="103" t="s">
        <v>6</v>
      </c>
      <c r="D34" s="103" t="s">
        <v>30</v>
      </c>
      <c r="E34" s="103" t="s">
        <v>31</v>
      </c>
      <c r="F34" s="372">
        <v>2</v>
      </c>
      <c r="H34" s="380" t="s">
        <v>17</v>
      </c>
      <c r="I34" s="381">
        <v>2834</v>
      </c>
      <c r="J34" s="381">
        <f>$I$36*0.45</f>
        <v>3132.4500000000003</v>
      </c>
      <c r="K34" s="343"/>
      <c r="L34" s="378" t="s">
        <v>8940</v>
      </c>
      <c r="M34" s="382">
        <f>J34-I34</f>
        <v>298.45000000000027</v>
      </c>
    </row>
    <row r="35" spans="2:13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46</v>
      </c>
      <c r="H35" s="380" t="s">
        <v>8947</v>
      </c>
      <c r="I35" s="381">
        <v>168</v>
      </c>
      <c r="J35" s="381">
        <f>$I$36*0.1</f>
        <v>696.1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108</v>
      </c>
      <c r="H36" s="384" t="s">
        <v>76</v>
      </c>
      <c r="I36" s="385">
        <f>SUM(I33:I35)</f>
        <v>6961</v>
      </c>
      <c r="J36" s="385">
        <f>SUM(J33:J35)</f>
        <v>6961.0000000000009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441</v>
      </c>
    </row>
    <row r="38" spans="2:13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36</v>
      </c>
    </row>
    <row r="39" spans="2:13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6</v>
      </c>
    </row>
    <row r="40" spans="2:13">
      <c r="B40" s="102" t="s">
        <v>27</v>
      </c>
      <c r="C40" s="103" t="s">
        <v>6</v>
      </c>
      <c r="D40" s="103" t="s">
        <v>262</v>
      </c>
      <c r="E40" s="103" t="s">
        <v>263</v>
      </c>
      <c r="F40" s="372">
        <v>50</v>
      </c>
    </row>
    <row r="41" spans="2:13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119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203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180</v>
      </c>
    </row>
    <row r="44" spans="2:13">
      <c r="B44" s="102" t="s">
        <v>27</v>
      </c>
      <c r="C44" s="103" t="s">
        <v>6</v>
      </c>
      <c r="D44" s="103" t="s">
        <v>660</v>
      </c>
      <c r="E44" s="103" t="s">
        <v>462</v>
      </c>
      <c r="F44" s="372">
        <v>2691</v>
      </c>
    </row>
    <row r="45" spans="2:13">
      <c r="B45" s="102" t="s">
        <v>27</v>
      </c>
      <c r="C45" s="103" t="s">
        <v>6</v>
      </c>
      <c r="D45" s="103" t="s">
        <v>8916</v>
      </c>
      <c r="E45" s="103" t="s">
        <v>8917</v>
      </c>
      <c r="F45" s="372">
        <v>89</v>
      </c>
    </row>
    <row r="46" spans="2:13">
      <c r="B46" s="102" t="s">
        <v>27</v>
      </c>
      <c r="C46" s="103" t="s">
        <v>6</v>
      </c>
      <c r="D46" s="103" t="s">
        <v>731</v>
      </c>
      <c r="E46" s="103" t="s">
        <v>732</v>
      </c>
      <c r="F46" s="372">
        <v>202</v>
      </c>
    </row>
    <row r="47" spans="2:13">
      <c r="B47" s="102" t="s">
        <v>27</v>
      </c>
      <c r="C47" s="103" t="s">
        <v>6</v>
      </c>
      <c r="D47" s="103" t="s">
        <v>8946</v>
      </c>
      <c r="E47" s="103" t="s">
        <v>565</v>
      </c>
      <c r="F47" s="372">
        <v>119</v>
      </c>
    </row>
    <row r="48" spans="2:13">
      <c r="B48" s="102" t="s">
        <v>27</v>
      </c>
      <c r="C48" s="103" t="s">
        <v>6</v>
      </c>
      <c r="D48" s="103" t="s">
        <v>688</v>
      </c>
      <c r="E48" s="103" t="s">
        <v>689</v>
      </c>
      <c r="F48" s="372">
        <v>322</v>
      </c>
    </row>
    <row r="49" spans="2:6" ht="17" thickBot="1">
      <c r="B49" s="115" t="s">
        <v>27</v>
      </c>
      <c r="C49" s="116" t="s">
        <v>6</v>
      </c>
      <c r="D49" s="116" t="s">
        <v>727</v>
      </c>
      <c r="E49" s="116" t="s">
        <v>8950</v>
      </c>
      <c r="F49" s="373">
        <v>1</v>
      </c>
    </row>
    <row r="50" spans="2:6" ht="17" thickBot="1">
      <c r="B50" s="288" t="s">
        <v>40</v>
      </c>
      <c r="C50" s="289" t="s">
        <v>6</v>
      </c>
      <c r="D50" s="289" t="s">
        <v>257</v>
      </c>
      <c r="E50" s="289" t="s">
        <v>258</v>
      </c>
      <c r="F50" s="388">
        <v>168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58A2-9418-C24D-9D77-6CAD166686A8}">
  <dimension ref="B3:M40"/>
  <sheetViews>
    <sheetView showGridLines="0" topLeftCell="A2" zoomScaleNormal="100" workbookViewId="0">
      <selection activeCell="H31" sqref="H31:M36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201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344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20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534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161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256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943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70">
        <v>149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370">
        <v>50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70">
        <v>117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137</v>
      </c>
    </row>
    <row r="18" spans="2:13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35</v>
      </c>
    </row>
    <row r="19" spans="2:13">
      <c r="B19" s="90" t="s">
        <v>17</v>
      </c>
      <c r="C19" s="91" t="s">
        <v>6</v>
      </c>
      <c r="D19" s="91" t="s">
        <v>655</v>
      </c>
      <c r="E19" s="91" t="s">
        <v>8973</v>
      </c>
      <c r="F19" s="370">
        <v>700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22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95</v>
      </c>
    </row>
    <row r="22" spans="2:13">
      <c r="B22" s="99" t="s">
        <v>27</v>
      </c>
      <c r="C22" s="100" t="s">
        <v>18</v>
      </c>
      <c r="D22" s="100" t="s">
        <v>7</v>
      </c>
      <c r="E22" s="100" t="s">
        <v>461</v>
      </c>
      <c r="F22" s="371">
        <v>1</v>
      </c>
    </row>
    <row r="23" spans="2:13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43</v>
      </c>
    </row>
    <row r="24" spans="2:13">
      <c r="B24" s="102" t="s">
        <v>27</v>
      </c>
      <c r="C24" s="103" t="s">
        <v>18</v>
      </c>
      <c r="D24" s="103" t="s">
        <v>682</v>
      </c>
      <c r="E24" s="103" t="s">
        <v>8928</v>
      </c>
      <c r="F24" s="372">
        <v>15</v>
      </c>
    </row>
    <row r="25" spans="2:13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95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141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</row>
    <row r="28" spans="2:13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135</v>
      </c>
    </row>
    <row r="30" spans="2:13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222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80</v>
      </c>
      <c r="H31" s="404" t="s">
        <v>8963</v>
      </c>
      <c r="I31" s="405"/>
      <c r="J31" s="405"/>
      <c r="K31" s="405"/>
      <c r="L31" s="405"/>
      <c r="M31" s="406"/>
    </row>
    <row r="32" spans="2:13">
      <c r="B32" s="102" t="s">
        <v>27</v>
      </c>
      <c r="C32" s="103" t="s">
        <v>6</v>
      </c>
      <c r="D32" s="103" t="s">
        <v>517</v>
      </c>
      <c r="E32" s="103" t="s">
        <v>518</v>
      </c>
      <c r="F32" s="372">
        <v>284</v>
      </c>
      <c r="H32" s="379"/>
      <c r="I32" s="377" t="s">
        <v>8948</v>
      </c>
      <c r="J32" s="377" t="s">
        <v>84</v>
      </c>
      <c r="K32" s="343"/>
      <c r="L32" s="402" t="s">
        <v>8933</v>
      </c>
      <c r="M32" s="403"/>
    </row>
    <row r="33" spans="2:13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625</v>
      </c>
      <c r="H33" s="380" t="s">
        <v>27</v>
      </c>
      <c r="I33" s="381">
        <v>2739</v>
      </c>
      <c r="J33" s="381">
        <f>$I$36*0.4</f>
        <v>1645.6000000000001</v>
      </c>
      <c r="K33" s="343"/>
      <c r="L33" s="378" t="s">
        <v>8939</v>
      </c>
      <c r="M33" s="382">
        <f>J35-I35</f>
        <v>702.80000000000007</v>
      </c>
    </row>
    <row r="34" spans="2:13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79</v>
      </c>
      <c r="H34" s="380" t="s">
        <v>17</v>
      </c>
      <c r="I34" s="381">
        <v>1255</v>
      </c>
      <c r="J34" s="381">
        <f>$I$36*0.4</f>
        <v>1645.6000000000001</v>
      </c>
      <c r="K34" s="343"/>
      <c r="L34" s="378" t="s">
        <v>8940</v>
      </c>
      <c r="M34" s="382">
        <f>J34-I34</f>
        <v>390.60000000000014</v>
      </c>
    </row>
    <row r="35" spans="2:13">
      <c r="B35" s="102" t="s">
        <v>27</v>
      </c>
      <c r="C35" s="103" t="s">
        <v>6</v>
      </c>
      <c r="D35" s="103" t="s">
        <v>688</v>
      </c>
      <c r="E35" s="103" t="s">
        <v>689</v>
      </c>
      <c r="F35" s="372">
        <v>60</v>
      </c>
      <c r="H35" s="380" t="s">
        <v>8947</v>
      </c>
      <c r="I35" s="381">
        <v>120</v>
      </c>
      <c r="J35" s="381">
        <f>$I$36*0.2</f>
        <v>822.80000000000007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727</v>
      </c>
      <c r="E36" s="103" t="s">
        <v>8950</v>
      </c>
      <c r="F36" s="372">
        <v>69</v>
      </c>
      <c r="H36" s="384" t="s">
        <v>76</v>
      </c>
      <c r="I36" s="385">
        <f>SUM(I33:I35)</f>
        <v>4114</v>
      </c>
      <c r="J36" s="385">
        <f>SUM(J33:J35)</f>
        <v>4114</v>
      </c>
      <c r="K36" s="386"/>
      <c r="L36" s="386"/>
      <c r="M36" s="387"/>
    </row>
    <row r="37" spans="2:13" ht="17" thickBot="1">
      <c r="B37" s="102" t="s">
        <v>27</v>
      </c>
      <c r="C37" s="103" t="s">
        <v>6</v>
      </c>
      <c r="D37" s="103" t="s">
        <v>8918</v>
      </c>
      <c r="E37" s="103" t="s">
        <v>8919</v>
      </c>
      <c r="F37" s="372">
        <v>200</v>
      </c>
    </row>
    <row r="38" spans="2:13">
      <c r="B38" s="119" t="s">
        <v>40</v>
      </c>
      <c r="C38" s="120" t="s">
        <v>6</v>
      </c>
      <c r="D38" s="120" t="s">
        <v>257</v>
      </c>
      <c r="E38" s="120" t="s">
        <v>258</v>
      </c>
      <c r="F38" s="374">
        <v>30</v>
      </c>
    </row>
    <row r="39" spans="2:13">
      <c r="B39" s="122" t="s">
        <v>40</v>
      </c>
      <c r="C39" s="118" t="s">
        <v>6</v>
      </c>
      <c r="D39" s="118" t="s">
        <v>246</v>
      </c>
      <c r="E39" s="118" t="s">
        <v>587</v>
      </c>
      <c r="F39" s="375">
        <v>50</v>
      </c>
    </row>
    <row r="40" spans="2:13" ht="17" thickBot="1">
      <c r="B40" s="124" t="s">
        <v>40</v>
      </c>
      <c r="C40" s="125" t="s">
        <v>6</v>
      </c>
      <c r="D40" s="125" t="s">
        <v>684</v>
      </c>
      <c r="E40" s="125" t="s">
        <v>687</v>
      </c>
      <c r="F40" s="376">
        <v>40</v>
      </c>
    </row>
  </sheetData>
  <mergeCells count="2">
    <mergeCell ref="H31:M31"/>
    <mergeCell ref="L32:M32"/>
  </mergeCells>
  <pageMargins left="0.7" right="0.7" top="0.75" bottom="0.75" header="0.3" footer="0.3"/>
  <pageSetup orientation="portrait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999B-8187-3543-9A7A-2D3C702489B3}">
  <dimension ref="B3:L26"/>
  <sheetViews>
    <sheetView showGridLines="0" workbookViewId="0">
      <selection activeCell="S17" sqref="S1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2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93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57</v>
      </c>
      <c r="E6" s="91" t="s">
        <v>8972</v>
      </c>
      <c r="F6" s="370">
        <v>40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510</v>
      </c>
    </row>
    <row r="8" spans="2:12">
      <c r="B8" s="90" t="s">
        <v>17</v>
      </c>
      <c r="C8" s="91" t="s">
        <v>18</v>
      </c>
      <c r="D8" s="91" t="s">
        <v>59</v>
      </c>
      <c r="E8" s="91" t="s">
        <v>104</v>
      </c>
      <c r="F8" s="370">
        <v>213</v>
      </c>
    </row>
    <row r="9" spans="2:12">
      <c r="B9" s="90" t="s">
        <v>17</v>
      </c>
      <c r="C9" s="91" t="s">
        <v>18</v>
      </c>
      <c r="D9" s="91" t="s">
        <v>690</v>
      </c>
      <c r="E9" s="91" t="s">
        <v>8925</v>
      </c>
      <c r="F9" s="370">
        <v>0</v>
      </c>
    </row>
    <row r="10" spans="2:12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2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660</v>
      </c>
    </row>
    <row r="12" spans="2:12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20</v>
      </c>
    </row>
    <row r="13" spans="2:12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150</v>
      </c>
    </row>
    <row r="14" spans="2:12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13</v>
      </c>
    </row>
    <row r="15" spans="2:12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158</v>
      </c>
    </row>
    <row r="16" spans="2:12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35</v>
      </c>
    </row>
    <row r="17" spans="2:9">
      <c r="B17" s="90" t="s">
        <v>17</v>
      </c>
      <c r="C17" s="91" t="s">
        <v>6</v>
      </c>
      <c r="D17" s="91" t="s">
        <v>678</v>
      </c>
      <c r="E17" s="91" t="s">
        <v>8945</v>
      </c>
      <c r="F17" s="370">
        <v>55</v>
      </c>
    </row>
    <row r="18" spans="2:9" ht="17" thickBot="1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36</v>
      </c>
    </row>
    <row r="19" spans="2:9">
      <c r="B19" s="99" t="s">
        <v>27</v>
      </c>
      <c r="C19" s="100" t="s">
        <v>18</v>
      </c>
      <c r="D19" s="100" t="s">
        <v>32</v>
      </c>
      <c r="E19" s="100" t="s">
        <v>33</v>
      </c>
      <c r="F19" s="371">
        <v>35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210</v>
      </c>
    </row>
    <row r="21" spans="2:9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58</v>
      </c>
    </row>
    <row r="22" spans="2:9">
      <c r="B22" s="102" t="s">
        <v>27</v>
      </c>
      <c r="C22" s="103" t="s">
        <v>18</v>
      </c>
      <c r="D22" s="103" t="s">
        <v>8918</v>
      </c>
      <c r="E22" s="103" t="s">
        <v>8919</v>
      </c>
      <c r="F22" s="372">
        <v>188</v>
      </c>
    </row>
    <row r="23" spans="2:9">
      <c r="B23" s="102" t="s">
        <v>27</v>
      </c>
      <c r="C23" s="103" t="s">
        <v>6</v>
      </c>
      <c r="D23" s="103" t="s">
        <v>53</v>
      </c>
      <c r="E23" s="103" t="s">
        <v>123</v>
      </c>
      <c r="F23" s="372">
        <v>75</v>
      </c>
      <c r="H23" s="357" t="s">
        <v>91</v>
      </c>
      <c r="I23" s="357">
        <f>((281+193)/2)-193</f>
        <v>44</v>
      </c>
    </row>
    <row r="24" spans="2:9">
      <c r="B24" s="102" t="s">
        <v>27</v>
      </c>
      <c r="C24" s="103" t="s">
        <v>6</v>
      </c>
      <c r="D24" s="103" t="s">
        <v>8946</v>
      </c>
      <c r="E24" s="103" t="s">
        <v>565</v>
      </c>
      <c r="F24" s="372">
        <v>60</v>
      </c>
    </row>
    <row r="25" spans="2:9" ht="17" thickBot="1">
      <c r="B25" s="102" t="s">
        <v>27</v>
      </c>
      <c r="C25" s="103" t="s">
        <v>6</v>
      </c>
      <c r="D25" s="103" t="s">
        <v>688</v>
      </c>
      <c r="E25" s="103" t="s">
        <v>689</v>
      </c>
      <c r="F25" s="372">
        <v>549</v>
      </c>
    </row>
    <row r="26" spans="2:9" ht="17" thickBot="1">
      <c r="B26" s="288" t="s">
        <v>40</v>
      </c>
      <c r="C26" s="289" t="s">
        <v>18</v>
      </c>
      <c r="D26" s="289" t="s">
        <v>684</v>
      </c>
      <c r="E26" s="289" t="s">
        <v>687</v>
      </c>
      <c r="F26" s="388">
        <v>10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9FF28-8C1D-2D4B-BFC0-30CDC70A0F6D}">
  <dimension ref="B3:F49"/>
  <sheetViews>
    <sheetView showGridLines="0" zoomScale="69" workbookViewId="0">
      <selection activeCell="B4" sqref="B4:F49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29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470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135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263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70">
        <v>62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70">
        <v>272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70">
        <v>200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70">
        <v>76</v>
      </c>
    </row>
    <row r="13" spans="2:6">
      <c r="B13" s="90" t="s">
        <v>17</v>
      </c>
      <c r="C13" s="91" t="s">
        <v>18</v>
      </c>
      <c r="D13" s="91" t="s">
        <v>226</v>
      </c>
      <c r="E13" s="91" t="s">
        <v>467</v>
      </c>
      <c r="F13" s="370">
        <v>100</v>
      </c>
    </row>
    <row r="14" spans="2:6">
      <c r="B14" s="90" t="s">
        <v>17</v>
      </c>
      <c r="C14" s="91" t="s">
        <v>18</v>
      </c>
      <c r="D14" s="91" t="s">
        <v>244</v>
      </c>
      <c r="E14" s="91" t="s">
        <v>8923</v>
      </c>
      <c r="F14" s="370">
        <v>230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70">
        <v>33</v>
      </c>
    </row>
    <row r="16" spans="2:6">
      <c r="B16" s="90" t="s">
        <v>17</v>
      </c>
      <c r="C16" s="91" t="s">
        <v>18</v>
      </c>
      <c r="D16" s="91" t="s">
        <v>253</v>
      </c>
      <c r="E16" s="91" t="s">
        <v>254</v>
      </c>
      <c r="F16" s="370">
        <v>93</v>
      </c>
    </row>
    <row r="17" spans="2:6">
      <c r="B17" s="90" t="s">
        <v>17</v>
      </c>
      <c r="C17" s="91" t="s">
        <v>18</v>
      </c>
      <c r="D17" s="91" t="s">
        <v>502</v>
      </c>
      <c r="E17" s="91" t="s">
        <v>8968</v>
      </c>
      <c r="F17" s="370">
        <v>427</v>
      </c>
    </row>
    <row r="18" spans="2:6">
      <c r="B18" s="90" t="s">
        <v>17</v>
      </c>
      <c r="C18" s="91" t="s">
        <v>18</v>
      </c>
      <c r="D18" s="91" t="s">
        <v>725</v>
      </c>
      <c r="E18" s="91" t="s">
        <v>726</v>
      </c>
      <c r="F18" s="370">
        <v>0</v>
      </c>
    </row>
    <row r="19" spans="2:6">
      <c r="B19" s="90" t="s">
        <v>17</v>
      </c>
      <c r="C19" s="91" t="s">
        <v>6</v>
      </c>
      <c r="D19" s="91" t="s">
        <v>111</v>
      </c>
      <c r="E19" s="91" t="s">
        <v>580</v>
      </c>
      <c r="F19" s="370">
        <v>296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149</v>
      </c>
    </row>
    <row r="21" spans="2:6">
      <c r="B21" s="90" t="s">
        <v>17</v>
      </c>
      <c r="C21" s="91" t="s">
        <v>6</v>
      </c>
      <c r="D21" s="91" t="s">
        <v>500</v>
      </c>
      <c r="E21" s="91" t="s">
        <v>662</v>
      </c>
      <c r="F21" s="370">
        <v>28</v>
      </c>
    </row>
    <row r="22" spans="2:6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32</v>
      </c>
    </row>
    <row r="23" spans="2:6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1523</v>
      </c>
    </row>
    <row r="24" spans="2:6" ht="17" thickBot="1">
      <c r="B24" s="90" t="s">
        <v>17</v>
      </c>
      <c r="C24" s="91" t="s">
        <v>6</v>
      </c>
      <c r="D24" s="91" t="s">
        <v>690</v>
      </c>
      <c r="E24" s="91" t="s">
        <v>8925</v>
      </c>
      <c r="F24" s="370">
        <v>154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1274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418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72">
        <v>184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372">
        <v>233</v>
      </c>
    </row>
    <row r="29" spans="2:6">
      <c r="B29" s="102" t="s">
        <v>27</v>
      </c>
      <c r="C29" s="103" t="s">
        <v>18</v>
      </c>
      <c r="D29" s="103" t="s">
        <v>517</v>
      </c>
      <c r="E29" s="103" t="s">
        <v>518</v>
      </c>
      <c r="F29" s="372">
        <v>278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27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72">
        <v>11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244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50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136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72">
        <v>182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6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72">
        <v>149</v>
      </c>
    </row>
    <row r="38" spans="2:6">
      <c r="B38" s="102" t="s">
        <v>27</v>
      </c>
      <c r="C38" s="103" t="s">
        <v>6</v>
      </c>
      <c r="D38" s="103" t="s">
        <v>694</v>
      </c>
      <c r="E38" s="103" t="s">
        <v>695</v>
      </c>
      <c r="F38" s="372">
        <v>217</v>
      </c>
    </row>
    <row r="39" spans="2:6">
      <c r="B39" s="102" t="s">
        <v>27</v>
      </c>
      <c r="C39" s="103" t="s">
        <v>6</v>
      </c>
      <c r="D39" s="103" t="s">
        <v>8916</v>
      </c>
      <c r="E39" s="103" t="s">
        <v>8917</v>
      </c>
      <c r="F39" s="372">
        <v>50</v>
      </c>
    </row>
    <row r="40" spans="2:6">
      <c r="B40" s="102" t="s">
        <v>27</v>
      </c>
      <c r="C40" s="103" t="s">
        <v>6</v>
      </c>
      <c r="D40" s="103" t="s">
        <v>8946</v>
      </c>
      <c r="E40" s="103" t="s">
        <v>565</v>
      </c>
      <c r="F40" s="372">
        <v>457</v>
      </c>
    </row>
    <row r="41" spans="2:6">
      <c r="B41" s="102" t="s">
        <v>27</v>
      </c>
      <c r="C41" s="103" t="s">
        <v>6</v>
      </c>
      <c r="D41" s="103" t="s">
        <v>688</v>
      </c>
      <c r="E41" s="103" t="s">
        <v>689</v>
      </c>
      <c r="F41" s="372">
        <v>622</v>
      </c>
    </row>
    <row r="42" spans="2:6">
      <c r="B42" s="102" t="s">
        <v>27</v>
      </c>
      <c r="C42" s="103" t="s">
        <v>6</v>
      </c>
      <c r="D42" s="103" t="s">
        <v>727</v>
      </c>
      <c r="E42" s="103" t="s">
        <v>8950</v>
      </c>
      <c r="F42" s="372">
        <v>10</v>
      </c>
    </row>
    <row r="43" spans="2:6">
      <c r="B43" s="102" t="s">
        <v>27</v>
      </c>
      <c r="C43" s="103" t="s">
        <v>6</v>
      </c>
      <c r="D43" s="103" t="s">
        <v>8918</v>
      </c>
      <c r="E43" s="103" t="s">
        <v>8919</v>
      </c>
      <c r="F43" s="372">
        <v>10</v>
      </c>
    </row>
    <row r="44" spans="2:6">
      <c r="B44" s="102" t="s">
        <v>40</v>
      </c>
      <c r="C44" s="103" t="s">
        <v>18</v>
      </c>
      <c r="D44" s="103" t="s">
        <v>257</v>
      </c>
      <c r="E44" s="103" t="s">
        <v>258</v>
      </c>
      <c r="F44" s="372">
        <v>68</v>
      </c>
    </row>
    <row r="45" spans="2:6">
      <c r="B45" s="102" t="s">
        <v>40</v>
      </c>
      <c r="C45" s="103" t="s">
        <v>6</v>
      </c>
      <c r="D45" s="103" t="s">
        <v>113</v>
      </c>
      <c r="E45" s="103" t="s">
        <v>114</v>
      </c>
      <c r="F45" s="372">
        <v>40</v>
      </c>
    </row>
    <row r="46" spans="2:6" ht="17" thickBot="1">
      <c r="B46" s="102" t="s">
        <v>40</v>
      </c>
      <c r="C46" s="103" t="s">
        <v>6</v>
      </c>
      <c r="D46" s="103" t="s">
        <v>41</v>
      </c>
      <c r="E46" s="103" t="s">
        <v>8936</v>
      </c>
      <c r="F46" s="372">
        <v>56</v>
      </c>
    </row>
    <row r="47" spans="2:6">
      <c r="B47" s="119" t="s">
        <v>40</v>
      </c>
      <c r="C47" s="120" t="s">
        <v>6</v>
      </c>
      <c r="D47" s="120" t="s">
        <v>47</v>
      </c>
      <c r="E47" s="120" t="s">
        <v>229</v>
      </c>
      <c r="F47" s="374">
        <v>47</v>
      </c>
    </row>
    <row r="48" spans="2:6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246</v>
      </c>
      <c r="E49" s="125" t="s">
        <v>587</v>
      </c>
      <c r="F49" s="376">
        <v>50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84DA-E60D-3D4D-AE81-2BFF718E55D5}">
  <dimension ref="B3:M35"/>
  <sheetViews>
    <sheetView showGridLines="0" workbookViewId="0">
      <selection activeCell="B4" sqref="B4:F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335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408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50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500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78</v>
      </c>
    </row>
    <row r="10" spans="2:6">
      <c r="B10" s="90" t="s">
        <v>17</v>
      </c>
      <c r="C10" s="91" t="s">
        <v>18</v>
      </c>
      <c r="D10" s="91" t="s">
        <v>655</v>
      </c>
      <c r="E10" s="91" t="s">
        <v>8973</v>
      </c>
      <c r="F10" s="370">
        <v>105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57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263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221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57</v>
      </c>
      <c r="E15" s="91" t="s">
        <v>8972</v>
      </c>
      <c r="F15" s="370">
        <v>455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275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64</v>
      </c>
    </row>
    <row r="18" spans="2:13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220</v>
      </c>
    </row>
    <row r="19" spans="2:13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3</v>
      </c>
    </row>
    <row r="20" spans="2:13" ht="17" thickBot="1">
      <c r="B20" s="90" t="s">
        <v>17</v>
      </c>
      <c r="C20" s="91" t="s">
        <v>6</v>
      </c>
      <c r="D20" s="91" t="s">
        <v>253</v>
      </c>
      <c r="E20" s="91" t="s">
        <v>254</v>
      </c>
      <c r="F20" s="370">
        <v>478</v>
      </c>
    </row>
    <row r="21" spans="2:13">
      <c r="B21" s="99" t="s">
        <v>27</v>
      </c>
      <c r="C21" s="100" t="s">
        <v>18</v>
      </c>
      <c r="D21" s="100" t="s">
        <v>504</v>
      </c>
      <c r="E21" s="100" t="s">
        <v>505</v>
      </c>
      <c r="F21" s="371">
        <v>2077</v>
      </c>
    </row>
    <row r="22" spans="2:13" ht="17" thickBot="1">
      <c r="B22" s="102" t="s">
        <v>27</v>
      </c>
      <c r="C22" s="103" t="s">
        <v>18</v>
      </c>
      <c r="D22" s="103" t="s">
        <v>8946</v>
      </c>
      <c r="E22" s="103" t="s">
        <v>565</v>
      </c>
      <c r="F22" s="372">
        <v>584</v>
      </c>
    </row>
    <row r="23" spans="2:13">
      <c r="B23" s="102" t="s">
        <v>27</v>
      </c>
      <c r="C23" s="103" t="s">
        <v>18</v>
      </c>
      <c r="D23" s="103" t="s">
        <v>688</v>
      </c>
      <c r="E23" s="103" t="s">
        <v>689</v>
      </c>
      <c r="F23" s="372">
        <v>504</v>
      </c>
      <c r="H23" s="404" t="s">
        <v>8963</v>
      </c>
      <c r="I23" s="405"/>
      <c r="J23" s="405"/>
      <c r="K23" s="405"/>
      <c r="L23" s="405"/>
      <c r="M23" s="406"/>
    </row>
    <row r="24" spans="2:13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57</v>
      </c>
      <c r="H24" s="379"/>
      <c r="I24" s="377" t="s">
        <v>8948</v>
      </c>
      <c r="J24" s="377" t="s">
        <v>84</v>
      </c>
      <c r="K24" s="343"/>
      <c r="L24" s="402" t="s">
        <v>8933</v>
      </c>
      <c r="M24" s="403"/>
    </row>
    <row r="25" spans="2:13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25</v>
      </c>
      <c r="H25" s="380" t="s">
        <v>27</v>
      </c>
      <c r="I25" s="381">
        <v>-332</v>
      </c>
      <c r="J25" s="381">
        <f>$I$28*0.4</f>
        <v>-315.60000000000002</v>
      </c>
      <c r="K25" s="343"/>
      <c r="L25" s="378" t="s">
        <v>8976</v>
      </c>
      <c r="M25" s="382">
        <f>J25-I25</f>
        <v>16.399999999999977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20</v>
      </c>
      <c r="H26" s="380" t="s">
        <v>17</v>
      </c>
      <c r="I26" s="381">
        <v>-512</v>
      </c>
      <c r="J26" s="381">
        <f>$I$28*0.4</f>
        <v>-315.60000000000002</v>
      </c>
      <c r="K26" s="343"/>
      <c r="L26" s="378" t="s">
        <v>8977</v>
      </c>
      <c r="M26" s="382">
        <f>J26-I26</f>
        <v>196.39999999999998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  <c r="H27" s="380" t="s">
        <v>8947</v>
      </c>
      <c r="I27" s="381">
        <v>55</v>
      </c>
      <c r="J27" s="381">
        <f>$I$28*0.2</f>
        <v>-157.80000000000001</v>
      </c>
      <c r="K27" s="343"/>
      <c r="L27" s="343"/>
      <c r="M27" s="383"/>
    </row>
    <row r="28" spans="2:13" ht="17" thickBot="1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  <c r="H28" s="384" t="s">
        <v>76</v>
      </c>
      <c r="I28" s="385">
        <f>SUM(I25:I27)</f>
        <v>-789</v>
      </c>
      <c r="J28" s="385">
        <f>SUM(J25:J27)</f>
        <v>-789</v>
      </c>
      <c r="K28" s="386"/>
      <c r="L28" s="386"/>
      <c r="M28" s="387"/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278</v>
      </c>
    </row>
    <row r="30" spans="2:13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30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50</v>
      </c>
    </row>
    <row r="32" spans="2:13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20</v>
      </c>
    </row>
    <row r="33" spans="2:6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500</v>
      </c>
    </row>
    <row r="34" spans="2:6" ht="17" thickBot="1">
      <c r="B34" s="115" t="s">
        <v>27</v>
      </c>
      <c r="C34" s="116" t="s">
        <v>6</v>
      </c>
      <c r="D34" s="116" t="s">
        <v>8918</v>
      </c>
      <c r="E34" s="116" t="s">
        <v>8919</v>
      </c>
      <c r="F34" s="373">
        <v>969</v>
      </c>
    </row>
    <row r="35" spans="2:6" ht="17" thickBot="1">
      <c r="B35" s="288" t="s">
        <v>40</v>
      </c>
      <c r="C35" s="289" t="s">
        <v>6</v>
      </c>
      <c r="D35" s="289" t="s">
        <v>684</v>
      </c>
      <c r="E35" s="289" t="s">
        <v>687</v>
      </c>
      <c r="F35" s="388">
        <v>55</v>
      </c>
    </row>
  </sheetData>
  <mergeCells count="2">
    <mergeCell ref="H23:M23"/>
    <mergeCell ref="L24:M24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900C-401B-1B48-A980-7C9D70AA4736}">
  <dimension ref="B3:I29"/>
  <sheetViews>
    <sheetView showGridLines="0" workbookViewId="0">
      <selection activeCell="H26" sqref="H26:I26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184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17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25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490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145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158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259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866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100</v>
      </c>
    </row>
    <row r="17" spans="2:9">
      <c r="B17" s="90" t="s">
        <v>17</v>
      </c>
      <c r="C17" s="91" t="s">
        <v>6</v>
      </c>
      <c r="D17" s="91" t="s">
        <v>251</v>
      </c>
      <c r="E17" s="91" t="s">
        <v>252</v>
      </c>
      <c r="F17" s="370">
        <v>57</v>
      </c>
    </row>
    <row r="18" spans="2:9" ht="17" thickBot="1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638</v>
      </c>
    </row>
    <row r="19" spans="2:9">
      <c r="B19" s="99" t="s">
        <v>27</v>
      </c>
      <c r="C19" s="100" t="s">
        <v>18</v>
      </c>
      <c r="D19" s="100" t="s">
        <v>36</v>
      </c>
      <c r="E19" s="100" t="s">
        <v>37</v>
      </c>
      <c r="F19" s="371">
        <v>1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77</v>
      </c>
    </row>
    <row r="21" spans="2:9">
      <c r="B21" s="102" t="s">
        <v>27</v>
      </c>
      <c r="C21" s="103" t="s">
        <v>18</v>
      </c>
      <c r="D21" s="103" t="s">
        <v>8946</v>
      </c>
      <c r="E21" s="103" t="s">
        <v>565</v>
      </c>
      <c r="F21" s="372">
        <v>49</v>
      </c>
    </row>
    <row r="22" spans="2:9">
      <c r="B22" s="102" t="s">
        <v>27</v>
      </c>
      <c r="C22" s="103" t="s">
        <v>6</v>
      </c>
      <c r="D22" s="103" t="s">
        <v>7</v>
      </c>
      <c r="E22" s="103" t="s">
        <v>461</v>
      </c>
      <c r="F22" s="372">
        <v>50</v>
      </c>
    </row>
    <row r="23" spans="2:9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318</v>
      </c>
    </row>
    <row r="25" spans="2:9" ht="17" thickBot="1">
      <c r="B25" s="102" t="s">
        <v>27</v>
      </c>
      <c r="C25" s="103" t="s">
        <v>6</v>
      </c>
      <c r="D25" s="103" t="s">
        <v>504</v>
      </c>
      <c r="E25" s="103" t="s">
        <v>505</v>
      </c>
      <c r="F25" s="372">
        <v>1400</v>
      </c>
    </row>
    <row r="26" spans="2:9" ht="17" thickBot="1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32</v>
      </c>
      <c r="H26" s="390" t="s">
        <v>108</v>
      </c>
      <c r="I26" s="391">
        <f>3324 - ((1226+3324)/2)</f>
        <v>1049</v>
      </c>
    </row>
    <row r="27" spans="2:9">
      <c r="B27" s="102" t="s">
        <v>27</v>
      </c>
      <c r="C27" s="103" t="s">
        <v>6</v>
      </c>
      <c r="D27" s="103" t="s">
        <v>688</v>
      </c>
      <c r="E27" s="103" t="s">
        <v>689</v>
      </c>
      <c r="F27" s="372">
        <v>20</v>
      </c>
    </row>
    <row r="28" spans="2:9">
      <c r="B28" s="102" t="s">
        <v>27</v>
      </c>
      <c r="C28" s="103" t="s">
        <v>6</v>
      </c>
      <c r="D28" s="103" t="s">
        <v>727</v>
      </c>
      <c r="E28" s="103" t="s">
        <v>8950</v>
      </c>
      <c r="F28" s="372">
        <v>89</v>
      </c>
    </row>
    <row r="29" spans="2:9" ht="17" thickBot="1">
      <c r="B29" s="105" t="s">
        <v>27</v>
      </c>
      <c r="C29" s="106" t="s">
        <v>6</v>
      </c>
      <c r="D29" s="106" t="s">
        <v>8918</v>
      </c>
      <c r="E29" s="106" t="s">
        <v>8919</v>
      </c>
      <c r="F29" s="389">
        <v>1500</v>
      </c>
      <c r="H29" s="342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806C-3E83-8445-B72D-810572A6E08A}">
  <dimension ref="B3:L25"/>
  <sheetViews>
    <sheetView showGridLines="0" workbookViewId="0">
      <selection activeCell="B4" sqref="B4:F25"/>
    </sheetView>
  </sheetViews>
  <sheetFormatPr baseColWidth="10" defaultRowHeight="16"/>
  <cols>
    <col min="5" max="5" width="13.6640625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  <c r="I4" s="319"/>
      <c r="J4" s="319"/>
      <c r="K4" s="319"/>
      <c r="L4" s="319"/>
    </row>
    <row r="5" spans="2:12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358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71</v>
      </c>
      <c r="E6" s="91" t="s">
        <v>463</v>
      </c>
      <c r="F6" s="370">
        <v>500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252</v>
      </c>
      <c r="H7" s="319"/>
      <c r="I7" s="319"/>
      <c r="J7" s="319"/>
      <c r="K7" s="319"/>
      <c r="L7" s="319"/>
    </row>
    <row r="8" spans="2:12">
      <c r="B8" s="90" t="s">
        <v>17</v>
      </c>
      <c r="C8" s="91" t="s">
        <v>18</v>
      </c>
      <c r="D8" s="91" t="s">
        <v>729</v>
      </c>
      <c r="E8" s="91" t="s">
        <v>730</v>
      </c>
      <c r="F8" s="370">
        <v>510</v>
      </c>
      <c r="H8" s="319"/>
      <c r="I8" s="319"/>
      <c r="J8" s="319"/>
      <c r="K8" s="319"/>
      <c r="L8" s="319"/>
    </row>
    <row r="9" spans="2:12">
      <c r="B9" s="90" t="s">
        <v>17</v>
      </c>
      <c r="C9" s="91" t="s">
        <v>6</v>
      </c>
      <c r="D9" s="91" t="s">
        <v>55</v>
      </c>
      <c r="E9" s="91" t="s">
        <v>56</v>
      </c>
      <c r="F9" s="370">
        <v>267</v>
      </c>
      <c r="H9" s="319"/>
      <c r="I9" s="319"/>
      <c r="J9" s="319"/>
      <c r="K9" s="319"/>
      <c r="L9" s="319"/>
    </row>
    <row r="10" spans="2:12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360</v>
      </c>
      <c r="H10" s="319"/>
      <c r="I10" s="319"/>
      <c r="J10" s="319"/>
      <c r="K10" s="319"/>
      <c r="L10" s="319"/>
    </row>
    <row r="11" spans="2:12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40</v>
      </c>
      <c r="H11" s="319"/>
      <c r="I11" s="319"/>
      <c r="J11" s="319"/>
      <c r="K11" s="319"/>
      <c r="L11" s="319"/>
    </row>
    <row r="12" spans="2:12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199</v>
      </c>
      <c r="H12" s="319"/>
      <c r="I12" s="319"/>
      <c r="J12" s="319"/>
      <c r="K12" s="319"/>
      <c r="L12" s="319"/>
    </row>
    <row r="13" spans="2:12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117</v>
      </c>
      <c r="H13" s="319"/>
      <c r="I13" s="319"/>
      <c r="J13" s="319"/>
      <c r="K13" s="319"/>
      <c r="L13" s="319"/>
    </row>
    <row r="14" spans="2:12">
      <c r="B14" s="90" t="s">
        <v>17</v>
      </c>
      <c r="C14" s="91" t="s">
        <v>6</v>
      </c>
      <c r="D14" s="91" t="s">
        <v>500</v>
      </c>
      <c r="E14" s="91" t="s">
        <v>662</v>
      </c>
      <c r="F14" s="370">
        <v>20</v>
      </c>
    </row>
    <row r="15" spans="2:12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719</v>
      </c>
    </row>
    <row r="16" spans="2:12" ht="17" thickBot="1">
      <c r="B16" s="90" t="s">
        <v>17</v>
      </c>
      <c r="C16" s="91" t="s">
        <v>6</v>
      </c>
      <c r="D16" s="91" t="s">
        <v>690</v>
      </c>
      <c r="E16" s="91" t="s">
        <v>8925</v>
      </c>
      <c r="F16" s="370">
        <v>55</v>
      </c>
    </row>
    <row r="17" spans="2:8">
      <c r="B17" s="99" t="s">
        <v>27</v>
      </c>
      <c r="C17" s="100" t="s">
        <v>18</v>
      </c>
      <c r="D17" s="100" t="s">
        <v>36</v>
      </c>
      <c r="E17" s="100" t="s">
        <v>37</v>
      </c>
      <c r="F17" s="371">
        <v>56</v>
      </c>
    </row>
    <row r="18" spans="2:8">
      <c r="B18" s="102" t="s">
        <v>27</v>
      </c>
      <c r="C18" s="103" t="s">
        <v>18</v>
      </c>
      <c r="D18" s="103" t="s">
        <v>8946</v>
      </c>
      <c r="E18" s="103" t="s">
        <v>565</v>
      </c>
      <c r="F18" s="372">
        <v>251</v>
      </c>
    </row>
    <row r="19" spans="2:8">
      <c r="B19" s="102" t="s">
        <v>27</v>
      </c>
      <c r="C19" s="103" t="s">
        <v>18</v>
      </c>
      <c r="D19" s="103" t="s">
        <v>688</v>
      </c>
      <c r="E19" s="103" t="s">
        <v>689</v>
      </c>
      <c r="F19" s="372">
        <v>100</v>
      </c>
    </row>
    <row r="20" spans="2:8">
      <c r="B20" s="102" t="s">
        <v>27</v>
      </c>
      <c r="C20" s="103" t="s">
        <v>6</v>
      </c>
      <c r="D20" s="103" t="s">
        <v>7</v>
      </c>
      <c r="E20" s="103" t="s">
        <v>461</v>
      </c>
      <c r="F20" s="372">
        <v>40</v>
      </c>
    </row>
    <row r="21" spans="2:8">
      <c r="B21" s="102" t="s">
        <v>27</v>
      </c>
      <c r="C21" s="103" t="s">
        <v>6</v>
      </c>
      <c r="D21" s="103" t="s">
        <v>32</v>
      </c>
      <c r="E21" s="103" t="s">
        <v>33</v>
      </c>
      <c r="F21" s="372">
        <v>62</v>
      </c>
    </row>
    <row r="22" spans="2:8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4</v>
      </c>
      <c r="H22">
        <f>157-((157-131)/2)</f>
        <v>144</v>
      </c>
    </row>
    <row r="23" spans="2:8">
      <c r="B23" s="102" t="s">
        <v>27</v>
      </c>
      <c r="C23" s="103" t="s">
        <v>6</v>
      </c>
      <c r="D23" s="103" t="s">
        <v>484</v>
      </c>
      <c r="E23" s="103" t="s">
        <v>661</v>
      </c>
      <c r="F23" s="372">
        <v>30</v>
      </c>
    </row>
    <row r="24" spans="2:8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135</v>
      </c>
    </row>
    <row r="25" spans="2:8" ht="17" thickBot="1">
      <c r="B25" s="105" t="s">
        <v>27</v>
      </c>
      <c r="C25" s="106" t="s">
        <v>6</v>
      </c>
      <c r="D25" s="106" t="s">
        <v>727</v>
      </c>
      <c r="E25" s="106" t="s">
        <v>8950</v>
      </c>
      <c r="F25" s="389">
        <v>5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C298-67F4-6246-A22C-AA0E95C75C94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90</v>
      </c>
    </row>
    <row r="6" spans="2:6">
      <c r="B6" s="90" t="s">
        <v>17</v>
      </c>
      <c r="C6" s="91" t="s">
        <v>6</v>
      </c>
      <c r="D6" s="91" t="s">
        <v>55</v>
      </c>
      <c r="E6" s="91" t="s">
        <v>56</v>
      </c>
      <c r="F6" s="370">
        <v>81</v>
      </c>
    </row>
    <row r="7" spans="2:6">
      <c r="B7" s="90" t="s">
        <v>17</v>
      </c>
      <c r="C7" s="91" t="s">
        <v>6</v>
      </c>
      <c r="D7" s="91" t="s">
        <v>111</v>
      </c>
      <c r="E7" s="91" t="s">
        <v>580</v>
      </c>
      <c r="F7" s="370">
        <v>64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370">
        <v>12</v>
      </c>
    </row>
    <row r="9" spans="2:6">
      <c r="B9" s="90" t="s">
        <v>17</v>
      </c>
      <c r="C9" s="91" t="s">
        <v>6</v>
      </c>
      <c r="D9" s="91" t="s">
        <v>57</v>
      </c>
      <c r="E9" s="91" t="s">
        <v>8972</v>
      </c>
      <c r="F9" s="370">
        <v>298</v>
      </c>
    </row>
    <row r="10" spans="2:6">
      <c r="B10" s="90" t="s">
        <v>17</v>
      </c>
      <c r="C10" s="91" t="s">
        <v>6</v>
      </c>
      <c r="D10" s="91" t="s">
        <v>71</v>
      </c>
      <c r="E10" s="91" t="s">
        <v>463</v>
      </c>
      <c r="F10" s="370">
        <v>1100</v>
      </c>
    </row>
    <row r="11" spans="2:6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545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40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30</v>
      </c>
    </row>
    <row r="15" spans="2:6">
      <c r="B15" s="90" t="s">
        <v>17</v>
      </c>
      <c r="C15" s="91" t="s">
        <v>6</v>
      </c>
      <c r="D15" s="91" t="s">
        <v>500</v>
      </c>
      <c r="E15" s="91" t="s">
        <v>662</v>
      </c>
      <c r="F15" s="370">
        <v>40</v>
      </c>
    </row>
    <row r="16" spans="2:6">
      <c r="B16" s="90" t="s">
        <v>17</v>
      </c>
      <c r="C16" s="91" t="s">
        <v>6</v>
      </c>
      <c r="D16" s="91" t="s">
        <v>725</v>
      </c>
      <c r="E16" s="91" t="s">
        <v>726</v>
      </c>
      <c r="F16" s="370">
        <v>372</v>
      </c>
    </row>
    <row r="17" spans="2:6">
      <c r="B17" s="90" t="s">
        <v>17</v>
      </c>
      <c r="C17" s="91" t="s">
        <v>6</v>
      </c>
      <c r="D17" s="91" t="s">
        <v>729</v>
      </c>
      <c r="E17" s="91" t="s">
        <v>730</v>
      </c>
      <c r="F17" s="370">
        <v>721</v>
      </c>
    </row>
    <row r="18" spans="2:6" ht="17" thickBot="1">
      <c r="B18" s="90" t="s">
        <v>17</v>
      </c>
      <c r="C18" s="91" t="s">
        <v>6</v>
      </c>
      <c r="D18" s="91" t="s">
        <v>690</v>
      </c>
      <c r="E18" s="91" t="s">
        <v>8925</v>
      </c>
      <c r="F18" s="370">
        <v>110</v>
      </c>
    </row>
    <row r="19" spans="2:6">
      <c r="B19" s="99" t="s">
        <v>27</v>
      </c>
      <c r="C19" s="100" t="s">
        <v>18</v>
      </c>
      <c r="D19" s="100" t="s">
        <v>7</v>
      </c>
      <c r="E19" s="100" t="s">
        <v>461</v>
      </c>
      <c r="F19" s="371">
        <v>30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372">
        <v>96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372">
        <v>22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18</v>
      </c>
    </row>
    <row r="23" spans="2:6">
      <c r="B23" s="102" t="s">
        <v>27</v>
      </c>
      <c r="C23" s="103" t="s">
        <v>18</v>
      </c>
      <c r="D23" s="103" t="s">
        <v>517</v>
      </c>
      <c r="E23" s="103" t="s">
        <v>518</v>
      </c>
      <c r="F23" s="372">
        <v>20</v>
      </c>
    </row>
    <row r="24" spans="2:6">
      <c r="B24" s="102" t="s">
        <v>27</v>
      </c>
      <c r="C24" s="103" t="s">
        <v>18</v>
      </c>
      <c r="D24" s="103" t="s">
        <v>694</v>
      </c>
      <c r="E24" s="103" t="s">
        <v>695</v>
      </c>
      <c r="F24" s="372">
        <v>178</v>
      </c>
    </row>
    <row r="25" spans="2:6">
      <c r="B25" s="102" t="s">
        <v>27</v>
      </c>
      <c r="C25" s="103" t="s">
        <v>18</v>
      </c>
      <c r="D25" s="103" t="s">
        <v>8946</v>
      </c>
      <c r="E25" s="103" t="s">
        <v>565</v>
      </c>
      <c r="F25" s="372">
        <v>1230</v>
      </c>
    </row>
    <row r="26" spans="2:6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90</v>
      </c>
    </row>
    <row r="27" spans="2:6">
      <c r="B27" s="102" t="s">
        <v>27</v>
      </c>
      <c r="C27" s="103" t="s">
        <v>18</v>
      </c>
      <c r="D27" s="103" t="s">
        <v>727</v>
      </c>
      <c r="E27" s="103" t="s">
        <v>8950</v>
      </c>
      <c r="F27" s="372">
        <v>2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416</v>
      </c>
    </row>
    <row r="29" spans="2:6" ht="17" thickBot="1">
      <c r="B29" s="115" t="s">
        <v>27</v>
      </c>
      <c r="C29" s="116" t="s">
        <v>6</v>
      </c>
      <c r="D29" s="116" t="s">
        <v>262</v>
      </c>
      <c r="E29" s="116" t="s">
        <v>263</v>
      </c>
      <c r="F29" s="373">
        <v>15</v>
      </c>
    </row>
    <row r="30" spans="2:6">
      <c r="B30" s="119" t="s">
        <v>40</v>
      </c>
      <c r="C30" s="120" t="s">
        <v>18</v>
      </c>
      <c r="D30" s="120" t="s">
        <v>65</v>
      </c>
      <c r="E30" s="120" t="s">
        <v>66</v>
      </c>
      <c r="F30" s="374">
        <v>38</v>
      </c>
    </row>
    <row r="31" spans="2:6" ht="17" thickBot="1">
      <c r="B31" s="124" t="s">
        <v>40</v>
      </c>
      <c r="C31" s="125" t="s">
        <v>6</v>
      </c>
      <c r="D31" s="125" t="s">
        <v>41</v>
      </c>
      <c r="E31" s="125" t="s">
        <v>8936</v>
      </c>
      <c r="F31" s="376">
        <v>1715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17F2-27A6-814D-B6E2-4D3A889EAB7F}">
  <dimension ref="B3:I33"/>
  <sheetViews>
    <sheetView showGridLines="0" workbookViewId="0">
      <selection activeCell="B4" sqref="B4:F28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258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900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60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750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12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88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371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55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60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27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2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10</v>
      </c>
    </row>
    <row r="19" spans="2:9" ht="17" thickBot="1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969</v>
      </c>
    </row>
    <row r="20" spans="2: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416</v>
      </c>
    </row>
    <row r="21" spans="2:9">
      <c r="B21" s="102" t="s">
        <v>27</v>
      </c>
      <c r="C21" s="103" t="s">
        <v>18</v>
      </c>
      <c r="D21" s="103" t="s">
        <v>53</v>
      </c>
      <c r="E21" s="103" t="s">
        <v>123</v>
      </c>
      <c r="F21" s="372">
        <v>329</v>
      </c>
    </row>
    <row r="22" spans="2:9" ht="17" thickBot="1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151</v>
      </c>
    </row>
    <row r="23" spans="2:9" ht="17" thickBot="1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103</v>
      </c>
      <c r="H23" s="390" t="s">
        <v>108</v>
      </c>
      <c r="I23" s="391">
        <f>756 - ((756-1336)/2)</f>
        <v>1046</v>
      </c>
    </row>
    <row r="24" spans="2:9">
      <c r="B24" s="102" t="s">
        <v>27</v>
      </c>
      <c r="C24" s="103" t="s">
        <v>6</v>
      </c>
      <c r="D24" s="103" t="s">
        <v>517</v>
      </c>
      <c r="E24" s="103" t="s">
        <v>518</v>
      </c>
      <c r="F24" s="372">
        <v>27</v>
      </c>
    </row>
    <row r="25" spans="2:9">
      <c r="B25" s="102" t="s">
        <v>27</v>
      </c>
      <c r="C25" s="103" t="s">
        <v>6</v>
      </c>
      <c r="D25" s="103" t="s">
        <v>694</v>
      </c>
      <c r="E25" s="103" t="s">
        <v>695</v>
      </c>
      <c r="F25" s="372">
        <v>261</v>
      </c>
    </row>
    <row r="26" spans="2:9">
      <c r="B26" s="102" t="s">
        <v>27</v>
      </c>
      <c r="C26" s="103" t="s">
        <v>6</v>
      </c>
      <c r="D26" s="103" t="s">
        <v>731</v>
      </c>
      <c r="E26" s="103" t="s">
        <v>732</v>
      </c>
      <c r="F26" s="372">
        <v>70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1065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389">
        <v>126</v>
      </c>
    </row>
    <row r="32" spans="2:9">
      <c r="F32" s="342"/>
    </row>
    <row r="33" spans="6:6">
      <c r="F33" s="342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EFAA-7641-204C-ACF4-43620073F17C}">
  <dimension ref="B3:S33"/>
  <sheetViews>
    <sheetView showGridLines="0" workbookViewId="0">
      <selection activeCell="B4" sqref="B4:F33"/>
    </sheetView>
  </sheetViews>
  <sheetFormatPr baseColWidth="10" defaultRowHeight="16"/>
  <cols>
    <col min="5" max="5" width="13.6640625" bestFit="1" customWidth="1"/>
  </cols>
  <sheetData>
    <row r="3" spans="2:19" ht="17" thickBot="1"/>
    <row r="4" spans="2:1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9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250</v>
      </c>
    </row>
    <row r="6" spans="2:19">
      <c r="B6" s="90" t="s">
        <v>17</v>
      </c>
      <c r="C6" s="91" t="s">
        <v>18</v>
      </c>
      <c r="D6" s="91" t="s">
        <v>57</v>
      </c>
      <c r="E6" s="91" t="s">
        <v>8972</v>
      </c>
      <c r="F6" s="370">
        <v>397</v>
      </c>
    </row>
    <row r="7" spans="2:19">
      <c r="B7" s="90" t="s">
        <v>17</v>
      </c>
      <c r="C7" s="91" t="s">
        <v>18</v>
      </c>
      <c r="D7" s="91" t="s">
        <v>71</v>
      </c>
      <c r="E7" s="91" t="s">
        <v>463</v>
      </c>
      <c r="F7" s="370">
        <v>750</v>
      </c>
    </row>
    <row r="8" spans="2:19">
      <c r="B8" s="90" t="s">
        <v>17</v>
      </c>
      <c r="C8" s="91" t="s">
        <v>18</v>
      </c>
      <c r="D8" s="91" t="s">
        <v>38</v>
      </c>
      <c r="E8" s="91" t="s">
        <v>469</v>
      </c>
      <c r="F8" s="370">
        <v>315</v>
      </c>
    </row>
    <row r="9" spans="2:19">
      <c r="B9" s="90" t="s">
        <v>17</v>
      </c>
      <c r="C9" s="91" t="s">
        <v>18</v>
      </c>
      <c r="D9" s="91" t="s">
        <v>502</v>
      </c>
      <c r="E9" s="91" t="s">
        <v>8968</v>
      </c>
      <c r="F9" s="370">
        <v>770</v>
      </c>
    </row>
    <row r="10" spans="2:19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9">
      <c r="B11" s="90" t="s">
        <v>17</v>
      </c>
      <c r="C11" s="91" t="s">
        <v>6</v>
      </c>
      <c r="D11" s="91" t="s">
        <v>19</v>
      </c>
      <c r="E11" s="91" t="s">
        <v>20</v>
      </c>
      <c r="F11" s="370">
        <v>52</v>
      </c>
    </row>
    <row r="12" spans="2:19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</v>
      </c>
    </row>
    <row r="13" spans="2:19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269</v>
      </c>
    </row>
    <row r="14" spans="2:19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85</v>
      </c>
    </row>
    <row r="15" spans="2:19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30</v>
      </c>
      <c r="S15">
        <f>3686-1902-146</f>
        <v>1638</v>
      </c>
    </row>
    <row r="16" spans="2:19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</v>
      </c>
      <c r="S16">
        <f>S15-1361</f>
        <v>277</v>
      </c>
    </row>
    <row r="17" spans="2:19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172</v>
      </c>
      <c r="S17">
        <f>1902-677</f>
        <v>1225</v>
      </c>
    </row>
    <row r="18" spans="2:19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860</v>
      </c>
    </row>
    <row r="19" spans="2:19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323</v>
      </c>
    </row>
    <row r="20" spans="2:1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0</v>
      </c>
    </row>
    <row r="21" spans="2:19">
      <c r="B21" s="102" t="s">
        <v>27</v>
      </c>
      <c r="C21" s="103" t="s">
        <v>18</v>
      </c>
      <c r="D21" s="103" t="s">
        <v>32</v>
      </c>
      <c r="E21" s="103" t="s">
        <v>33</v>
      </c>
      <c r="F21" s="372">
        <v>68</v>
      </c>
    </row>
    <row r="22" spans="2:19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2</v>
      </c>
    </row>
    <row r="23" spans="2:19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182</v>
      </c>
    </row>
    <row r="24" spans="2:19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43</v>
      </c>
    </row>
    <row r="25" spans="2:19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51</v>
      </c>
    </row>
    <row r="26" spans="2:19">
      <c r="B26" s="102" t="s">
        <v>27</v>
      </c>
      <c r="C26" s="103" t="s">
        <v>6</v>
      </c>
      <c r="D26" s="103" t="s">
        <v>36</v>
      </c>
      <c r="E26" s="103" t="s">
        <v>37</v>
      </c>
      <c r="F26" s="372">
        <v>229</v>
      </c>
    </row>
    <row r="27" spans="2:19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40</v>
      </c>
    </row>
    <row r="28" spans="2:19">
      <c r="B28" s="102" t="s">
        <v>27</v>
      </c>
      <c r="C28" s="103" t="s">
        <v>6</v>
      </c>
      <c r="D28" s="103" t="s">
        <v>517</v>
      </c>
      <c r="E28" s="103" t="s">
        <v>518</v>
      </c>
      <c r="F28" s="372">
        <v>57</v>
      </c>
    </row>
    <row r="29" spans="2:1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1000</v>
      </c>
    </row>
    <row r="30" spans="2:1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369</v>
      </c>
    </row>
    <row r="31" spans="2:1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1500</v>
      </c>
    </row>
    <row r="32" spans="2:19" ht="17" thickBot="1">
      <c r="B32" s="115" t="s">
        <v>27</v>
      </c>
      <c r="C32" s="116" t="s">
        <v>6</v>
      </c>
      <c r="D32" s="116" t="s">
        <v>688</v>
      </c>
      <c r="E32" s="116" t="s">
        <v>689</v>
      </c>
      <c r="F32" s="373">
        <v>732</v>
      </c>
    </row>
    <row r="33" spans="2:6" ht="17" thickBot="1">
      <c r="B33" s="288" t="s">
        <v>40</v>
      </c>
      <c r="C33" s="289" t="s">
        <v>6</v>
      </c>
      <c r="D33" s="289" t="s">
        <v>41</v>
      </c>
      <c r="E33" s="289" t="s">
        <v>8936</v>
      </c>
      <c r="F33" s="388">
        <v>1079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E154A-9D63-3648-BFF0-A5A891BBC718}">
  <dimension ref="B3:J34"/>
  <sheetViews>
    <sheetView showGridLines="0" workbookViewId="0">
      <selection activeCell="P31" sqref="P31"/>
    </sheetView>
  </sheetViews>
  <sheetFormatPr baseColWidth="10" defaultRowHeight="16"/>
  <cols>
    <col min="5" max="5" width="13.6640625" bestFit="1" customWidth="1"/>
    <col min="9" max="9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257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79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82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57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357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95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41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660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35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525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230</v>
      </c>
    </row>
    <row r="17" spans="2:10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22</v>
      </c>
    </row>
    <row r="18" spans="2:10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749</v>
      </c>
    </row>
    <row r="19" spans="2:10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361</v>
      </c>
    </row>
    <row r="20" spans="2:10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1000</v>
      </c>
    </row>
    <row r="21" spans="2:10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10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8</v>
      </c>
    </row>
    <row r="23" spans="2:10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32</v>
      </c>
    </row>
    <row r="24" spans="2:10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83</v>
      </c>
    </row>
    <row r="25" spans="2:10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106</v>
      </c>
    </row>
    <row r="26" spans="2:10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211</v>
      </c>
    </row>
    <row r="27" spans="2:10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60</v>
      </c>
      <c r="H27" s="361">
        <f>(2693+1956)/2</f>
        <v>2324.5</v>
      </c>
    </row>
    <row r="28" spans="2:10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111</v>
      </c>
      <c r="I28" s="357" t="s">
        <v>91</v>
      </c>
      <c r="J28" s="392">
        <f>2693-H27</f>
        <v>368.5</v>
      </c>
    </row>
    <row r="29" spans="2:10">
      <c r="B29" s="102" t="s">
        <v>27</v>
      </c>
      <c r="C29" s="103" t="s">
        <v>6</v>
      </c>
      <c r="D29" s="103" t="s">
        <v>262</v>
      </c>
      <c r="E29" s="103" t="s">
        <v>263</v>
      </c>
      <c r="F29" s="372">
        <v>11</v>
      </c>
    </row>
    <row r="30" spans="2:10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1000</v>
      </c>
    </row>
    <row r="31" spans="2:10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200</v>
      </c>
    </row>
    <row r="32" spans="2:10">
      <c r="B32" s="102" t="s">
        <v>27</v>
      </c>
      <c r="C32" s="103" t="s">
        <v>6</v>
      </c>
      <c r="D32" s="103" t="s">
        <v>8916</v>
      </c>
      <c r="E32" s="103" t="s">
        <v>8917</v>
      </c>
      <c r="F32" s="372">
        <v>77</v>
      </c>
      <c r="H32">
        <f>69/2</f>
        <v>34.5</v>
      </c>
    </row>
    <row r="33" spans="2:6">
      <c r="B33" s="102" t="s">
        <v>27</v>
      </c>
      <c r="C33" s="103" t="s">
        <v>6</v>
      </c>
      <c r="D33" s="103" t="s">
        <v>8946</v>
      </c>
      <c r="E33" s="103" t="s">
        <v>565</v>
      </c>
      <c r="F33" s="372">
        <v>881</v>
      </c>
    </row>
    <row r="34" spans="2:6" ht="17" thickBot="1">
      <c r="B34" s="105" t="s">
        <v>27</v>
      </c>
      <c r="C34" s="106" t="s">
        <v>6</v>
      </c>
      <c r="D34" s="106" t="s">
        <v>727</v>
      </c>
      <c r="E34" s="106" t="s">
        <v>8950</v>
      </c>
      <c r="F34" s="389">
        <v>56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210D-864F-6644-B1ED-2E91A73089E4}">
  <dimension ref="B3:M32"/>
  <sheetViews>
    <sheetView showGridLines="0" workbookViewId="0">
      <selection activeCell="B4" sqref="B4:F3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163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41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70">
        <v>91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708</v>
      </c>
    </row>
    <row r="10" spans="2:6">
      <c r="B10" s="90" t="s">
        <v>17</v>
      </c>
      <c r="C10" s="91" t="s">
        <v>18</v>
      </c>
      <c r="D10" s="91" t="s">
        <v>500</v>
      </c>
      <c r="E10" s="91" t="s">
        <v>662</v>
      </c>
      <c r="F10" s="370">
        <v>71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999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237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850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250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115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154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48</v>
      </c>
    </row>
    <row r="19" spans="2:13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210</v>
      </c>
    </row>
    <row r="20" spans="2:13">
      <c r="B20" s="99" t="s">
        <v>27</v>
      </c>
      <c r="C20" s="100" t="s">
        <v>18</v>
      </c>
      <c r="D20" s="100" t="s">
        <v>8946</v>
      </c>
      <c r="E20" s="100" t="s">
        <v>565</v>
      </c>
      <c r="F20" s="371">
        <v>63</v>
      </c>
    </row>
    <row r="21" spans="2:13" ht="17" thickBot="1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0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372">
        <v>100</v>
      </c>
      <c r="H22" s="404" t="s">
        <v>8963</v>
      </c>
      <c r="I22" s="405"/>
      <c r="J22" s="405"/>
      <c r="K22" s="405"/>
      <c r="L22" s="405"/>
      <c r="M22" s="406"/>
    </row>
    <row r="23" spans="2:13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16</v>
      </c>
      <c r="H23" s="379"/>
      <c r="I23" s="377" t="s">
        <v>8948</v>
      </c>
      <c r="J23" s="377" t="s">
        <v>84</v>
      </c>
      <c r="K23" s="343"/>
      <c r="L23" s="402" t="s">
        <v>8933</v>
      </c>
      <c r="M23" s="403"/>
    </row>
    <row r="24" spans="2:13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76</v>
      </c>
      <c r="H24" s="380" t="s">
        <v>27</v>
      </c>
      <c r="I24" s="381">
        <v>786</v>
      </c>
      <c r="J24" s="381">
        <f>$I$27*0.4</f>
        <v>18</v>
      </c>
      <c r="K24" s="343"/>
      <c r="L24" s="378" t="s">
        <v>8939</v>
      </c>
      <c r="M24" s="382">
        <f>J26-I26</f>
        <v>42</v>
      </c>
    </row>
    <row r="25" spans="2:13">
      <c r="B25" s="102" t="s">
        <v>27</v>
      </c>
      <c r="C25" s="103" t="s">
        <v>6</v>
      </c>
      <c r="D25" s="103" t="s">
        <v>484</v>
      </c>
      <c r="E25" s="103" t="s">
        <v>661</v>
      </c>
      <c r="F25" s="372">
        <v>114</v>
      </c>
      <c r="H25" s="380" t="s">
        <v>17</v>
      </c>
      <c r="I25" s="381">
        <v>-708</v>
      </c>
      <c r="J25" s="381">
        <f>$I$27*0.4</f>
        <v>18</v>
      </c>
      <c r="K25" s="343"/>
      <c r="L25" s="378" t="s">
        <v>8940</v>
      </c>
      <c r="M25" s="382">
        <f>J25-I25</f>
        <v>726</v>
      </c>
    </row>
    <row r="26" spans="2:13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135</v>
      </c>
      <c r="H26" s="380" t="s">
        <v>8947</v>
      </c>
      <c r="I26" s="381">
        <v>-33</v>
      </c>
      <c r="J26" s="381">
        <f>$I$27*0.2</f>
        <v>9</v>
      </c>
      <c r="K26" s="343"/>
      <c r="L26" s="343"/>
      <c r="M26" s="383"/>
    </row>
    <row r="27" spans="2:13" ht="17" thickBot="1">
      <c r="B27" s="102" t="s">
        <v>27</v>
      </c>
      <c r="C27" s="103" t="s">
        <v>6</v>
      </c>
      <c r="D27" s="103" t="s">
        <v>694</v>
      </c>
      <c r="E27" s="103" t="s">
        <v>695</v>
      </c>
      <c r="F27" s="372">
        <v>51</v>
      </c>
      <c r="H27" s="384" t="s">
        <v>76</v>
      </c>
      <c r="I27" s="385">
        <f>SUM(I24:I26)</f>
        <v>45</v>
      </c>
      <c r="J27" s="385">
        <f>SUM(J24:J26)</f>
        <v>45</v>
      </c>
      <c r="K27" s="386"/>
      <c r="L27" s="386"/>
      <c r="M27" s="387"/>
    </row>
    <row r="28" spans="2:13">
      <c r="B28" s="102" t="s">
        <v>27</v>
      </c>
      <c r="C28" s="103" t="s">
        <v>6</v>
      </c>
      <c r="D28" s="103" t="s">
        <v>731</v>
      </c>
      <c r="E28" s="103" t="s">
        <v>732</v>
      </c>
      <c r="F28" s="372">
        <v>10</v>
      </c>
    </row>
    <row r="29" spans="2:13" ht="17" thickBot="1">
      <c r="B29" s="102" t="s">
        <v>27</v>
      </c>
      <c r="C29" s="103" t="s">
        <v>6</v>
      </c>
      <c r="D29" s="103" t="s">
        <v>688</v>
      </c>
      <c r="E29" s="103" t="s">
        <v>689</v>
      </c>
      <c r="F29" s="372">
        <v>347</v>
      </c>
    </row>
    <row r="30" spans="2:13">
      <c r="B30" s="119" t="s">
        <v>40</v>
      </c>
      <c r="C30" s="120" t="s">
        <v>18</v>
      </c>
      <c r="D30" s="120" t="s">
        <v>684</v>
      </c>
      <c r="E30" s="120" t="s">
        <v>687</v>
      </c>
      <c r="F30" s="374">
        <v>105</v>
      </c>
    </row>
    <row r="31" spans="2:13">
      <c r="B31" s="122" t="s">
        <v>40</v>
      </c>
      <c r="C31" s="118" t="s">
        <v>6</v>
      </c>
      <c r="D31" s="118" t="s">
        <v>257</v>
      </c>
      <c r="E31" s="118" t="s">
        <v>258</v>
      </c>
      <c r="F31" s="375">
        <v>22</v>
      </c>
    </row>
    <row r="32" spans="2:13" ht="17" thickBot="1">
      <c r="B32" s="124" t="s">
        <v>40</v>
      </c>
      <c r="C32" s="125" t="s">
        <v>6</v>
      </c>
      <c r="D32" s="125" t="s">
        <v>246</v>
      </c>
      <c r="E32" s="125" t="s">
        <v>587</v>
      </c>
      <c r="F32" s="376">
        <v>50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3B870-836B-A64E-9EAB-E132E8779EE6}">
  <dimension ref="B3:F34"/>
  <sheetViews>
    <sheetView showGridLines="0" workbookViewId="0">
      <selection activeCell="B4" sqref="B4:F3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10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146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373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80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0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70">
        <v>150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387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70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17</v>
      </c>
    </row>
    <row r="18" spans="2:6">
      <c r="B18" s="90" t="s">
        <v>17</v>
      </c>
      <c r="C18" s="91" t="s">
        <v>6</v>
      </c>
      <c r="D18" s="91" t="s">
        <v>680</v>
      </c>
      <c r="E18" s="91" t="s">
        <v>8975</v>
      </c>
      <c r="F18" s="370">
        <v>62</v>
      </c>
    </row>
    <row r="19" spans="2:6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680</v>
      </c>
    </row>
    <row r="20" spans="2:6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279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16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77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26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418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641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314</v>
      </c>
    </row>
    <row r="27" spans="2:6">
      <c r="B27" s="102" t="s">
        <v>27</v>
      </c>
      <c r="C27" s="103" t="s">
        <v>6</v>
      </c>
      <c r="D27" s="103" t="s">
        <v>262</v>
      </c>
      <c r="E27" s="103" t="s">
        <v>263</v>
      </c>
      <c r="F27" s="372">
        <v>35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29</v>
      </c>
    </row>
    <row r="29" spans="2:6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285</v>
      </c>
    </row>
    <row r="30" spans="2:6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164</v>
      </c>
    </row>
    <row r="31" spans="2:6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120</v>
      </c>
    </row>
    <row r="32" spans="2:6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289</v>
      </c>
    </row>
    <row r="33" spans="2:6" ht="17" thickBot="1">
      <c r="B33" s="115" t="s">
        <v>27</v>
      </c>
      <c r="C33" s="116" t="s">
        <v>6</v>
      </c>
      <c r="D33" s="116" t="s">
        <v>727</v>
      </c>
      <c r="E33" s="116" t="s">
        <v>8950</v>
      </c>
      <c r="F33" s="373">
        <v>25</v>
      </c>
    </row>
    <row r="34" spans="2:6" ht="17" thickBot="1">
      <c r="B34" s="288" t="s">
        <v>40</v>
      </c>
      <c r="C34" s="289" t="s">
        <v>18</v>
      </c>
      <c r="D34" s="289" t="s">
        <v>113</v>
      </c>
      <c r="E34" s="289" t="s">
        <v>114</v>
      </c>
      <c r="F34" s="388">
        <v>100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8604-36F0-7941-A038-BE6B5A530523}">
  <dimension ref="B3:F31"/>
  <sheetViews>
    <sheetView showGridLines="0" workbookViewId="0">
      <selection activeCell="B4" sqref="B4:F3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272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30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33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729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27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370">
        <v>25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250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89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29</v>
      </c>
    </row>
    <row r="15" spans="2:6">
      <c r="B15" s="90" t="s">
        <v>17</v>
      </c>
      <c r="C15" s="91" t="s">
        <v>6</v>
      </c>
      <c r="D15" s="91" t="s">
        <v>223</v>
      </c>
      <c r="E15" s="91" t="s">
        <v>8978</v>
      </c>
      <c r="F15" s="370">
        <v>250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10</v>
      </c>
    </row>
    <row r="17" spans="2:6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399</v>
      </c>
    </row>
    <row r="18" spans="2:6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61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11</v>
      </c>
    </row>
    <row r="20" spans="2:6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625</v>
      </c>
    </row>
    <row r="21" spans="2:6">
      <c r="B21" s="102" t="s">
        <v>27</v>
      </c>
      <c r="C21" s="103" t="s">
        <v>18</v>
      </c>
      <c r="D21" s="103" t="s">
        <v>7</v>
      </c>
      <c r="E21" s="103" t="s">
        <v>461</v>
      </c>
      <c r="F21" s="372">
        <v>450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100</v>
      </c>
    </row>
    <row r="23" spans="2:6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10</v>
      </c>
    </row>
    <row r="24" spans="2:6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75</v>
      </c>
    </row>
    <row r="25" spans="2:6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36</v>
      </c>
    </row>
    <row r="26" spans="2:6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1023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74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129</v>
      </c>
    </row>
    <row r="29" spans="2:6">
      <c r="B29" s="102" t="s">
        <v>27</v>
      </c>
      <c r="C29" s="103" t="s">
        <v>6</v>
      </c>
      <c r="D29" s="103" t="s">
        <v>694</v>
      </c>
      <c r="E29" s="103" t="s">
        <v>695</v>
      </c>
      <c r="F29" s="372">
        <v>24</v>
      </c>
    </row>
    <row r="30" spans="2:6" ht="17" thickBot="1">
      <c r="B30" s="115" t="s">
        <v>27</v>
      </c>
      <c r="C30" s="116" t="s">
        <v>6</v>
      </c>
      <c r="D30" s="116" t="s">
        <v>688</v>
      </c>
      <c r="E30" s="116" t="s">
        <v>689</v>
      </c>
      <c r="F30" s="373">
        <v>134</v>
      </c>
    </row>
    <row r="31" spans="2:6" ht="17" thickBot="1">
      <c r="B31" s="288" t="s">
        <v>40</v>
      </c>
      <c r="C31" s="289" t="s">
        <v>18</v>
      </c>
      <c r="D31" s="289" t="s">
        <v>65</v>
      </c>
      <c r="E31" s="289" t="s">
        <v>66</v>
      </c>
      <c r="F31" s="388">
        <v>52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E8E5-1C3B-4240-892D-D5AEE47FF1BC}">
  <dimension ref="B3:L30"/>
  <sheetViews>
    <sheetView showGridLines="0" workbookViewId="0">
      <selection activeCell="B4" sqref="B4:F30"/>
    </sheetView>
  </sheetViews>
  <sheetFormatPr baseColWidth="10" defaultRowHeight="16"/>
  <cols>
    <col min="11" max="11" width="12" bestFit="1" customWidth="1"/>
    <col min="12" max="12" width="16.83203125" style="19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50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38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232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13</v>
      </c>
    </row>
    <row r="10" spans="2:6">
      <c r="B10" s="90" t="s">
        <v>17</v>
      </c>
      <c r="C10" s="91" t="s">
        <v>18</v>
      </c>
      <c r="D10" s="91" t="s">
        <v>223</v>
      </c>
      <c r="E10" s="91" t="s">
        <v>8978</v>
      </c>
      <c r="F10" s="370">
        <v>63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705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1049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733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70">
        <v>60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12</v>
      </c>
    </row>
    <row r="17" spans="2:12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60</v>
      </c>
    </row>
    <row r="18" spans="2:12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229</v>
      </c>
    </row>
    <row r="19" spans="2:12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335</v>
      </c>
    </row>
    <row r="20" spans="2:12">
      <c r="B20" s="99" t="s">
        <v>27</v>
      </c>
      <c r="C20" s="100" t="s">
        <v>18</v>
      </c>
      <c r="D20" s="100" t="s">
        <v>32</v>
      </c>
      <c r="E20" s="100" t="s">
        <v>33</v>
      </c>
      <c r="F20" s="371">
        <v>155</v>
      </c>
    </row>
    <row r="21" spans="2:12">
      <c r="B21" s="102" t="s">
        <v>27</v>
      </c>
      <c r="C21" s="103" t="s">
        <v>18</v>
      </c>
      <c r="D21" s="103" t="s">
        <v>484</v>
      </c>
      <c r="E21" s="103" t="s">
        <v>661</v>
      </c>
      <c r="F21" s="372">
        <v>62</v>
      </c>
      <c r="H21" s="324" t="s">
        <v>8937</v>
      </c>
    </row>
    <row r="22" spans="2:12">
      <c r="B22" s="102" t="s">
        <v>27</v>
      </c>
      <c r="C22" s="103" t="s">
        <v>18</v>
      </c>
      <c r="D22" s="103" t="s">
        <v>694</v>
      </c>
      <c r="E22" s="103" t="s">
        <v>695</v>
      </c>
      <c r="F22" s="372">
        <v>100</v>
      </c>
      <c r="H22" s="324" t="s">
        <v>17</v>
      </c>
      <c r="I22">
        <v>-690</v>
      </c>
      <c r="K22" t="s">
        <v>108</v>
      </c>
      <c r="L22" s="393">
        <f>I26-I23</f>
        <v>-55.800000000000011</v>
      </c>
    </row>
    <row r="23" spans="2:12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91</v>
      </c>
      <c r="H23" s="324" t="s">
        <v>27</v>
      </c>
      <c r="I23">
        <v>-367</v>
      </c>
      <c r="K23" t="s">
        <v>8966</v>
      </c>
      <c r="L23" s="393">
        <f>I22-L22-+I26</f>
        <v>-211.40000000000003</v>
      </c>
    </row>
    <row r="24" spans="2:12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1316</v>
      </c>
      <c r="H24" s="324" t="s">
        <v>40</v>
      </c>
      <c r="I24">
        <v>0</v>
      </c>
    </row>
    <row r="25" spans="2:12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190</v>
      </c>
      <c r="H25" s="324" t="s">
        <v>76</v>
      </c>
      <c r="I25">
        <f>SUM(I22:I24)</f>
        <v>-1057</v>
      </c>
    </row>
    <row r="26" spans="2:12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146</v>
      </c>
      <c r="H26" s="324" t="s">
        <v>8979</v>
      </c>
      <c r="I26">
        <f>I25*0.4</f>
        <v>-422.8</v>
      </c>
    </row>
    <row r="27" spans="2:12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374</v>
      </c>
      <c r="H27" s="324" t="s">
        <v>8980</v>
      </c>
      <c r="I27">
        <f>I25*0.2</f>
        <v>-211.4</v>
      </c>
    </row>
    <row r="28" spans="2:12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162</v>
      </c>
    </row>
    <row r="29" spans="2:12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274</v>
      </c>
    </row>
    <row r="30" spans="2:12" ht="17" thickBot="1">
      <c r="B30" s="105" t="s">
        <v>27</v>
      </c>
      <c r="C30" s="106" t="s">
        <v>6</v>
      </c>
      <c r="D30" s="106" t="s">
        <v>8946</v>
      </c>
      <c r="E30" s="106" t="s">
        <v>565</v>
      </c>
      <c r="F30" s="389">
        <v>211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49A9-9ABC-8941-9BE4-9F3D8784CF5F}">
  <dimension ref="B3:F41"/>
  <sheetViews>
    <sheetView showGridLines="0" zoomScale="94" workbookViewId="0">
      <selection activeCell="B4" sqref="B4:F4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1207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70">
        <v>60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7</v>
      </c>
    </row>
    <row r="8" spans="2:6">
      <c r="B8" s="90" t="s">
        <v>17</v>
      </c>
      <c r="C8" s="91" t="s">
        <v>18</v>
      </c>
      <c r="D8" s="91" t="s">
        <v>223</v>
      </c>
      <c r="E8" s="91" t="s">
        <v>8978</v>
      </c>
      <c r="F8" s="370">
        <v>400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2100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160</v>
      </c>
    </row>
    <row r="11" spans="2:6">
      <c r="B11" s="90" t="s">
        <v>17</v>
      </c>
      <c r="C11" s="91" t="s">
        <v>18</v>
      </c>
      <c r="D11" s="91" t="s">
        <v>500</v>
      </c>
      <c r="E11" s="91" t="s">
        <v>662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280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457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117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10</v>
      </c>
    </row>
    <row r="16" spans="2:6">
      <c r="B16" s="90" t="s">
        <v>17</v>
      </c>
      <c r="C16" s="91" t="s">
        <v>6</v>
      </c>
      <c r="D16" s="91" t="s">
        <v>57</v>
      </c>
      <c r="E16" s="91" t="s">
        <v>8972</v>
      </c>
      <c r="F16" s="370">
        <v>1061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620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550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58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5</v>
      </c>
    </row>
    <row r="22" spans="2:6">
      <c r="B22" s="90" t="s">
        <v>17</v>
      </c>
      <c r="C22" s="91" t="s">
        <v>6</v>
      </c>
      <c r="D22" s="91" t="s">
        <v>502</v>
      </c>
      <c r="E22" s="91" t="s">
        <v>8968</v>
      </c>
      <c r="F22" s="370">
        <v>48</v>
      </c>
    </row>
    <row r="23" spans="2:6">
      <c r="B23" s="90" t="s">
        <v>17</v>
      </c>
      <c r="C23" s="91" t="s">
        <v>6</v>
      </c>
      <c r="D23" s="91" t="s">
        <v>680</v>
      </c>
      <c r="E23" s="91" t="s">
        <v>8975</v>
      </c>
      <c r="F23" s="370">
        <v>200</v>
      </c>
    </row>
    <row r="24" spans="2:6" ht="17" thickBot="1">
      <c r="B24" s="90" t="s">
        <v>17</v>
      </c>
      <c r="C24" s="91" t="s">
        <v>6</v>
      </c>
      <c r="D24" s="91" t="s">
        <v>729</v>
      </c>
      <c r="E24" s="91" t="s">
        <v>730</v>
      </c>
      <c r="F24" s="370">
        <v>556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240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110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72">
        <v>12</v>
      </c>
    </row>
    <row r="29" spans="2:6">
      <c r="B29" s="102" t="s">
        <v>27</v>
      </c>
      <c r="C29" s="103" t="s">
        <v>18</v>
      </c>
      <c r="D29" s="103" t="s">
        <v>731</v>
      </c>
      <c r="E29" s="103" t="s">
        <v>732</v>
      </c>
      <c r="F29" s="372">
        <v>375</v>
      </c>
    </row>
    <row r="30" spans="2:6">
      <c r="B30" s="102" t="s">
        <v>27</v>
      </c>
      <c r="C30" s="103" t="s">
        <v>18</v>
      </c>
      <c r="D30" s="103" t="s">
        <v>688</v>
      </c>
      <c r="E30" s="103" t="s">
        <v>689</v>
      </c>
      <c r="F30" s="372">
        <v>370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72">
        <v>31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72">
        <v>162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72">
        <v>60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372">
        <v>500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72">
        <v>75</v>
      </c>
    </row>
    <row r="37" spans="2:6">
      <c r="B37" s="102" t="s">
        <v>27</v>
      </c>
      <c r="C37" s="103" t="s">
        <v>6</v>
      </c>
      <c r="D37" s="103" t="s">
        <v>484</v>
      </c>
      <c r="E37" s="103" t="s">
        <v>661</v>
      </c>
      <c r="F37" s="372">
        <v>53</v>
      </c>
    </row>
    <row r="38" spans="2:6">
      <c r="B38" s="102" t="s">
        <v>27</v>
      </c>
      <c r="C38" s="103" t="s">
        <v>6</v>
      </c>
      <c r="D38" s="103" t="s">
        <v>660</v>
      </c>
      <c r="E38" s="103" t="s">
        <v>462</v>
      </c>
      <c r="F38" s="372">
        <v>99</v>
      </c>
    </row>
    <row r="39" spans="2:6">
      <c r="B39" s="102" t="s">
        <v>27</v>
      </c>
      <c r="C39" s="103" t="s">
        <v>6</v>
      </c>
      <c r="D39" s="103" t="s">
        <v>694</v>
      </c>
      <c r="E39" s="103" t="s">
        <v>695</v>
      </c>
      <c r="F39" s="372">
        <v>79</v>
      </c>
    </row>
    <row r="40" spans="2:6">
      <c r="B40" s="102" t="s">
        <v>27</v>
      </c>
      <c r="C40" s="103" t="s">
        <v>6</v>
      </c>
      <c r="D40" s="103" t="s">
        <v>8916</v>
      </c>
      <c r="E40" s="103" t="s">
        <v>8917</v>
      </c>
      <c r="F40" s="372">
        <v>115</v>
      </c>
    </row>
    <row r="41" spans="2:6" ht="17" thickBot="1">
      <c r="B41" s="105" t="s">
        <v>27</v>
      </c>
      <c r="C41" s="106" t="s">
        <v>6</v>
      </c>
      <c r="D41" s="106" t="s">
        <v>8946</v>
      </c>
      <c r="E41" s="106" t="s">
        <v>565</v>
      </c>
      <c r="F41" s="389">
        <v>1549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6B2A-7F95-1D48-8C4A-966D397AF899}">
  <dimension ref="B3:I32"/>
  <sheetViews>
    <sheetView showGridLines="0" workbookViewId="0">
      <selection activeCell="B4" sqref="B4:F32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0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49</v>
      </c>
    </row>
    <row r="7" spans="2:6">
      <c r="B7" s="90" t="s">
        <v>17</v>
      </c>
      <c r="C7" s="91" t="s">
        <v>18</v>
      </c>
      <c r="D7" s="91" t="s">
        <v>502</v>
      </c>
      <c r="E7" s="91" t="s">
        <v>8968</v>
      </c>
      <c r="F7" s="370">
        <v>2</v>
      </c>
    </row>
    <row r="8" spans="2:6">
      <c r="B8" s="90" t="s">
        <v>17</v>
      </c>
      <c r="C8" s="91" t="s">
        <v>18</v>
      </c>
      <c r="D8" s="91" t="s">
        <v>680</v>
      </c>
      <c r="E8" s="91" t="s">
        <v>8975</v>
      </c>
      <c r="F8" s="370">
        <v>300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139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30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424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572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166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533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200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109</v>
      </c>
    </row>
    <row r="18" spans="2:9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99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20</v>
      </c>
    </row>
    <row r="20" spans="2:9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100</v>
      </c>
    </row>
    <row r="21" spans="2:9" ht="17" thickBot="1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969</v>
      </c>
    </row>
    <row r="22" spans="2:9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295</v>
      </c>
    </row>
    <row r="23" spans="2:9">
      <c r="B23" s="102" t="s">
        <v>27</v>
      </c>
      <c r="C23" s="103" t="s">
        <v>18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85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21</v>
      </c>
    </row>
    <row r="26" spans="2:9">
      <c r="B26" s="102" t="s">
        <v>27</v>
      </c>
      <c r="C26" s="103" t="s">
        <v>18</v>
      </c>
      <c r="D26" s="103" t="s">
        <v>731</v>
      </c>
      <c r="E26" s="103" t="s">
        <v>732</v>
      </c>
      <c r="F26" s="372">
        <v>63</v>
      </c>
      <c r="H26" s="394" t="s">
        <v>91</v>
      </c>
      <c r="I26" s="395">
        <f>2692 - ((2692+1568)/2)</f>
        <v>562</v>
      </c>
    </row>
    <row r="27" spans="2:9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74</v>
      </c>
    </row>
    <row r="28" spans="2:9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159</v>
      </c>
    </row>
    <row r="29" spans="2:9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23</v>
      </c>
    </row>
    <row r="30" spans="2:9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</v>
      </c>
    </row>
    <row r="31" spans="2: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641</v>
      </c>
    </row>
    <row r="32" spans="2:9" ht="17" thickBot="1">
      <c r="B32" s="105" t="s">
        <v>27</v>
      </c>
      <c r="C32" s="106" t="s">
        <v>6</v>
      </c>
      <c r="D32" s="106" t="s">
        <v>688</v>
      </c>
      <c r="E32" s="106" t="s">
        <v>689</v>
      </c>
      <c r="F32" s="389">
        <v>1077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432BC-C7B8-F148-9D68-4C031C018A0B}">
  <dimension ref="B3:I35"/>
  <sheetViews>
    <sheetView showGridLines="0" workbookViewId="0">
      <selection activeCell="H27" sqref="H27:I2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350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168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101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659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205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150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530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378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502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220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394</v>
      </c>
    </row>
    <row r="18" spans="2:9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10</v>
      </c>
    </row>
    <row r="19" spans="2:9">
      <c r="B19" s="90" t="s">
        <v>17</v>
      </c>
      <c r="C19" s="91" t="s">
        <v>6</v>
      </c>
      <c r="D19" s="91" t="s">
        <v>253</v>
      </c>
      <c r="E19" s="91" t="s">
        <v>254</v>
      </c>
      <c r="F19" s="370">
        <v>570</v>
      </c>
    </row>
    <row r="20" spans="2:9">
      <c r="B20" s="90" t="s">
        <v>17</v>
      </c>
      <c r="C20" s="91" t="s">
        <v>6</v>
      </c>
      <c r="D20" s="91" t="s">
        <v>500</v>
      </c>
      <c r="E20" s="91" t="s">
        <v>662</v>
      </c>
      <c r="F20" s="370">
        <v>50</v>
      </c>
    </row>
    <row r="21" spans="2:9">
      <c r="B21" s="90" t="s">
        <v>17</v>
      </c>
      <c r="C21" s="91" t="s">
        <v>6</v>
      </c>
      <c r="D21" s="91" t="s">
        <v>502</v>
      </c>
      <c r="E21" s="91" t="s">
        <v>8968</v>
      </c>
      <c r="F21" s="370">
        <v>240</v>
      </c>
    </row>
    <row r="22" spans="2:9" ht="17" thickBot="1">
      <c r="B22" s="90" t="s">
        <v>17</v>
      </c>
      <c r="C22" s="91" t="s">
        <v>6</v>
      </c>
      <c r="D22" s="91" t="s">
        <v>680</v>
      </c>
      <c r="E22" s="91" t="s">
        <v>8975</v>
      </c>
      <c r="F22" s="370">
        <v>150</v>
      </c>
    </row>
    <row r="23" spans="2:9">
      <c r="B23" s="99" t="s">
        <v>27</v>
      </c>
      <c r="C23" s="100" t="s">
        <v>18</v>
      </c>
      <c r="D23" s="100" t="s">
        <v>7</v>
      </c>
      <c r="E23" s="100" t="s">
        <v>461</v>
      </c>
      <c r="F23" s="371">
        <v>181</v>
      </c>
    </row>
    <row r="24" spans="2:9">
      <c r="B24" s="102" t="s">
        <v>27</v>
      </c>
      <c r="C24" s="103" t="s">
        <v>18</v>
      </c>
      <c r="D24" s="103" t="s">
        <v>53</v>
      </c>
      <c r="E24" s="103" t="s">
        <v>123</v>
      </c>
      <c r="F24" s="372">
        <v>74</v>
      </c>
    </row>
    <row r="25" spans="2:9">
      <c r="B25" s="102" t="s">
        <v>27</v>
      </c>
      <c r="C25" s="103" t="s">
        <v>18</v>
      </c>
      <c r="D25" s="103" t="s">
        <v>262</v>
      </c>
      <c r="E25" s="103" t="s">
        <v>263</v>
      </c>
      <c r="F25" s="372">
        <v>50</v>
      </c>
    </row>
    <row r="26" spans="2:9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212</v>
      </c>
    </row>
    <row r="27" spans="2:9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166</v>
      </c>
      <c r="H27" s="395" t="s">
        <v>108</v>
      </c>
      <c r="I27" s="358">
        <f>1913 - (1913+1317)/2</f>
        <v>298</v>
      </c>
    </row>
    <row r="28" spans="2:9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83</v>
      </c>
    </row>
    <row r="29" spans="2:9">
      <c r="B29" s="102" t="s">
        <v>27</v>
      </c>
      <c r="C29" s="103" t="s">
        <v>6</v>
      </c>
      <c r="D29" s="103" t="s">
        <v>36</v>
      </c>
      <c r="E29" s="103" t="s">
        <v>37</v>
      </c>
      <c r="F29" s="372">
        <v>157</v>
      </c>
    </row>
    <row r="30" spans="2:9">
      <c r="B30" s="102" t="s">
        <v>27</v>
      </c>
      <c r="C30" s="103" t="s">
        <v>6</v>
      </c>
      <c r="D30" s="103" t="s">
        <v>484</v>
      </c>
      <c r="E30" s="103" t="s">
        <v>661</v>
      </c>
      <c r="F30" s="372">
        <v>100</v>
      </c>
    </row>
    <row r="31" spans="2:9">
      <c r="B31" s="102" t="s">
        <v>27</v>
      </c>
      <c r="C31" s="103" t="s">
        <v>6</v>
      </c>
      <c r="D31" s="103" t="s">
        <v>517</v>
      </c>
      <c r="E31" s="103" t="s">
        <v>518</v>
      </c>
      <c r="F31" s="372">
        <v>50</v>
      </c>
    </row>
    <row r="32" spans="2:9">
      <c r="B32" s="102" t="s">
        <v>27</v>
      </c>
      <c r="C32" s="103" t="s">
        <v>6</v>
      </c>
      <c r="D32" s="103" t="s">
        <v>660</v>
      </c>
      <c r="E32" s="103" t="s">
        <v>462</v>
      </c>
      <c r="F32" s="372">
        <v>400</v>
      </c>
    </row>
    <row r="33" spans="2:6">
      <c r="B33" s="102" t="s">
        <v>27</v>
      </c>
      <c r="C33" s="103" t="s">
        <v>6</v>
      </c>
      <c r="D33" s="103" t="s">
        <v>731</v>
      </c>
      <c r="E33" s="103" t="s">
        <v>732</v>
      </c>
      <c r="F33" s="372">
        <v>117</v>
      </c>
    </row>
    <row r="34" spans="2:6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1002</v>
      </c>
    </row>
    <row r="35" spans="2:6" ht="17" thickBot="1">
      <c r="B35" s="105" t="s">
        <v>27</v>
      </c>
      <c r="C35" s="106" t="s">
        <v>6</v>
      </c>
      <c r="D35" s="106" t="s">
        <v>688</v>
      </c>
      <c r="E35" s="106" t="s">
        <v>689</v>
      </c>
      <c r="F35" s="389">
        <v>355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3132-ADBA-7441-A453-D8248F896C0F}">
  <dimension ref="B3:I28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91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200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644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0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221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89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108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438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170</v>
      </c>
    </row>
    <row r="17" spans="2:9">
      <c r="B17" s="90" t="s">
        <v>17</v>
      </c>
      <c r="C17" s="91" t="s">
        <v>6</v>
      </c>
      <c r="D17" s="91" t="s">
        <v>128</v>
      </c>
      <c r="E17" s="91" t="s">
        <v>250</v>
      </c>
      <c r="F17" s="370">
        <v>394</v>
      </c>
    </row>
    <row r="18" spans="2:9">
      <c r="B18" s="90" t="s">
        <v>17</v>
      </c>
      <c r="C18" s="91" t="s">
        <v>6</v>
      </c>
      <c r="D18" s="91" t="s">
        <v>244</v>
      </c>
      <c r="E18" s="91" t="s">
        <v>8923</v>
      </c>
      <c r="F18" s="370">
        <v>345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5</v>
      </c>
      <c r="H19" s="395" t="s">
        <v>108</v>
      </c>
      <c r="I19" s="358">
        <f>((582+330)/2)-330</f>
        <v>126</v>
      </c>
    </row>
    <row r="20" spans="2:9" ht="17" thickBot="1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65</v>
      </c>
    </row>
    <row r="21" spans="2:9">
      <c r="B21" s="99" t="s">
        <v>27</v>
      </c>
      <c r="C21" s="100" t="s">
        <v>18</v>
      </c>
      <c r="D21" s="100" t="s">
        <v>32</v>
      </c>
      <c r="E21" s="100" t="s">
        <v>33</v>
      </c>
      <c r="F21" s="371">
        <v>59</v>
      </c>
    </row>
    <row r="22" spans="2:9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87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86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1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275</v>
      </c>
    </row>
    <row r="26" spans="2:9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238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749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389">
        <v>103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309FB-594E-F94A-AD27-167EB3FC6C5A}">
  <dimension ref="B3:I33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68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430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100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278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7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10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119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168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70</v>
      </c>
    </row>
    <row r="16" spans="2:6">
      <c r="B16" s="90" t="s">
        <v>17</v>
      </c>
      <c r="C16" s="91" t="s">
        <v>6</v>
      </c>
      <c r="D16" s="91" t="s">
        <v>223</v>
      </c>
      <c r="E16" s="91" t="s">
        <v>8978</v>
      </c>
      <c r="F16" s="370">
        <v>150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716</v>
      </c>
    </row>
    <row r="18" spans="2:9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590</v>
      </c>
    </row>
    <row r="19" spans="2:9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670</v>
      </c>
      <c r="H19" s="395" t="s">
        <v>91</v>
      </c>
      <c r="I19" s="358">
        <f>((1561+1252)/2)-1252</f>
        <v>154.5</v>
      </c>
    </row>
    <row r="20" spans="2:9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62</v>
      </c>
    </row>
    <row r="21" spans="2:9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9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78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75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29</v>
      </c>
    </row>
    <row r="25" spans="2:9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63</v>
      </c>
    </row>
    <row r="26" spans="2:9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32</v>
      </c>
    </row>
    <row r="27" spans="2:9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399</v>
      </c>
    </row>
    <row r="28" spans="2:9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25</v>
      </c>
    </row>
    <row r="29" spans="2: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25</v>
      </c>
    </row>
    <row r="30" spans="2: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200</v>
      </c>
    </row>
    <row r="31" spans="2:9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90</v>
      </c>
    </row>
    <row r="32" spans="2:9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357</v>
      </c>
    </row>
    <row r="33" spans="2:6" ht="17" thickBot="1">
      <c r="B33" s="105" t="s">
        <v>27</v>
      </c>
      <c r="C33" s="106" t="s">
        <v>6</v>
      </c>
      <c r="D33" s="106" t="s">
        <v>688</v>
      </c>
      <c r="E33" s="106" t="s">
        <v>689</v>
      </c>
      <c r="F33" s="389">
        <v>369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C065A-4169-4D48-B495-B846135A6A01}">
  <dimension ref="B3:I30"/>
  <sheetViews>
    <sheetView showGridLines="0" workbookViewId="0">
      <selection activeCell="H20" sqref="H20:I20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67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605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222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37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145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25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40</v>
      </c>
    </row>
    <row r="12" spans="2:6">
      <c r="B12" s="90" t="s">
        <v>17</v>
      </c>
      <c r="C12" s="91" t="s">
        <v>6</v>
      </c>
      <c r="D12" s="91" t="s">
        <v>224</v>
      </c>
      <c r="E12" s="91" t="s">
        <v>663</v>
      </c>
      <c r="F12" s="370">
        <v>30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679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100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70">
        <v>102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497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35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583</v>
      </c>
    </row>
    <row r="20" spans="2:9" ht="17" thickBot="1">
      <c r="B20" s="90" t="s">
        <v>17</v>
      </c>
      <c r="C20" s="91" t="s">
        <v>6</v>
      </c>
      <c r="D20" s="91" t="s">
        <v>725</v>
      </c>
      <c r="E20" s="91" t="s">
        <v>726</v>
      </c>
      <c r="F20" s="370">
        <v>501</v>
      </c>
      <c r="H20" s="395" t="s">
        <v>91</v>
      </c>
      <c r="I20" s="358">
        <f>((1476+1249)/2)-1249</f>
        <v>113.5</v>
      </c>
    </row>
    <row r="21" spans="2:9">
      <c r="B21" s="99" t="s">
        <v>27</v>
      </c>
      <c r="C21" s="100" t="s">
        <v>18</v>
      </c>
      <c r="D21" s="100" t="s">
        <v>32</v>
      </c>
      <c r="E21" s="100" t="s">
        <v>33</v>
      </c>
      <c r="F21" s="371">
        <v>123</v>
      </c>
    </row>
    <row r="22" spans="2:9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71</v>
      </c>
    </row>
    <row r="23" spans="2:9">
      <c r="B23" s="102" t="s">
        <v>27</v>
      </c>
      <c r="C23" s="103" t="s">
        <v>6</v>
      </c>
      <c r="D23" s="103" t="s">
        <v>28</v>
      </c>
      <c r="E23" s="103" t="s">
        <v>29</v>
      </c>
      <c r="F23" s="372">
        <v>190</v>
      </c>
    </row>
    <row r="24" spans="2:9">
      <c r="B24" s="102" t="s">
        <v>27</v>
      </c>
      <c r="C24" s="103" t="s">
        <v>6</v>
      </c>
      <c r="D24" s="103" t="s">
        <v>7</v>
      </c>
      <c r="E24" s="103" t="s">
        <v>461</v>
      </c>
      <c r="F24" s="372">
        <v>76</v>
      </c>
    </row>
    <row r="25" spans="2:9">
      <c r="B25" s="102" t="s">
        <v>27</v>
      </c>
      <c r="C25" s="103" t="s">
        <v>6</v>
      </c>
      <c r="D25" s="103" t="s">
        <v>36</v>
      </c>
      <c r="E25" s="103" t="s">
        <v>37</v>
      </c>
      <c r="F25" s="372">
        <v>285</v>
      </c>
    </row>
    <row r="26" spans="2:9">
      <c r="B26" s="102" t="s">
        <v>27</v>
      </c>
      <c r="C26" s="103" t="s">
        <v>6</v>
      </c>
      <c r="D26" s="103" t="s">
        <v>484</v>
      </c>
      <c r="E26" s="103" t="s">
        <v>661</v>
      </c>
      <c r="F26" s="372">
        <v>40</v>
      </c>
    </row>
    <row r="27" spans="2:9">
      <c r="B27" s="102" t="s">
        <v>27</v>
      </c>
      <c r="C27" s="103" t="s">
        <v>6</v>
      </c>
      <c r="D27" s="103" t="s">
        <v>517</v>
      </c>
      <c r="E27" s="103" t="s">
        <v>518</v>
      </c>
      <c r="F27" s="372">
        <v>22</v>
      </c>
    </row>
    <row r="28" spans="2:9">
      <c r="B28" s="102" t="s">
        <v>27</v>
      </c>
      <c r="C28" s="103" t="s">
        <v>6</v>
      </c>
      <c r="D28" s="103" t="s">
        <v>694</v>
      </c>
      <c r="E28" s="103" t="s">
        <v>695</v>
      </c>
      <c r="F28" s="372">
        <v>167</v>
      </c>
    </row>
    <row r="29" spans="2:9">
      <c r="B29" s="102" t="s">
        <v>27</v>
      </c>
      <c r="C29" s="103" t="s">
        <v>6</v>
      </c>
      <c r="D29" s="103" t="s">
        <v>8946</v>
      </c>
      <c r="E29" s="103" t="s">
        <v>565</v>
      </c>
      <c r="F29" s="372">
        <v>655</v>
      </c>
    </row>
    <row r="30" spans="2:9" ht="17" thickBot="1">
      <c r="B30" s="105" t="s">
        <v>27</v>
      </c>
      <c r="C30" s="106" t="s">
        <v>6</v>
      </c>
      <c r="D30" s="106" t="s">
        <v>688</v>
      </c>
      <c r="E30" s="106" t="s">
        <v>689</v>
      </c>
      <c r="F30" s="389">
        <v>8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B5C2-6B9D-714C-A749-BC39FB86830F}">
  <dimension ref="B3:I33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564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70">
        <v>65</v>
      </c>
    </row>
    <row r="8" spans="2:6">
      <c r="B8" s="90" t="s">
        <v>17</v>
      </c>
      <c r="C8" s="91" t="s">
        <v>18</v>
      </c>
      <c r="D8" s="91" t="s">
        <v>57</v>
      </c>
      <c r="E8" s="91" t="s">
        <v>8972</v>
      </c>
      <c r="F8" s="370">
        <v>495</v>
      </c>
    </row>
    <row r="9" spans="2:6">
      <c r="B9" s="90" t="s">
        <v>17</v>
      </c>
      <c r="C9" s="91" t="s">
        <v>18</v>
      </c>
      <c r="D9" s="91" t="s">
        <v>11</v>
      </c>
      <c r="E9" s="91" t="s">
        <v>8981</v>
      </c>
      <c r="F9" s="370">
        <v>536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70">
        <v>282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70">
        <v>29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70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0">
        <v>4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218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25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32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15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375</v>
      </c>
      <c r="H19" s="395" t="s">
        <v>91</v>
      </c>
      <c r="I19" s="358">
        <f>((-345-1436)/2)+345</f>
        <v>-545.5</v>
      </c>
    </row>
    <row r="20" spans="2:9">
      <c r="B20" s="90" t="s">
        <v>17</v>
      </c>
      <c r="C20" s="91" t="s">
        <v>6</v>
      </c>
      <c r="D20" s="91" t="s">
        <v>680</v>
      </c>
      <c r="E20" s="91" t="s">
        <v>8975</v>
      </c>
      <c r="F20" s="370">
        <v>100</v>
      </c>
    </row>
    <row r="21" spans="2:9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646</v>
      </c>
    </row>
    <row r="22" spans="2:9">
      <c r="B22" s="90" t="s">
        <v>17</v>
      </c>
      <c r="C22" s="91" t="s">
        <v>6</v>
      </c>
      <c r="D22" s="91" t="s">
        <v>729</v>
      </c>
      <c r="E22" s="91" t="s">
        <v>730</v>
      </c>
      <c r="F22" s="370">
        <v>95</v>
      </c>
    </row>
    <row r="23" spans="2:9" ht="17" thickBot="1">
      <c r="B23" s="90" t="s">
        <v>17</v>
      </c>
      <c r="C23" s="91" t="s">
        <v>6</v>
      </c>
      <c r="D23" s="91" t="s">
        <v>690</v>
      </c>
      <c r="E23" s="91" t="s">
        <v>8925</v>
      </c>
      <c r="F23" s="370">
        <v>107</v>
      </c>
    </row>
    <row r="24" spans="2:9">
      <c r="B24" s="99" t="s">
        <v>27</v>
      </c>
      <c r="C24" s="100" t="s">
        <v>18</v>
      </c>
      <c r="D24" s="100" t="s">
        <v>7</v>
      </c>
      <c r="E24" s="100" t="s">
        <v>461</v>
      </c>
      <c r="F24" s="371">
        <v>12</v>
      </c>
    </row>
    <row r="25" spans="2:9">
      <c r="B25" s="102" t="s">
        <v>27</v>
      </c>
      <c r="C25" s="103" t="s">
        <v>18</v>
      </c>
      <c r="D25" s="103" t="s">
        <v>32</v>
      </c>
      <c r="E25" s="103" t="s">
        <v>33</v>
      </c>
      <c r="F25" s="372">
        <v>184</v>
      </c>
    </row>
    <row r="26" spans="2:9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368</v>
      </c>
    </row>
    <row r="27" spans="2:9">
      <c r="B27" s="102" t="s">
        <v>27</v>
      </c>
      <c r="C27" s="103" t="s">
        <v>18</v>
      </c>
      <c r="D27" s="103" t="s">
        <v>517</v>
      </c>
      <c r="E27" s="103" t="s">
        <v>518</v>
      </c>
      <c r="F27" s="372">
        <v>479</v>
      </c>
    </row>
    <row r="28" spans="2:9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185</v>
      </c>
    </row>
    <row r="29" spans="2:9">
      <c r="B29" s="102" t="s">
        <v>27</v>
      </c>
      <c r="C29" s="103" t="s">
        <v>18</v>
      </c>
      <c r="D29" s="103" t="s">
        <v>688</v>
      </c>
      <c r="E29" s="103" t="s">
        <v>689</v>
      </c>
      <c r="F29" s="372">
        <v>537</v>
      </c>
    </row>
    <row r="30" spans="2:9">
      <c r="B30" s="102" t="s">
        <v>27</v>
      </c>
      <c r="C30" s="103" t="s">
        <v>6</v>
      </c>
      <c r="D30" s="103" t="s">
        <v>53</v>
      </c>
      <c r="E30" s="103" t="s">
        <v>123</v>
      </c>
      <c r="F30" s="372">
        <v>94</v>
      </c>
    </row>
    <row r="31" spans="2:9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10</v>
      </c>
    </row>
    <row r="32" spans="2:9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200</v>
      </c>
    </row>
    <row r="33" spans="2:6" ht="17" thickBot="1">
      <c r="B33" s="105" t="s">
        <v>27</v>
      </c>
      <c r="C33" s="106" t="s">
        <v>6</v>
      </c>
      <c r="D33" s="106" t="s">
        <v>731</v>
      </c>
      <c r="E33" s="106" t="s">
        <v>732</v>
      </c>
      <c r="F33" s="389">
        <v>25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46E7-4674-3144-807E-EFABA959B299}">
  <dimension ref="B3:J33"/>
  <sheetViews>
    <sheetView showGridLines="0" workbookViewId="0">
      <selection activeCell="H25" sqref="H25:J26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362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299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35</v>
      </c>
    </row>
    <row r="8" spans="2:6">
      <c r="B8" s="90" t="s">
        <v>17</v>
      </c>
      <c r="C8" s="91" t="s">
        <v>18</v>
      </c>
      <c r="D8" s="91" t="s">
        <v>690</v>
      </c>
      <c r="E8" s="91" t="s">
        <v>8925</v>
      </c>
      <c r="F8" s="370">
        <v>44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70">
        <v>222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45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1827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374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48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100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53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529</v>
      </c>
    </row>
    <row r="17" spans="2:10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15</v>
      </c>
    </row>
    <row r="18" spans="2:10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99</v>
      </c>
    </row>
    <row r="19" spans="2:10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869</v>
      </c>
    </row>
    <row r="20" spans="2:10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75</v>
      </c>
    </row>
    <row r="21" spans="2:10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5</v>
      </c>
    </row>
    <row r="22" spans="2:10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274</v>
      </c>
    </row>
    <row r="23" spans="2:10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8</v>
      </c>
    </row>
    <row r="24" spans="2:10">
      <c r="B24" s="102" t="s">
        <v>27</v>
      </c>
      <c r="C24" s="103" t="s">
        <v>18</v>
      </c>
      <c r="D24" s="103" t="s">
        <v>504</v>
      </c>
      <c r="E24" s="103" t="s">
        <v>505</v>
      </c>
      <c r="F24" s="372">
        <v>917</v>
      </c>
    </row>
    <row r="25" spans="2:10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58</v>
      </c>
      <c r="I25" s="357" t="s">
        <v>8982</v>
      </c>
      <c r="J25" s="357" t="s">
        <v>8983</v>
      </c>
    </row>
    <row r="26" spans="2:10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100</v>
      </c>
      <c r="H26" s="395" t="s">
        <v>91</v>
      </c>
      <c r="I26" s="358">
        <f>((3516-389)/2)+389</f>
        <v>1952.5</v>
      </c>
      <c r="J26" s="357">
        <f>(((3516-389)/10)*4)+389</f>
        <v>1639.8</v>
      </c>
    </row>
    <row r="27" spans="2:10">
      <c r="B27" s="102" t="s">
        <v>27</v>
      </c>
      <c r="C27" s="103" t="s">
        <v>6</v>
      </c>
      <c r="D27" s="103" t="s">
        <v>32</v>
      </c>
      <c r="E27" s="103" t="s">
        <v>33</v>
      </c>
      <c r="F27" s="372">
        <v>83</v>
      </c>
    </row>
    <row r="28" spans="2:10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51</v>
      </c>
    </row>
    <row r="29" spans="2:10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74</v>
      </c>
    </row>
    <row r="30" spans="2:10">
      <c r="B30" s="102" t="s">
        <v>27</v>
      </c>
      <c r="C30" s="103" t="s">
        <v>6</v>
      </c>
      <c r="D30" s="103" t="s">
        <v>512</v>
      </c>
      <c r="E30" s="103" t="s">
        <v>119</v>
      </c>
      <c r="F30" s="372">
        <v>257</v>
      </c>
    </row>
    <row r="31" spans="2:10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50</v>
      </c>
    </row>
    <row r="32" spans="2:10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200</v>
      </c>
    </row>
    <row r="33" spans="2:6" ht="17" thickBot="1">
      <c r="B33" s="105" t="s">
        <v>27</v>
      </c>
      <c r="C33" s="106" t="s">
        <v>6</v>
      </c>
      <c r="D33" s="106" t="s">
        <v>688</v>
      </c>
      <c r="E33" s="106" t="s">
        <v>689</v>
      </c>
      <c r="F33" s="389">
        <v>58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40642-FFB3-7F43-B8B2-618F45D61188}">
  <dimension ref="B3:M35"/>
  <sheetViews>
    <sheetView showGridLines="0" workbookViewId="0">
      <selection activeCell="B4" sqref="B4:F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350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307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59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191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370">
        <v>451</v>
      </c>
    </row>
    <row r="11" spans="2:6">
      <c r="B11" s="90" t="s">
        <v>17</v>
      </c>
      <c r="C11" s="91" t="s">
        <v>6</v>
      </c>
      <c r="D11" s="91" t="s">
        <v>11</v>
      </c>
      <c r="E11" s="91" t="s">
        <v>8981</v>
      </c>
      <c r="F11" s="370">
        <v>244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35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600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225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15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68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10</v>
      </c>
    </row>
    <row r="18" spans="2:13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325</v>
      </c>
    </row>
    <row r="19" spans="2:13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969</v>
      </c>
    </row>
    <row r="20" spans="2:13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297</v>
      </c>
    </row>
    <row r="21" spans="2:13" ht="17" thickBot="1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13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138</v>
      </c>
      <c r="H22" s="404" t="s">
        <v>8974</v>
      </c>
      <c r="I22" s="405"/>
      <c r="J22" s="405"/>
      <c r="K22" s="405"/>
      <c r="L22" s="405"/>
      <c r="M22" s="406"/>
    </row>
    <row r="23" spans="2:13">
      <c r="B23" s="102" t="s">
        <v>27</v>
      </c>
      <c r="C23" s="103" t="s">
        <v>18</v>
      </c>
      <c r="D23" s="103" t="s">
        <v>36</v>
      </c>
      <c r="E23" s="103" t="s">
        <v>37</v>
      </c>
      <c r="F23" s="372">
        <v>527</v>
      </c>
      <c r="H23" s="379"/>
      <c r="I23" s="377" t="s">
        <v>8948</v>
      </c>
      <c r="J23" s="377" t="s">
        <v>84</v>
      </c>
      <c r="K23" s="343"/>
      <c r="L23" s="402" t="s">
        <v>8933</v>
      </c>
      <c r="M23" s="403"/>
    </row>
    <row r="24" spans="2:13">
      <c r="B24" s="102" t="s">
        <v>27</v>
      </c>
      <c r="C24" s="103" t="s">
        <v>18</v>
      </c>
      <c r="D24" s="103" t="s">
        <v>262</v>
      </c>
      <c r="E24" s="103" t="s">
        <v>263</v>
      </c>
      <c r="F24" s="372">
        <v>25</v>
      </c>
      <c r="H24" s="380" t="s">
        <v>27</v>
      </c>
      <c r="I24" s="381">
        <v>1911</v>
      </c>
      <c r="J24" s="381">
        <f>$I$27*0.45</f>
        <v>1593.45</v>
      </c>
      <c r="K24" s="343"/>
      <c r="L24" s="378" t="s">
        <v>8939</v>
      </c>
      <c r="M24" s="382">
        <f>1911-J25</f>
        <v>317.54999999999995</v>
      </c>
    </row>
    <row r="25" spans="2:13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2</v>
      </c>
      <c r="H25" s="380" t="s">
        <v>17</v>
      </c>
      <c r="I25" s="381">
        <v>2230</v>
      </c>
      <c r="J25" s="381">
        <f>$I$27*0.45</f>
        <v>1593.45</v>
      </c>
      <c r="K25" s="343"/>
      <c r="L25" s="378" t="s">
        <v>8984</v>
      </c>
      <c r="M25" s="382">
        <f>2230-J24</f>
        <v>636.54999999999995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271</v>
      </c>
      <c r="H26" s="380" t="s">
        <v>8947</v>
      </c>
      <c r="I26" s="381">
        <v>-600</v>
      </c>
      <c r="J26" s="381">
        <f>$I$27*0.1</f>
        <v>354.1</v>
      </c>
      <c r="K26" s="343"/>
      <c r="L26" s="343"/>
      <c r="M26" s="383"/>
    </row>
    <row r="27" spans="2:13" ht="17" thickBot="1">
      <c r="B27" s="102" t="s">
        <v>27</v>
      </c>
      <c r="C27" s="103" t="s">
        <v>18</v>
      </c>
      <c r="D27" s="103" t="s">
        <v>8916</v>
      </c>
      <c r="E27" s="103" t="s">
        <v>8917</v>
      </c>
      <c r="F27" s="372">
        <v>71</v>
      </c>
      <c r="H27" s="384" t="s">
        <v>76</v>
      </c>
      <c r="I27" s="385">
        <f>SUM(I24:I26)</f>
        <v>3541</v>
      </c>
      <c r="J27" s="385">
        <f>SUM(J24:J26)</f>
        <v>3541</v>
      </c>
      <c r="K27" s="386"/>
      <c r="L27" s="386"/>
      <c r="M27" s="387"/>
    </row>
    <row r="28" spans="2:13">
      <c r="B28" s="102" t="s">
        <v>27</v>
      </c>
      <c r="C28" s="103" t="s">
        <v>6</v>
      </c>
      <c r="D28" s="103" t="s">
        <v>30</v>
      </c>
      <c r="E28" s="103" t="s">
        <v>31</v>
      </c>
      <c r="F28" s="372">
        <v>100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2">
        <v>30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372">
        <v>289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20</v>
      </c>
    </row>
    <row r="32" spans="2:13">
      <c r="B32" s="102" t="s">
        <v>27</v>
      </c>
      <c r="C32" s="103" t="s">
        <v>6</v>
      </c>
      <c r="D32" s="103" t="s">
        <v>504</v>
      </c>
      <c r="E32" s="103" t="s">
        <v>505</v>
      </c>
      <c r="F32" s="372">
        <v>1749</v>
      </c>
    </row>
    <row r="33" spans="2:6">
      <c r="B33" s="102" t="s">
        <v>27</v>
      </c>
      <c r="C33" s="103" t="s">
        <v>6</v>
      </c>
      <c r="D33" s="103" t="s">
        <v>8946</v>
      </c>
      <c r="E33" s="103" t="s">
        <v>565</v>
      </c>
      <c r="F33" s="372">
        <v>200</v>
      </c>
    </row>
    <row r="34" spans="2:6" ht="17" thickBot="1">
      <c r="B34" s="115" t="s">
        <v>27</v>
      </c>
      <c r="C34" s="116" t="s">
        <v>6</v>
      </c>
      <c r="D34" s="116" t="s">
        <v>688</v>
      </c>
      <c r="E34" s="116" t="s">
        <v>689</v>
      </c>
      <c r="F34" s="373">
        <v>657</v>
      </c>
    </row>
    <row r="35" spans="2:6" ht="17" thickBot="1">
      <c r="B35" s="288" t="s">
        <v>40</v>
      </c>
      <c r="C35" s="289" t="s">
        <v>18</v>
      </c>
      <c r="D35" s="289" t="s">
        <v>41</v>
      </c>
      <c r="E35" s="289" t="s">
        <v>8936</v>
      </c>
      <c r="F35" s="388">
        <v>600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3714-BF86-264F-92E1-85E586A9C9B7}">
  <dimension ref="B3:F31"/>
  <sheetViews>
    <sheetView showGridLines="0" workbookViewId="0">
      <selection activeCell="S32" sqref="S3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100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37</v>
      </c>
    </row>
    <row r="8" spans="2:6">
      <c r="B8" s="90" t="s">
        <v>17</v>
      </c>
      <c r="C8" s="91" t="s">
        <v>18</v>
      </c>
      <c r="D8" s="91" t="s">
        <v>502</v>
      </c>
      <c r="E8" s="91" t="s">
        <v>8968</v>
      </c>
      <c r="F8" s="370">
        <v>464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346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426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100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899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102</v>
      </c>
    </row>
    <row r="14" spans="2:6">
      <c r="B14" s="90" t="s">
        <v>17</v>
      </c>
      <c r="C14" s="91" t="s">
        <v>6</v>
      </c>
      <c r="D14" s="91" t="s">
        <v>253</v>
      </c>
      <c r="E14" s="91" t="s">
        <v>254</v>
      </c>
      <c r="F14" s="370">
        <v>578</v>
      </c>
    </row>
    <row r="15" spans="2:6">
      <c r="B15" s="90" t="s">
        <v>17</v>
      </c>
      <c r="C15" s="91" t="s">
        <v>6</v>
      </c>
      <c r="D15" s="91" t="s">
        <v>680</v>
      </c>
      <c r="E15" s="91" t="s">
        <v>8975</v>
      </c>
      <c r="F15" s="370">
        <v>200</v>
      </c>
    </row>
    <row r="16" spans="2:6">
      <c r="B16" s="90" t="s">
        <v>17</v>
      </c>
      <c r="C16" s="91" t="s">
        <v>6</v>
      </c>
      <c r="D16" s="91" t="s">
        <v>725</v>
      </c>
      <c r="E16" s="91" t="s">
        <v>726</v>
      </c>
      <c r="F16" s="370">
        <v>369</v>
      </c>
    </row>
    <row r="17" spans="2:6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57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37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72">
        <v>129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372">
        <v>37</v>
      </c>
    </row>
    <row r="21" spans="2:6">
      <c r="B21" s="102" t="s">
        <v>27</v>
      </c>
      <c r="C21" s="103" t="s">
        <v>18</v>
      </c>
      <c r="D21" s="103" t="s">
        <v>517</v>
      </c>
      <c r="E21" s="103" t="s">
        <v>518</v>
      </c>
      <c r="F21" s="372">
        <v>32</v>
      </c>
    </row>
    <row r="22" spans="2:6">
      <c r="B22" s="102" t="s">
        <v>27</v>
      </c>
      <c r="C22" s="103" t="s">
        <v>18</v>
      </c>
      <c r="D22" s="103" t="s">
        <v>694</v>
      </c>
      <c r="E22" s="103" t="s">
        <v>695</v>
      </c>
      <c r="F22" s="372">
        <v>124</v>
      </c>
    </row>
    <row r="23" spans="2:6">
      <c r="B23" s="102" t="s">
        <v>27</v>
      </c>
      <c r="C23" s="103" t="s">
        <v>18</v>
      </c>
      <c r="D23" s="103" t="s">
        <v>8946</v>
      </c>
      <c r="E23" s="103" t="s">
        <v>565</v>
      </c>
      <c r="F23" s="372">
        <v>53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334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72">
        <v>146</v>
      </c>
    </row>
    <row r="26" spans="2:6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25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106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61</v>
      </c>
    </row>
    <row r="29" spans="2:6" ht="17" thickBot="1">
      <c r="B29" s="115" t="s">
        <v>27</v>
      </c>
      <c r="C29" s="116" t="s">
        <v>6</v>
      </c>
      <c r="D29" s="116" t="s">
        <v>504</v>
      </c>
      <c r="E29" s="116" t="s">
        <v>505</v>
      </c>
      <c r="F29" s="373">
        <v>500</v>
      </c>
    </row>
    <row r="30" spans="2:6">
      <c r="B30" s="119" t="s">
        <v>40</v>
      </c>
      <c r="C30" s="120" t="s">
        <v>6</v>
      </c>
      <c r="D30" s="120" t="s">
        <v>41</v>
      </c>
      <c r="E30" s="120" t="s">
        <v>8936</v>
      </c>
      <c r="F30" s="374">
        <v>1500</v>
      </c>
    </row>
    <row r="31" spans="2:6" ht="17" thickBot="1">
      <c r="B31" s="124" t="s">
        <v>40</v>
      </c>
      <c r="C31" s="125" t="s">
        <v>6</v>
      </c>
      <c r="D31" s="125" t="s">
        <v>65</v>
      </c>
      <c r="E31" s="125" t="s">
        <v>66</v>
      </c>
      <c r="F31" s="376">
        <v>60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8FE8-74F5-8E42-B24C-E657228882CB}">
  <dimension ref="B3:I33"/>
  <sheetViews>
    <sheetView showGridLines="0" workbookViewId="0">
      <selection activeCell="H25" sqref="H25:I25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131</v>
      </c>
    </row>
    <row r="6" spans="2:6">
      <c r="B6" s="90" t="s">
        <v>17</v>
      </c>
      <c r="C6" s="91" t="s">
        <v>18</v>
      </c>
      <c r="D6" s="91" t="s">
        <v>678</v>
      </c>
      <c r="E6" s="91" t="s">
        <v>8945</v>
      </c>
      <c r="F6" s="370">
        <v>375</v>
      </c>
    </row>
    <row r="7" spans="2:6">
      <c r="B7" s="90" t="s">
        <v>17</v>
      </c>
      <c r="C7" s="91" t="s">
        <v>18</v>
      </c>
      <c r="D7" s="91" t="s">
        <v>725</v>
      </c>
      <c r="E7" s="91" t="s">
        <v>726</v>
      </c>
      <c r="F7" s="370">
        <v>114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70">
        <v>50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81</v>
      </c>
    </row>
    <row r="10" spans="2:6">
      <c r="B10" s="90" t="s">
        <v>17</v>
      </c>
      <c r="C10" s="91" t="s">
        <v>6</v>
      </c>
      <c r="D10" s="91" t="s">
        <v>11</v>
      </c>
      <c r="E10" s="91" t="s">
        <v>8981</v>
      </c>
      <c r="F10" s="370">
        <v>629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30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90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355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102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0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225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485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20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15</v>
      </c>
    </row>
    <row r="20" spans="2:9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1764</v>
      </c>
    </row>
    <row r="21" spans="2:9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125</v>
      </c>
    </row>
    <row r="22" spans="2:9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0</v>
      </c>
    </row>
    <row r="23" spans="2:9">
      <c r="B23" s="102" t="s">
        <v>27</v>
      </c>
      <c r="C23" s="103" t="s">
        <v>6</v>
      </c>
      <c r="D23" s="103" t="s">
        <v>30</v>
      </c>
      <c r="E23" s="103" t="s">
        <v>31</v>
      </c>
      <c r="F23" s="372">
        <v>22</v>
      </c>
    </row>
    <row r="24" spans="2:9">
      <c r="B24" s="102" t="s">
        <v>27</v>
      </c>
      <c r="C24" s="103" t="s">
        <v>6</v>
      </c>
      <c r="D24" s="103" t="s">
        <v>7</v>
      </c>
      <c r="E24" s="103" t="s">
        <v>461</v>
      </c>
      <c r="F24" s="372">
        <v>15</v>
      </c>
    </row>
    <row r="25" spans="2:9">
      <c r="B25" s="102" t="s">
        <v>27</v>
      </c>
      <c r="C25" s="103" t="s">
        <v>6</v>
      </c>
      <c r="D25" s="103" t="s">
        <v>32</v>
      </c>
      <c r="E25" s="103" t="s">
        <v>33</v>
      </c>
      <c r="F25" s="372">
        <v>323</v>
      </c>
      <c r="H25" s="395" t="s">
        <v>91</v>
      </c>
      <c r="I25" s="358">
        <f>((3435+2357)/2)-2357</f>
        <v>539</v>
      </c>
    </row>
    <row r="26" spans="2:9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500</v>
      </c>
    </row>
    <row r="27" spans="2:9">
      <c r="B27" s="102" t="s">
        <v>27</v>
      </c>
      <c r="C27" s="103" t="s">
        <v>6</v>
      </c>
      <c r="D27" s="103" t="s">
        <v>36</v>
      </c>
      <c r="E27" s="103" t="s">
        <v>37</v>
      </c>
      <c r="F27" s="372">
        <v>389</v>
      </c>
    </row>
    <row r="28" spans="2:9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84</v>
      </c>
    </row>
    <row r="29" spans="2:9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47</v>
      </c>
    </row>
    <row r="30" spans="2:9">
      <c r="B30" s="102" t="s">
        <v>27</v>
      </c>
      <c r="C30" s="103" t="s">
        <v>6</v>
      </c>
      <c r="D30" s="103" t="s">
        <v>512</v>
      </c>
      <c r="E30" s="103" t="s">
        <v>119</v>
      </c>
      <c r="F30" s="372">
        <v>300</v>
      </c>
    </row>
    <row r="31" spans="2:9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100</v>
      </c>
    </row>
    <row r="32" spans="2:9">
      <c r="B32" s="102" t="s">
        <v>27</v>
      </c>
      <c r="C32" s="103" t="s">
        <v>6</v>
      </c>
      <c r="D32" s="103" t="s">
        <v>688</v>
      </c>
      <c r="E32" s="103" t="s">
        <v>689</v>
      </c>
      <c r="F32" s="372">
        <v>572</v>
      </c>
    </row>
    <row r="33" spans="2:6" ht="17" thickBot="1">
      <c r="B33" s="105" t="s">
        <v>27</v>
      </c>
      <c r="C33" s="106" t="s">
        <v>6</v>
      </c>
      <c r="D33" s="106" t="s">
        <v>727</v>
      </c>
      <c r="E33" s="106" t="s">
        <v>8950</v>
      </c>
      <c r="F33" s="389">
        <v>5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20F31-A66B-0148-9BD6-5893E443BC63}">
  <dimension ref="B3:J25"/>
  <sheetViews>
    <sheetView showGridLines="0" workbookViewId="0">
      <selection activeCell="H20" sqref="H20:I20"/>
    </sheetView>
  </sheetViews>
  <sheetFormatPr baseColWidth="10" defaultRowHeight="16"/>
  <cols>
    <col min="5" max="5" width="13.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12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474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36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85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386</v>
      </c>
    </row>
    <row r="10" spans="2:6">
      <c r="B10" s="90" t="s">
        <v>17</v>
      </c>
      <c r="C10" s="91" t="s">
        <v>6</v>
      </c>
      <c r="D10" s="91" t="s">
        <v>19</v>
      </c>
      <c r="E10" s="91" t="s">
        <v>20</v>
      </c>
      <c r="F10" s="370">
        <v>58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370">
        <v>25</v>
      </c>
    </row>
    <row r="12" spans="2:6">
      <c r="B12" s="90" t="s">
        <v>17</v>
      </c>
      <c r="C12" s="91" t="s">
        <v>6</v>
      </c>
      <c r="D12" s="91" t="s">
        <v>502</v>
      </c>
      <c r="E12" s="91" t="s">
        <v>8968</v>
      </c>
      <c r="F12" s="370">
        <v>30</v>
      </c>
    </row>
    <row r="13" spans="2:6">
      <c r="B13" s="90" t="s">
        <v>17</v>
      </c>
      <c r="C13" s="91" t="s">
        <v>6</v>
      </c>
      <c r="D13" s="91" t="s">
        <v>680</v>
      </c>
      <c r="E13" s="91" t="s">
        <v>8975</v>
      </c>
      <c r="F13" s="370">
        <v>20</v>
      </c>
    </row>
    <row r="14" spans="2:6">
      <c r="B14" s="90" t="s">
        <v>17</v>
      </c>
      <c r="C14" s="91" t="s">
        <v>6</v>
      </c>
      <c r="D14" s="91" t="s">
        <v>725</v>
      </c>
      <c r="E14" s="91" t="s">
        <v>726</v>
      </c>
      <c r="F14" s="370">
        <v>900</v>
      </c>
    </row>
    <row r="15" spans="2:6" ht="17" thickBot="1">
      <c r="B15" s="90" t="s">
        <v>17</v>
      </c>
      <c r="C15" s="91" t="s">
        <v>6</v>
      </c>
      <c r="D15" s="91" t="s">
        <v>729</v>
      </c>
      <c r="E15" s="91" t="s">
        <v>730</v>
      </c>
      <c r="F15" s="370">
        <v>218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371">
        <v>0</v>
      </c>
    </row>
    <row r="17" spans="2:10">
      <c r="B17" s="102" t="s">
        <v>27</v>
      </c>
      <c r="C17" s="103" t="s">
        <v>18</v>
      </c>
      <c r="D17" s="103" t="s">
        <v>32</v>
      </c>
      <c r="E17" s="103" t="s">
        <v>33</v>
      </c>
      <c r="F17" s="372">
        <v>152</v>
      </c>
    </row>
    <row r="18" spans="2:10">
      <c r="B18" s="102" t="s">
        <v>27</v>
      </c>
      <c r="C18" s="103" t="s">
        <v>18</v>
      </c>
      <c r="D18" s="103" t="s">
        <v>36</v>
      </c>
      <c r="E18" s="103" t="s">
        <v>37</v>
      </c>
      <c r="F18" s="372">
        <v>224</v>
      </c>
    </row>
    <row r="19" spans="2:10">
      <c r="B19" s="102" t="s">
        <v>27</v>
      </c>
      <c r="C19" s="103" t="s">
        <v>18</v>
      </c>
      <c r="D19" s="103" t="s">
        <v>694</v>
      </c>
      <c r="E19" s="103" t="s">
        <v>695</v>
      </c>
      <c r="F19" s="372">
        <v>100</v>
      </c>
      <c r="I19" s="357"/>
      <c r="J19" s="357"/>
    </row>
    <row r="20" spans="2:10">
      <c r="B20" s="102" t="s">
        <v>27</v>
      </c>
      <c r="C20" s="103" t="s">
        <v>18</v>
      </c>
      <c r="D20" s="103" t="s">
        <v>688</v>
      </c>
      <c r="E20" s="103" t="s">
        <v>689</v>
      </c>
      <c r="F20" s="372">
        <v>25</v>
      </c>
      <c r="H20" s="395" t="s">
        <v>91</v>
      </c>
      <c r="I20" s="358">
        <f>((258-54)/2)+54</f>
        <v>156</v>
      </c>
      <c r="J20" s="357"/>
    </row>
    <row r="21" spans="2:10">
      <c r="B21" s="102" t="s">
        <v>27</v>
      </c>
      <c r="C21" s="103" t="s">
        <v>6</v>
      </c>
      <c r="D21" s="103" t="s">
        <v>7</v>
      </c>
      <c r="E21" s="103" t="s">
        <v>461</v>
      </c>
      <c r="F21" s="372">
        <v>20</v>
      </c>
    </row>
    <row r="22" spans="2:10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98</v>
      </c>
    </row>
    <row r="23" spans="2:10">
      <c r="B23" s="102" t="s">
        <v>27</v>
      </c>
      <c r="C23" s="103" t="s">
        <v>6</v>
      </c>
      <c r="D23" s="103" t="s">
        <v>484</v>
      </c>
      <c r="E23" s="103" t="s">
        <v>661</v>
      </c>
      <c r="F23" s="372">
        <v>10</v>
      </c>
    </row>
    <row r="24" spans="2:10">
      <c r="B24" s="102" t="s">
        <v>27</v>
      </c>
      <c r="C24" s="103" t="s">
        <v>6</v>
      </c>
      <c r="D24" s="103" t="s">
        <v>517</v>
      </c>
      <c r="E24" s="103" t="s">
        <v>518</v>
      </c>
      <c r="F24" s="372">
        <v>288</v>
      </c>
    </row>
    <row r="25" spans="2:10" ht="17" thickBot="1">
      <c r="B25" s="105" t="s">
        <v>27</v>
      </c>
      <c r="C25" s="106" t="s">
        <v>6</v>
      </c>
      <c r="D25" s="106" t="s">
        <v>731</v>
      </c>
      <c r="E25" s="106" t="s">
        <v>732</v>
      </c>
      <c r="F25" s="389">
        <v>31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BBAC-1C35-0040-92B1-412B5BEF8954}">
  <dimension ref="B3:I25"/>
  <sheetViews>
    <sheetView showGridLines="0" zoomScaleNormal="100" workbookViewId="0">
      <selection activeCell="B4" sqref="B4:F25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155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29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423</v>
      </c>
    </row>
    <row r="9" spans="2:6">
      <c r="B9" s="90" t="s">
        <v>17</v>
      </c>
      <c r="C9" s="91" t="s">
        <v>6</v>
      </c>
      <c r="D9" s="91" t="s">
        <v>57</v>
      </c>
      <c r="E9" s="91" t="s">
        <v>8972</v>
      </c>
      <c r="F9" s="370">
        <v>135</v>
      </c>
    </row>
    <row r="10" spans="2:6">
      <c r="B10" s="90" t="s">
        <v>17</v>
      </c>
      <c r="C10" s="91" t="s">
        <v>6</v>
      </c>
      <c r="D10" s="91" t="s">
        <v>11</v>
      </c>
      <c r="E10" s="91" t="s">
        <v>8981</v>
      </c>
      <c r="F10" s="370">
        <v>820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70">
        <v>102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370">
        <v>37</v>
      </c>
    </row>
    <row r="13" spans="2:6">
      <c r="B13" s="90" t="s">
        <v>17</v>
      </c>
      <c r="C13" s="91" t="s">
        <v>6</v>
      </c>
      <c r="D13" s="91" t="s">
        <v>500</v>
      </c>
      <c r="E13" s="91" t="s">
        <v>662</v>
      </c>
      <c r="F13" s="370">
        <v>15</v>
      </c>
    </row>
    <row r="14" spans="2:6">
      <c r="B14" s="90" t="s">
        <v>17</v>
      </c>
      <c r="C14" s="91" t="s">
        <v>6</v>
      </c>
      <c r="D14" s="91" t="s">
        <v>502</v>
      </c>
      <c r="E14" s="91" t="s">
        <v>8968</v>
      </c>
      <c r="F14" s="370">
        <v>59</v>
      </c>
    </row>
    <row r="15" spans="2:6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815</v>
      </c>
    </row>
    <row r="16" spans="2:6">
      <c r="B16" s="90" t="s">
        <v>17</v>
      </c>
      <c r="C16" s="91" t="s">
        <v>6</v>
      </c>
      <c r="D16" s="91" t="s">
        <v>729</v>
      </c>
      <c r="E16" s="91" t="s">
        <v>730</v>
      </c>
      <c r="F16" s="370">
        <v>786</v>
      </c>
    </row>
    <row r="17" spans="2:9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12</v>
      </c>
    </row>
    <row r="18" spans="2:9">
      <c r="B18" s="99" t="s">
        <v>27</v>
      </c>
      <c r="C18" s="100" t="s">
        <v>18</v>
      </c>
      <c r="D18" s="100" t="s">
        <v>36</v>
      </c>
      <c r="E18" s="100" t="s">
        <v>37</v>
      </c>
      <c r="F18" s="371">
        <v>27</v>
      </c>
    </row>
    <row r="19" spans="2:9">
      <c r="B19" s="102" t="s">
        <v>27</v>
      </c>
      <c r="C19" s="103" t="s">
        <v>18</v>
      </c>
      <c r="D19" s="103" t="s">
        <v>484</v>
      </c>
      <c r="E19" s="103" t="s">
        <v>661</v>
      </c>
      <c r="F19" s="372">
        <v>43</v>
      </c>
    </row>
    <row r="20" spans="2:9">
      <c r="B20" s="102" t="s">
        <v>27</v>
      </c>
      <c r="C20" s="103" t="s">
        <v>6</v>
      </c>
      <c r="D20" s="103" t="s">
        <v>7</v>
      </c>
      <c r="E20" s="103" t="s">
        <v>461</v>
      </c>
      <c r="F20" s="372">
        <v>10</v>
      </c>
      <c r="H20" s="395" t="s">
        <v>91</v>
      </c>
      <c r="I20" s="358">
        <f>((2174+699)/2)-699</f>
        <v>737.5</v>
      </c>
    </row>
    <row r="21" spans="2:9">
      <c r="B21" s="102" t="s">
        <v>27</v>
      </c>
      <c r="C21" s="103" t="s">
        <v>6</v>
      </c>
      <c r="D21" s="103" t="s">
        <v>32</v>
      </c>
      <c r="E21" s="103" t="s">
        <v>33</v>
      </c>
      <c r="F21" s="372">
        <v>395</v>
      </c>
    </row>
    <row r="22" spans="2:9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103</v>
      </c>
    </row>
    <row r="23" spans="2:9">
      <c r="B23" s="102" t="s">
        <v>27</v>
      </c>
      <c r="C23" s="103" t="s">
        <v>6</v>
      </c>
      <c r="D23" s="103" t="s">
        <v>517</v>
      </c>
      <c r="E23" s="103" t="s">
        <v>518</v>
      </c>
      <c r="F23" s="372">
        <v>113</v>
      </c>
    </row>
    <row r="24" spans="2:9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69</v>
      </c>
    </row>
    <row r="25" spans="2:9" ht="17" thickBot="1">
      <c r="B25" s="105" t="s">
        <v>27</v>
      </c>
      <c r="C25" s="106" t="s">
        <v>6</v>
      </c>
      <c r="D25" s="106" t="s">
        <v>688</v>
      </c>
      <c r="E25" s="106" t="s">
        <v>689</v>
      </c>
      <c r="F25" s="389">
        <v>79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D8DF7-A978-C340-903F-752D76FDCE40}">
  <dimension ref="B3:I23"/>
  <sheetViews>
    <sheetView showGridLines="0" workbookViewId="0">
      <selection activeCell="H22" sqref="H22:I22"/>
    </sheetView>
  </sheetViews>
  <sheetFormatPr baseColWidth="10" defaultRowHeight="16"/>
  <cols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94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185</v>
      </c>
    </row>
    <row r="7" spans="2:6">
      <c r="B7" s="90" t="s">
        <v>17</v>
      </c>
      <c r="C7" s="91" t="s">
        <v>18</v>
      </c>
      <c r="D7" s="91" t="s">
        <v>11</v>
      </c>
      <c r="E7" s="91" t="s">
        <v>8981</v>
      </c>
      <c r="F7" s="370">
        <v>2885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10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61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722</v>
      </c>
    </row>
    <row r="12" spans="2:6">
      <c r="B12" s="90" t="s">
        <v>17</v>
      </c>
      <c r="C12" s="91" t="s">
        <v>18</v>
      </c>
      <c r="D12" s="91" t="s">
        <v>680</v>
      </c>
      <c r="E12" s="91" t="s">
        <v>8975</v>
      </c>
      <c r="F12" s="370">
        <v>22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484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0">
        <v>200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149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10</v>
      </c>
    </row>
    <row r="17" spans="2:9" ht="17" thickBot="1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503</v>
      </c>
    </row>
    <row r="18" spans="2:9">
      <c r="B18" s="99" t="s">
        <v>27</v>
      </c>
      <c r="C18" s="100" t="s">
        <v>18</v>
      </c>
      <c r="D18" s="100" t="s">
        <v>688</v>
      </c>
      <c r="E18" s="100" t="s">
        <v>689</v>
      </c>
      <c r="F18" s="371">
        <v>0</v>
      </c>
    </row>
    <row r="19" spans="2:9">
      <c r="B19" s="102" t="s">
        <v>27</v>
      </c>
      <c r="C19" s="103" t="s">
        <v>18</v>
      </c>
      <c r="D19" s="103" t="s">
        <v>727</v>
      </c>
      <c r="E19" s="103" t="s">
        <v>8950</v>
      </c>
      <c r="F19" s="372">
        <v>0</v>
      </c>
    </row>
    <row r="20" spans="2:9">
      <c r="B20" s="102" t="s">
        <v>27</v>
      </c>
      <c r="C20" s="103" t="s">
        <v>6</v>
      </c>
      <c r="D20" s="103" t="s">
        <v>32</v>
      </c>
      <c r="E20" s="103" t="s">
        <v>33</v>
      </c>
      <c r="F20" s="372">
        <v>110</v>
      </c>
    </row>
    <row r="21" spans="2:9">
      <c r="B21" s="102" t="s">
        <v>27</v>
      </c>
      <c r="C21" s="103" t="s">
        <v>6</v>
      </c>
      <c r="D21" s="103" t="s">
        <v>484</v>
      </c>
      <c r="E21" s="103" t="s">
        <v>661</v>
      </c>
      <c r="F21" s="372">
        <v>20</v>
      </c>
    </row>
    <row r="22" spans="2:9">
      <c r="B22" s="102" t="s">
        <v>27</v>
      </c>
      <c r="C22" s="103" t="s">
        <v>6</v>
      </c>
      <c r="D22" s="103" t="s">
        <v>517</v>
      </c>
      <c r="E22" s="103" t="s">
        <v>518</v>
      </c>
      <c r="F22" s="372">
        <v>40</v>
      </c>
      <c r="H22" s="395" t="s">
        <v>108</v>
      </c>
      <c r="I22" s="358">
        <f>((233-4001)/2)+4001</f>
        <v>2117</v>
      </c>
    </row>
    <row r="23" spans="2:9" ht="17" thickBot="1">
      <c r="B23" s="105" t="s">
        <v>27</v>
      </c>
      <c r="C23" s="106" t="s">
        <v>6</v>
      </c>
      <c r="D23" s="106" t="s">
        <v>694</v>
      </c>
      <c r="E23" s="106" t="s">
        <v>695</v>
      </c>
      <c r="F23" s="389">
        <v>63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4E81-9762-1F41-920F-8796E68B649C}">
  <dimension ref="B3:I24"/>
  <sheetViews>
    <sheetView showGridLines="0" workbookViewId="0">
      <selection activeCell="B4" sqref="B4:F24"/>
    </sheetView>
  </sheetViews>
  <sheetFormatPr baseColWidth="10" defaultRowHeight="16"/>
  <cols>
    <col min="5" max="5" width="13" bestFit="1" customWidth="1"/>
    <col min="8" max="8" width="12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9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9">
      <c r="B6" s="90" t="s">
        <v>17</v>
      </c>
      <c r="C6" s="91" t="s">
        <v>18</v>
      </c>
      <c r="D6" s="91" t="s">
        <v>11</v>
      </c>
      <c r="E6" s="91" t="s">
        <v>8981</v>
      </c>
      <c r="F6" s="370">
        <v>511</v>
      </c>
    </row>
    <row r="7" spans="2:9">
      <c r="B7" s="90" t="s">
        <v>17</v>
      </c>
      <c r="C7" s="91" t="s">
        <v>18</v>
      </c>
      <c r="D7" s="91" t="s">
        <v>38</v>
      </c>
      <c r="E7" s="91" t="s">
        <v>469</v>
      </c>
      <c r="F7" s="370">
        <v>5</v>
      </c>
    </row>
    <row r="8" spans="2:9">
      <c r="B8" s="90" t="s">
        <v>17</v>
      </c>
      <c r="C8" s="91" t="s">
        <v>18</v>
      </c>
      <c r="D8" s="91" t="s">
        <v>19</v>
      </c>
      <c r="E8" s="91" t="s">
        <v>20</v>
      </c>
      <c r="F8" s="370">
        <v>20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370">
        <v>18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</v>
      </c>
    </row>
    <row r="11" spans="2:9">
      <c r="B11" s="90" t="s">
        <v>17</v>
      </c>
      <c r="C11" s="91" t="s">
        <v>18</v>
      </c>
      <c r="D11" s="91" t="s">
        <v>680</v>
      </c>
      <c r="E11" s="91" t="s">
        <v>8975</v>
      </c>
      <c r="F11" s="370">
        <v>62</v>
      </c>
    </row>
    <row r="12" spans="2:9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200</v>
      </c>
    </row>
    <row r="13" spans="2:9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65</v>
      </c>
    </row>
    <row r="14" spans="2:9">
      <c r="B14" s="90" t="s">
        <v>17</v>
      </c>
      <c r="C14" s="91" t="s">
        <v>6</v>
      </c>
      <c r="D14" s="91" t="s">
        <v>25</v>
      </c>
      <c r="E14" s="91" t="s">
        <v>26</v>
      </c>
      <c r="F14" s="370">
        <v>15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29</v>
      </c>
      <c r="H15" s="395" t="s">
        <v>91</v>
      </c>
      <c r="I15" s="358">
        <f>((-300-1058)/2)+300</f>
        <v>-379</v>
      </c>
    </row>
    <row r="16" spans="2:9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148</v>
      </c>
    </row>
    <row r="17" spans="2:6" ht="17" thickBot="1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393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37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72">
        <v>38</v>
      </c>
    </row>
    <row r="20" spans="2:6">
      <c r="B20" s="102" t="s">
        <v>27</v>
      </c>
      <c r="C20" s="103" t="s">
        <v>18</v>
      </c>
      <c r="D20" s="103" t="s">
        <v>53</v>
      </c>
      <c r="E20" s="103" t="s">
        <v>123</v>
      </c>
      <c r="F20" s="372">
        <v>1262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72">
        <v>29</v>
      </c>
    </row>
    <row r="22" spans="2:6">
      <c r="B22" s="102" t="s">
        <v>27</v>
      </c>
      <c r="C22" s="103" t="s">
        <v>18</v>
      </c>
      <c r="D22" s="103" t="s">
        <v>517</v>
      </c>
      <c r="E22" s="103" t="s">
        <v>518</v>
      </c>
      <c r="F22" s="372">
        <v>23</v>
      </c>
    </row>
    <row r="23" spans="2:6">
      <c r="B23" s="102" t="s">
        <v>27</v>
      </c>
      <c r="C23" s="103" t="s">
        <v>6</v>
      </c>
      <c r="D23" s="103" t="s">
        <v>694</v>
      </c>
      <c r="E23" s="103" t="s">
        <v>695</v>
      </c>
      <c r="F23" s="372">
        <v>214</v>
      </c>
    </row>
    <row r="24" spans="2:6" ht="17" thickBot="1">
      <c r="B24" s="105" t="s">
        <v>27</v>
      </c>
      <c r="C24" s="106" t="s">
        <v>6</v>
      </c>
      <c r="D24" s="106" t="s">
        <v>8916</v>
      </c>
      <c r="E24" s="106" t="s">
        <v>8917</v>
      </c>
      <c r="F24" s="389">
        <v>80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0603-2162-A844-BF78-A028A9F2FFF9}">
  <dimension ref="B3:I25"/>
  <sheetViews>
    <sheetView showGridLines="0" workbookViewId="0">
      <selection activeCell="M23" sqref="M23"/>
    </sheetView>
  </sheetViews>
  <sheetFormatPr baseColWidth="10" defaultRowHeight="16"/>
  <cols>
    <col min="5" max="5" width="13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2022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115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57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0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500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50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20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300</v>
      </c>
    </row>
    <row r="14" spans="2:6">
      <c r="B14" s="90" t="s">
        <v>17</v>
      </c>
      <c r="C14" s="91" t="s">
        <v>6</v>
      </c>
      <c r="D14" s="91" t="s">
        <v>678</v>
      </c>
      <c r="E14" s="91" t="s">
        <v>8945</v>
      </c>
      <c r="F14" s="370">
        <v>150</v>
      </c>
    </row>
    <row r="15" spans="2:6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768</v>
      </c>
    </row>
    <row r="16" spans="2:6">
      <c r="B16" s="90" t="s">
        <v>17</v>
      </c>
      <c r="C16" s="91" t="s">
        <v>6</v>
      </c>
      <c r="D16" s="91" t="s">
        <v>729</v>
      </c>
      <c r="E16" s="91" t="s">
        <v>730</v>
      </c>
      <c r="F16" s="370">
        <v>36</v>
      </c>
    </row>
    <row r="17" spans="2:9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59</v>
      </c>
    </row>
    <row r="18" spans="2:9">
      <c r="B18" s="99" t="s">
        <v>27</v>
      </c>
      <c r="C18" s="100" t="s">
        <v>18</v>
      </c>
      <c r="D18" s="100" t="s">
        <v>32</v>
      </c>
      <c r="E18" s="100" t="s">
        <v>33</v>
      </c>
      <c r="F18" s="371">
        <v>30</v>
      </c>
    </row>
    <row r="19" spans="2:9">
      <c r="B19" s="102" t="s">
        <v>27</v>
      </c>
      <c r="C19" s="103" t="s">
        <v>18</v>
      </c>
      <c r="D19" s="103" t="s">
        <v>262</v>
      </c>
      <c r="E19" s="103" t="s">
        <v>263</v>
      </c>
      <c r="F19" s="372">
        <v>122</v>
      </c>
    </row>
    <row r="20" spans="2:9">
      <c r="B20" s="102" t="s">
        <v>27</v>
      </c>
      <c r="C20" s="103" t="s">
        <v>18</v>
      </c>
      <c r="D20" s="103" t="s">
        <v>517</v>
      </c>
      <c r="E20" s="103" t="s">
        <v>518</v>
      </c>
      <c r="F20" s="372">
        <v>78</v>
      </c>
    </row>
    <row r="21" spans="2:9">
      <c r="B21" s="102" t="s">
        <v>27</v>
      </c>
      <c r="C21" s="103" t="s">
        <v>18</v>
      </c>
      <c r="D21" s="103" t="s">
        <v>694</v>
      </c>
      <c r="E21" s="103" t="s">
        <v>695</v>
      </c>
      <c r="F21" s="372">
        <v>100</v>
      </c>
    </row>
    <row r="22" spans="2:9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266</v>
      </c>
      <c r="H22" s="395" t="s">
        <v>108</v>
      </c>
      <c r="I22" s="358">
        <f>((287-1311)/2)+1311</f>
        <v>799</v>
      </c>
    </row>
    <row r="23" spans="2:9">
      <c r="B23" s="102" t="s">
        <v>27</v>
      </c>
      <c r="C23" s="103" t="s">
        <v>6</v>
      </c>
      <c r="D23" s="103" t="s">
        <v>36</v>
      </c>
      <c r="E23" s="103" t="s">
        <v>37</v>
      </c>
      <c r="F23" s="372">
        <v>81</v>
      </c>
    </row>
    <row r="24" spans="2:9">
      <c r="B24" s="102" t="s">
        <v>27</v>
      </c>
      <c r="C24" s="103" t="s">
        <v>6</v>
      </c>
      <c r="D24" s="103" t="s">
        <v>484</v>
      </c>
      <c r="E24" s="103" t="s">
        <v>661</v>
      </c>
      <c r="F24" s="372">
        <v>50</v>
      </c>
    </row>
    <row r="25" spans="2:9" ht="17" thickBot="1">
      <c r="B25" s="105" t="s">
        <v>27</v>
      </c>
      <c r="C25" s="106" t="s">
        <v>6</v>
      </c>
      <c r="D25" s="106" t="s">
        <v>688</v>
      </c>
      <c r="E25" s="106" t="s">
        <v>689</v>
      </c>
      <c r="F25" s="389">
        <v>220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B5380-F606-0B4A-87A6-C0C691F19DAB}">
  <dimension ref="B3:L29"/>
  <sheetViews>
    <sheetView showGridLines="0" workbookViewId="0">
      <selection activeCell="M29" sqref="M29"/>
    </sheetView>
  </sheetViews>
  <sheetFormatPr baseColWidth="10" defaultRowHeight="16"/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  <c r="I4" s="319"/>
      <c r="J4" s="319"/>
      <c r="K4" s="319"/>
      <c r="L4" s="319"/>
    </row>
    <row r="5" spans="2:12">
      <c r="B5" s="278" t="s">
        <v>17</v>
      </c>
      <c r="C5" s="211" t="s">
        <v>18</v>
      </c>
      <c r="D5" s="211" t="s">
        <v>38</v>
      </c>
      <c r="E5" s="211" t="s">
        <v>469</v>
      </c>
      <c r="F5" s="369">
        <v>20</v>
      </c>
    </row>
    <row r="6" spans="2:12">
      <c r="B6" s="90" t="s">
        <v>17</v>
      </c>
      <c r="C6" s="91" t="s">
        <v>18</v>
      </c>
      <c r="D6" s="91" t="s">
        <v>128</v>
      </c>
      <c r="E6" s="91" t="s">
        <v>250</v>
      </c>
      <c r="F6" s="370">
        <v>116</v>
      </c>
    </row>
    <row r="7" spans="2:12">
      <c r="B7" s="90" t="s">
        <v>17</v>
      </c>
      <c r="C7" s="91" t="s">
        <v>6</v>
      </c>
      <c r="D7" s="91" t="s">
        <v>11</v>
      </c>
      <c r="E7" s="91" t="s">
        <v>8981</v>
      </c>
      <c r="F7" s="370">
        <v>87</v>
      </c>
    </row>
    <row r="8" spans="2:12">
      <c r="B8" s="90" t="s">
        <v>17</v>
      </c>
      <c r="C8" s="91" t="s">
        <v>6</v>
      </c>
      <c r="D8" s="91" t="s">
        <v>19</v>
      </c>
      <c r="E8" s="91" t="s">
        <v>20</v>
      </c>
      <c r="F8" s="370">
        <v>112</v>
      </c>
    </row>
    <row r="9" spans="2:12">
      <c r="B9" s="90" t="s">
        <v>17</v>
      </c>
      <c r="C9" s="91" t="s">
        <v>6</v>
      </c>
      <c r="D9" s="91" t="s">
        <v>59</v>
      </c>
      <c r="E9" s="91" t="s">
        <v>104</v>
      </c>
      <c r="F9" s="370">
        <v>10</v>
      </c>
    </row>
    <row r="10" spans="2:12">
      <c r="B10" s="90" t="s">
        <v>17</v>
      </c>
      <c r="C10" s="91" t="s">
        <v>6</v>
      </c>
      <c r="D10" s="91" t="s">
        <v>253</v>
      </c>
      <c r="E10" s="91" t="s">
        <v>254</v>
      </c>
      <c r="F10" s="370">
        <v>121</v>
      </c>
    </row>
    <row r="11" spans="2:12">
      <c r="B11" s="90" t="s">
        <v>17</v>
      </c>
      <c r="C11" s="91" t="s">
        <v>6</v>
      </c>
      <c r="D11" s="91" t="s">
        <v>502</v>
      </c>
      <c r="E11" s="91" t="s">
        <v>8968</v>
      </c>
      <c r="F11" s="370">
        <v>212</v>
      </c>
    </row>
    <row r="12" spans="2:12">
      <c r="B12" s="90" t="s">
        <v>17</v>
      </c>
      <c r="C12" s="91" t="s">
        <v>6</v>
      </c>
      <c r="D12" s="91" t="s">
        <v>725</v>
      </c>
      <c r="E12" s="91" t="s">
        <v>726</v>
      </c>
      <c r="F12" s="370">
        <v>111</v>
      </c>
    </row>
    <row r="13" spans="2:12">
      <c r="B13" s="90" t="s">
        <v>17</v>
      </c>
      <c r="C13" s="91" t="s">
        <v>6</v>
      </c>
      <c r="D13" s="91" t="s">
        <v>729</v>
      </c>
      <c r="E13" s="91" t="s">
        <v>730</v>
      </c>
      <c r="F13" s="370">
        <v>411</v>
      </c>
    </row>
    <row r="14" spans="2:12" ht="17" thickBot="1">
      <c r="B14" s="90" t="s">
        <v>27</v>
      </c>
      <c r="C14" s="91" t="s">
        <v>18</v>
      </c>
      <c r="D14" s="91" t="s">
        <v>7</v>
      </c>
      <c r="E14" s="91" t="s">
        <v>461</v>
      </c>
      <c r="F14" s="370">
        <v>66</v>
      </c>
    </row>
    <row r="15" spans="2:12">
      <c r="B15" s="99" t="s">
        <v>27</v>
      </c>
      <c r="C15" s="100" t="s">
        <v>18</v>
      </c>
      <c r="D15" s="100" t="s">
        <v>517</v>
      </c>
      <c r="E15" s="100" t="s">
        <v>518</v>
      </c>
      <c r="F15" s="371">
        <v>94</v>
      </c>
    </row>
    <row r="16" spans="2:12">
      <c r="B16" s="102" t="s">
        <v>27</v>
      </c>
      <c r="C16" s="103" t="s">
        <v>18</v>
      </c>
      <c r="D16" s="103" t="s">
        <v>8916</v>
      </c>
      <c r="E16" s="103" t="s">
        <v>8917</v>
      </c>
      <c r="F16" s="372">
        <v>0</v>
      </c>
    </row>
    <row r="17" spans="2:10">
      <c r="B17" s="102" t="s">
        <v>27</v>
      </c>
      <c r="C17" s="103" t="s">
        <v>6</v>
      </c>
      <c r="D17" s="103" t="s">
        <v>30</v>
      </c>
      <c r="E17" s="103" t="s">
        <v>31</v>
      </c>
      <c r="F17" s="372">
        <v>106</v>
      </c>
    </row>
    <row r="18" spans="2:10">
      <c r="B18" s="102" t="s">
        <v>27</v>
      </c>
      <c r="C18" s="103" t="s">
        <v>6</v>
      </c>
      <c r="D18" s="103" t="s">
        <v>28</v>
      </c>
      <c r="E18" s="103" t="s">
        <v>29</v>
      </c>
      <c r="F18" s="372">
        <v>190</v>
      </c>
    </row>
    <row r="19" spans="2:10">
      <c r="B19" s="102" t="s">
        <v>27</v>
      </c>
      <c r="C19" s="103" t="s">
        <v>6</v>
      </c>
      <c r="D19" s="103" t="s">
        <v>32</v>
      </c>
      <c r="E19" s="103" t="s">
        <v>33</v>
      </c>
      <c r="F19" s="372">
        <v>106</v>
      </c>
    </row>
    <row r="20" spans="2:10">
      <c r="B20" s="102" t="s">
        <v>27</v>
      </c>
      <c r="C20" s="103" t="s">
        <v>6</v>
      </c>
      <c r="D20" s="103" t="s">
        <v>53</v>
      </c>
      <c r="E20" s="103" t="s">
        <v>123</v>
      </c>
      <c r="F20" s="372">
        <v>305</v>
      </c>
    </row>
    <row r="21" spans="2:10">
      <c r="B21" s="102" t="s">
        <v>27</v>
      </c>
      <c r="C21" s="103" t="s">
        <v>6</v>
      </c>
      <c r="D21" s="103" t="s">
        <v>36</v>
      </c>
      <c r="E21" s="103" t="s">
        <v>37</v>
      </c>
      <c r="F21" s="372">
        <v>58</v>
      </c>
    </row>
    <row r="22" spans="2:10">
      <c r="B22" s="102" t="s">
        <v>27</v>
      </c>
      <c r="C22" s="103" t="s">
        <v>6</v>
      </c>
      <c r="D22" s="103" t="s">
        <v>81</v>
      </c>
      <c r="E22" s="103" t="s">
        <v>82</v>
      </c>
      <c r="F22" s="372">
        <v>165</v>
      </c>
    </row>
    <row r="23" spans="2:10">
      <c r="B23" s="102" t="s">
        <v>27</v>
      </c>
      <c r="C23" s="103" t="s">
        <v>6</v>
      </c>
      <c r="D23" s="103" t="s">
        <v>262</v>
      </c>
      <c r="E23" s="103" t="s">
        <v>263</v>
      </c>
      <c r="F23" s="372">
        <v>6</v>
      </c>
    </row>
    <row r="24" spans="2:10">
      <c r="B24" s="102" t="s">
        <v>27</v>
      </c>
      <c r="C24" s="103" t="s">
        <v>6</v>
      </c>
      <c r="D24" s="103" t="s">
        <v>484</v>
      </c>
      <c r="E24" s="103" t="s">
        <v>661</v>
      </c>
      <c r="F24" s="372">
        <v>20</v>
      </c>
    </row>
    <row r="25" spans="2:10">
      <c r="B25" s="102" t="s">
        <v>27</v>
      </c>
      <c r="C25" s="103" t="s">
        <v>6</v>
      </c>
      <c r="D25" s="103" t="s">
        <v>665</v>
      </c>
      <c r="E25" s="103" t="s">
        <v>8971</v>
      </c>
      <c r="F25" s="372">
        <v>6</v>
      </c>
      <c r="I25" s="395" t="s">
        <v>108</v>
      </c>
      <c r="J25" s="358">
        <f>((1754+928)/2)-928</f>
        <v>413</v>
      </c>
    </row>
    <row r="26" spans="2:10">
      <c r="B26" s="102" t="s">
        <v>27</v>
      </c>
      <c r="C26" s="103" t="s">
        <v>6</v>
      </c>
      <c r="D26" s="103" t="s">
        <v>694</v>
      </c>
      <c r="E26" s="103" t="s">
        <v>695</v>
      </c>
      <c r="F26" s="372">
        <v>93</v>
      </c>
    </row>
    <row r="27" spans="2:10">
      <c r="B27" s="102" t="s">
        <v>27</v>
      </c>
      <c r="C27" s="103" t="s">
        <v>6</v>
      </c>
      <c r="D27" s="103" t="s">
        <v>688</v>
      </c>
      <c r="E27" s="103" t="s">
        <v>689</v>
      </c>
      <c r="F27" s="372">
        <v>700</v>
      </c>
    </row>
    <row r="28" spans="2:10" ht="17" thickBot="1">
      <c r="B28" s="102" t="s">
        <v>27</v>
      </c>
      <c r="C28" s="103" t="s">
        <v>6</v>
      </c>
      <c r="D28" s="103" t="s">
        <v>727</v>
      </c>
      <c r="E28" s="103" t="s">
        <v>8950</v>
      </c>
      <c r="F28" s="372">
        <v>159</v>
      </c>
    </row>
    <row r="29" spans="2:10" ht="17" thickBot="1">
      <c r="B29" s="288" t="s">
        <v>40</v>
      </c>
      <c r="C29" s="289" t="s">
        <v>18</v>
      </c>
      <c r="D29" s="289" t="s">
        <v>113</v>
      </c>
      <c r="E29" s="289" t="s">
        <v>114</v>
      </c>
      <c r="F29" s="388">
        <v>90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E016-DB4E-8442-B85B-04A9920B463C}">
  <dimension ref="B3:M37"/>
  <sheetViews>
    <sheetView showGridLines="0" workbookViewId="0">
      <selection activeCell="H25" sqref="H25:M30"/>
    </sheetView>
  </sheetViews>
  <sheetFormatPr baseColWidth="10" defaultRowHeight="16"/>
  <cols>
    <col min="5" max="5" width="12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69">
        <v>0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129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47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905</v>
      </c>
    </row>
    <row r="9" spans="2:6">
      <c r="B9" s="90" t="s">
        <v>17</v>
      </c>
      <c r="C9" s="91" t="s">
        <v>18</v>
      </c>
      <c r="D9" s="91" t="s">
        <v>502</v>
      </c>
      <c r="E9" s="91" t="s">
        <v>8968</v>
      </c>
      <c r="F9" s="370">
        <v>208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300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366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57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11</v>
      </c>
      <c r="E14" s="91" t="s">
        <v>8981</v>
      </c>
      <c r="F14" s="370">
        <v>462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273</v>
      </c>
    </row>
    <row r="17" spans="2:13">
      <c r="B17" s="90" t="s">
        <v>17</v>
      </c>
      <c r="C17" s="91" t="s">
        <v>6</v>
      </c>
      <c r="D17" s="91" t="s">
        <v>226</v>
      </c>
      <c r="E17" s="91" t="s">
        <v>467</v>
      </c>
      <c r="F17" s="370">
        <v>100</v>
      </c>
    </row>
    <row r="18" spans="2:13">
      <c r="B18" s="90" t="s">
        <v>17</v>
      </c>
      <c r="C18" s="91" t="s">
        <v>6</v>
      </c>
      <c r="D18" s="91" t="s">
        <v>244</v>
      </c>
      <c r="E18" s="91" t="s">
        <v>8923</v>
      </c>
      <c r="F18" s="370">
        <v>300</v>
      </c>
    </row>
    <row r="19" spans="2:13" ht="17" thickBot="1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900</v>
      </c>
    </row>
    <row r="20" spans="2:13">
      <c r="B20" s="99" t="s">
        <v>27</v>
      </c>
      <c r="C20" s="100" t="s">
        <v>18</v>
      </c>
      <c r="D20" s="100" t="s">
        <v>262</v>
      </c>
      <c r="E20" s="100" t="s">
        <v>263</v>
      </c>
      <c r="F20" s="371">
        <v>15</v>
      </c>
    </row>
    <row r="21" spans="2:13">
      <c r="B21" s="102" t="s">
        <v>27</v>
      </c>
      <c r="C21" s="103" t="s">
        <v>18</v>
      </c>
      <c r="D21" s="103" t="s">
        <v>694</v>
      </c>
      <c r="E21" s="103" t="s">
        <v>695</v>
      </c>
      <c r="F21" s="372">
        <v>100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372">
        <v>732</v>
      </c>
    </row>
    <row r="23" spans="2:13">
      <c r="B23" s="102" t="s">
        <v>27</v>
      </c>
      <c r="C23" s="103" t="s">
        <v>6</v>
      </c>
      <c r="D23" s="103" t="s">
        <v>7</v>
      </c>
      <c r="E23" s="103" t="s">
        <v>461</v>
      </c>
      <c r="F23" s="372">
        <v>60</v>
      </c>
    </row>
    <row r="24" spans="2:13" ht="17" thickBot="1">
      <c r="B24" s="102" t="s">
        <v>27</v>
      </c>
      <c r="C24" s="103" t="s">
        <v>6</v>
      </c>
      <c r="D24" s="103" t="s">
        <v>32</v>
      </c>
      <c r="E24" s="103" t="s">
        <v>33</v>
      </c>
      <c r="F24" s="372">
        <v>1300</v>
      </c>
    </row>
    <row r="25" spans="2:13">
      <c r="B25" s="102" t="s">
        <v>27</v>
      </c>
      <c r="C25" s="103" t="s">
        <v>6</v>
      </c>
      <c r="D25" s="103" t="s">
        <v>53</v>
      </c>
      <c r="E25" s="103" t="s">
        <v>123</v>
      </c>
      <c r="F25" s="372">
        <v>107</v>
      </c>
      <c r="H25" s="404" t="s">
        <v>8949</v>
      </c>
      <c r="I25" s="405"/>
      <c r="J25" s="405"/>
      <c r="K25" s="405"/>
      <c r="L25" s="405"/>
      <c r="M25" s="406"/>
    </row>
    <row r="26" spans="2:13">
      <c r="B26" s="102" t="s">
        <v>27</v>
      </c>
      <c r="C26" s="103" t="s">
        <v>6</v>
      </c>
      <c r="D26" s="103" t="s">
        <v>36</v>
      </c>
      <c r="E26" s="103" t="s">
        <v>37</v>
      </c>
      <c r="F26" s="372">
        <v>105</v>
      </c>
      <c r="H26" s="379"/>
      <c r="I26" s="377" t="s">
        <v>8948</v>
      </c>
      <c r="J26" s="377" t="s">
        <v>84</v>
      </c>
      <c r="K26" s="343"/>
      <c r="L26" s="402" t="s">
        <v>8933</v>
      </c>
      <c r="M26" s="403"/>
    </row>
    <row r="27" spans="2:13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54</v>
      </c>
      <c r="H27" s="380" t="s">
        <v>27</v>
      </c>
      <c r="I27" s="381">
        <v>3422</v>
      </c>
      <c r="J27" s="381">
        <f>$I$30*0.5</f>
        <v>1840.5</v>
      </c>
      <c r="K27" s="343"/>
      <c r="L27" s="378" t="s">
        <v>8940</v>
      </c>
      <c r="M27" s="382">
        <f>J28-I28</f>
        <v>1279.4000000000001</v>
      </c>
    </row>
    <row r="28" spans="2:13">
      <c r="B28" s="102" t="s">
        <v>27</v>
      </c>
      <c r="C28" s="103" t="s">
        <v>6</v>
      </c>
      <c r="D28" s="103" t="s">
        <v>517</v>
      </c>
      <c r="E28" s="103" t="s">
        <v>518</v>
      </c>
      <c r="F28" s="372">
        <v>232</v>
      </c>
      <c r="H28" s="380" t="s">
        <v>17</v>
      </c>
      <c r="I28" s="381">
        <v>193</v>
      </c>
      <c r="J28" s="381">
        <f>$I$30*0.4</f>
        <v>1472.4</v>
      </c>
      <c r="K28" s="343"/>
      <c r="L28" s="378" t="s">
        <v>8939</v>
      </c>
      <c r="M28" s="382">
        <f>J29-I29</f>
        <v>302.10000000000002</v>
      </c>
    </row>
    <row r="29" spans="2:13">
      <c r="B29" s="102" t="s">
        <v>27</v>
      </c>
      <c r="C29" s="103" t="s">
        <v>6</v>
      </c>
      <c r="D29" s="103" t="s">
        <v>512</v>
      </c>
      <c r="E29" s="103" t="s">
        <v>119</v>
      </c>
      <c r="F29" s="372">
        <v>303</v>
      </c>
      <c r="H29" s="380" t="s">
        <v>8947</v>
      </c>
      <c r="I29" s="381">
        <v>66</v>
      </c>
      <c r="J29" s="381">
        <f>$I$30*0.1</f>
        <v>368.1</v>
      </c>
      <c r="K29" s="343"/>
      <c r="L29" s="343"/>
      <c r="M29" s="383"/>
    </row>
    <row r="30" spans="2:13" ht="17" thickBot="1">
      <c r="B30" s="102" t="s">
        <v>27</v>
      </c>
      <c r="C30" s="103" t="s">
        <v>6</v>
      </c>
      <c r="D30" s="103" t="s">
        <v>665</v>
      </c>
      <c r="E30" s="103" t="s">
        <v>8985</v>
      </c>
      <c r="F30" s="372">
        <v>474</v>
      </c>
      <c r="H30" s="384" t="s">
        <v>76</v>
      </c>
      <c r="I30" s="385">
        <f>SUM(I27:I29)</f>
        <v>3681</v>
      </c>
      <c r="J30" s="385">
        <f>SUM(J27:J29)</f>
        <v>3681</v>
      </c>
      <c r="K30" s="386"/>
      <c r="L30" s="386"/>
      <c r="M30" s="387"/>
    </row>
    <row r="31" spans="2:13">
      <c r="B31" s="102" t="s">
        <v>27</v>
      </c>
      <c r="C31" s="103" t="s">
        <v>6</v>
      </c>
      <c r="D31" s="103" t="s">
        <v>8916</v>
      </c>
      <c r="E31" s="103" t="s">
        <v>8917</v>
      </c>
      <c r="F31" s="372">
        <v>70</v>
      </c>
    </row>
    <row r="32" spans="2:13">
      <c r="B32" s="102" t="s">
        <v>27</v>
      </c>
      <c r="C32" s="103" t="s">
        <v>6</v>
      </c>
      <c r="D32" s="103" t="s">
        <v>688</v>
      </c>
      <c r="E32" s="103" t="s">
        <v>689</v>
      </c>
      <c r="F32" s="372">
        <v>55</v>
      </c>
    </row>
    <row r="33" spans="2:6" ht="17" thickBot="1">
      <c r="B33" s="102" t="s">
        <v>27</v>
      </c>
      <c r="C33" s="103" t="s">
        <v>6</v>
      </c>
      <c r="D33" s="103" t="s">
        <v>727</v>
      </c>
      <c r="E33" s="103" t="s">
        <v>8950</v>
      </c>
      <c r="F33" s="372">
        <v>45</v>
      </c>
    </row>
    <row r="34" spans="2:6">
      <c r="B34" s="119" t="s">
        <v>40</v>
      </c>
      <c r="C34" s="120" t="s">
        <v>18</v>
      </c>
      <c r="D34" s="120" t="s">
        <v>41</v>
      </c>
      <c r="E34" s="120" t="s">
        <v>8986</v>
      </c>
      <c r="F34" s="374">
        <v>45</v>
      </c>
    </row>
    <row r="35" spans="2:6">
      <c r="B35" s="122" t="s">
        <v>40</v>
      </c>
      <c r="C35" s="118" t="s">
        <v>18</v>
      </c>
      <c r="D35" s="118" t="s">
        <v>47</v>
      </c>
      <c r="E35" s="118" t="s">
        <v>229</v>
      </c>
      <c r="F35" s="375">
        <v>156</v>
      </c>
    </row>
    <row r="36" spans="2:6">
      <c r="B36" s="122" t="s">
        <v>40</v>
      </c>
      <c r="C36" s="118" t="s">
        <v>6</v>
      </c>
      <c r="D36" s="118" t="s">
        <v>113</v>
      </c>
      <c r="E36" s="118" t="s">
        <v>114</v>
      </c>
      <c r="F36" s="375">
        <v>210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376">
        <v>57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27C13-619A-DA4D-8C0A-566F4CF80F74}">
  <dimension ref="B3:S47"/>
  <sheetViews>
    <sheetView showGridLines="0" zoomScale="75" workbookViewId="0">
      <selection activeCell="H22" sqref="H22:M27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280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55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165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1000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1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610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50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41</v>
      </c>
    </row>
    <row r="13" spans="2:6">
      <c r="B13" s="90" t="s">
        <v>17</v>
      </c>
      <c r="C13" s="91" t="s">
        <v>6</v>
      </c>
      <c r="D13" s="91" t="s">
        <v>57</v>
      </c>
      <c r="E13" s="91" t="s">
        <v>8972</v>
      </c>
      <c r="F13" s="370">
        <v>289</v>
      </c>
    </row>
    <row r="14" spans="2:6">
      <c r="B14" s="90" t="s">
        <v>17</v>
      </c>
      <c r="C14" s="91" t="s">
        <v>6</v>
      </c>
      <c r="D14" s="91" t="s">
        <v>11</v>
      </c>
      <c r="E14" s="91" t="s">
        <v>8981</v>
      </c>
      <c r="F14" s="370">
        <v>231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60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33</v>
      </c>
    </row>
    <row r="17" spans="2:1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173</v>
      </c>
    </row>
    <row r="18" spans="2:19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75</v>
      </c>
    </row>
    <row r="19" spans="2:19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51</v>
      </c>
    </row>
    <row r="20" spans="2:19">
      <c r="B20" s="90" t="s">
        <v>17</v>
      </c>
      <c r="C20" s="91" t="s">
        <v>6</v>
      </c>
      <c r="D20" s="91" t="s">
        <v>253</v>
      </c>
      <c r="E20" s="91" t="s">
        <v>254</v>
      </c>
      <c r="F20" s="370">
        <v>572</v>
      </c>
    </row>
    <row r="21" spans="2:19" ht="17" thickBot="1">
      <c r="B21" s="90" t="s">
        <v>17</v>
      </c>
      <c r="C21" s="91" t="s">
        <v>6</v>
      </c>
      <c r="D21" s="91" t="s">
        <v>502</v>
      </c>
      <c r="E21" s="91" t="s">
        <v>8968</v>
      </c>
      <c r="F21" s="370">
        <v>244</v>
      </c>
      <c r="S21">
        <f>I25-SUM(M24:M25)</f>
        <v>1297.3499999999999</v>
      </c>
    </row>
    <row r="22" spans="2:19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265</v>
      </c>
      <c r="H22" s="404" t="s">
        <v>8974</v>
      </c>
      <c r="I22" s="405"/>
      <c r="J22" s="405"/>
      <c r="K22" s="405"/>
      <c r="L22" s="405"/>
      <c r="M22" s="406"/>
    </row>
    <row r="23" spans="2:19">
      <c r="B23" s="90" t="s">
        <v>17</v>
      </c>
      <c r="C23" s="91" t="s">
        <v>6</v>
      </c>
      <c r="D23" s="91" t="s">
        <v>725</v>
      </c>
      <c r="E23" s="91" t="s">
        <v>726</v>
      </c>
      <c r="F23" s="370">
        <v>750</v>
      </c>
      <c r="H23" s="379"/>
      <c r="I23" s="377" t="s">
        <v>8948</v>
      </c>
      <c r="J23" s="377" t="s">
        <v>84</v>
      </c>
      <c r="K23" s="343"/>
      <c r="L23" s="435" t="s">
        <v>8933</v>
      </c>
      <c r="M23" s="436"/>
    </row>
    <row r="24" spans="2:19">
      <c r="B24" s="90" t="s">
        <v>17</v>
      </c>
      <c r="C24" s="91" t="s">
        <v>6</v>
      </c>
      <c r="D24" s="91" t="s">
        <v>729</v>
      </c>
      <c r="E24" s="91" t="s">
        <v>730</v>
      </c>
      <c r="F24" s="370">
        <v>1045</v>
      </c>
      <c r="H24" s="380" t="s">
        <v>27</v>
      </c>
      <c r="I24" s="381">
        <v>915</v>
      </c>
      <c r="J24" s="381">
        <f>$I$27*0.45</f>
        <v>1297.3500000000001</v>
      </c>
      <c r="K24" s="343"/>
      <c r="L24" s="378" t="s">
        <v>9007</v>
      </c>
      <c r="M24" s="382">
        <f>J24-I24</f>
        <v>382.35000000000014</v>
      </c>
    </row>
    <row r="25" spans="2:19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0">
        <v>59</v>
      </c>
      <c r="H25" s="380" t="s">
        <v>17</v>
      </c>
      <c r="I25" s="381">
        <v>1827</v>
      </c>
      <c r="J25" s="381">
        <f>$I$27*0.45</f>
        <v>1297.3500000000001</v>
      </c>
      <c r="K25" s="343"/>
      <c r="L25" s="378" t="s">
        <v>8984</v>
      </c>
      <c r="M25" s="382">
        <f>J26-I26</f>
        <v>147.30000000000001</v>
      </c>
    </row>
    <row r="26" spans="2:19">
      <c r="B26" s="99" t="s">
        <v>27</v>
      </c>
      <c r="C26" s="100" t="s">
        <v>18</v>
      </c>
      <c r="D26" s="100" t="s">
        <v>30</v>
      </c>
      <c r="E26" s="100" t="s">
        <v>31</v>
      </c>
      <c r="F26" s="371">
        <v>12</v>
      </c>
      <c r="H26" s="380" t="s">
        <v>8947</v>
      </c>
      <c r="I26" s="381">
        <v>141</v>
      </c>
      <c r="J26" s="381">
        <f>$I$27*0.1</f>
        <v>288.3</v>
      </c>
      <c r="K26" s="343"/>
      <c r="L26" s="343"/>
      <c r="M26" s="383"/>
    </row>
    <row r="27" spans="2:19" ht="17" thickBot="1">
      <c r="B27" s="102" t="s">
        <v>27</v>
      </c>
      <c r="C27" s="103" t="s">
        <v>18</v>
      </c>
      <c r="D27" s="103" t="s">
        <v>28</v>
      </c>
      <c r="E27" s="103" t="s">
        <v>29</v>
      </c>
      <c r="F27" s="372">
        <v>0</v>
      </c>
      <c r="H27" s="384" t="s">
        <v>76</v>
      </c>
      <c r="I27" s="385">
        <f>SUM(I24:I26)</f>
        <v>2883</v>
      </c>
      <c r="J27" s="385">
        <f>SUM(J24:J26)</f>
        <v>2883.0000000000005</v>
      </c>
      <c r="K27" s="386"/>
      <c r="L27" s="386"/>
      <c r="M27" s="387"/>
    </row>
    <row r="28" spans="2:19">
      <c r="B28" s="102" t="s">
        <v>27</v>
      </c>
      <c r="C28" s="103" t="s">
        <v>18</v>
      </c>
      <c r="D28" s="103" t="s">
        <v>32</v>
      </c>
      <c r="E28" s="103" t="s">
        <v>33</v>
      </c>
      <c r="F28" s="372">
        <v>72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72">
        <v>100</v>
      </c>
    </row>
    <row r="30" spans="2:19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10</v>
      </c>
    </row>
    <row r="31" spans="2:19">
      <c r="B31" s="102" t="s">
        <v>27</v>
      </c>
      <c r="C31" s="103" t="s">
        <v>18</v>
      </c>
      <c r="D31" s="103" t="s">
        <v>512</v>
      </c>
      <c r="E31" s="103" t="s">
        <v>119</v>
      </c>
      <c r="F31" s="372">
        <v>48</v>
      </c>
    </row>
    <row r="32" spans="2:19">
      <c r="B32" s="102" t="s">
        <v>27</v>
      </c>
      <c r="C32" s="103" t="s">
        <v>18</v>
      </c>
      <c r="D32" s="103" t="s">
        <v>665</v>
      </c>
      <c r="E32" s="103" t="s">
        <v>8985</v>
      </c>
      <c r="F32" s="372">
        <v>43</v>
      </c>
    </row>
    <row r="33" spans="2:6">
      <c r="B33" s="102" t="s">
        <v>27</v>
      </c>
      <c r="C33" s="103" t="s">
        <v>18</v>
      </c>
      <c r="D33" s="103" t="s">
        <v>682</v>
      </c>
      <c r="E33" s="103" t="s">
        <v>8928</v>
      </c>
      <c r="F33" s="372">
        <v>373</v>
      </c>
    </row>
    <row r="34" spans="2:6">
      <c r="B34" s="102" t="s">
        <v>27</v>
      </c>
      <c r="C34" s="103" t="s">
        <v>18</v>
      </c>
      <c r="D34" s="103" t="s">
        <v>694</v>
      </c>
      <c r="E34" s="103" t="s">
        <v>695</v>
      </c>
      <c r="F34" s="372">
        <v>199</v>
      </c>
    </row>
    <row r="35" spans="2:6">
      <c r="B35" s="102" t="s">
        <v>27</v>
      </c>
      <c r="C35" s="103" t="s">
        <v>18</v>
      </c>
      <c r="D35" s="103" t="s">
        <v>8916</v>
      </c>
      <c r="E35" s="103" t="s">
        <v>8917</v>
      </c>
      <c r="F35" s="372">
        <v>19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72">
        <v>83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2">
        <v>500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212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371</v>
      </c>
    </row>
    <row r="40" spans="2:6">
      <c r="B40" s="102" t="s">
        <v>27</v>
      </c>
      <c r="C40" s="103" t="s">
        <v>6</v>
      </c>
      <c r="D40" s="103" t="s">
        <v>484</v>
      </c>
      <c r="E40" s="103" t="s">
        <v>661</v>
      </c>
      <c r="F40" s="372">
        <v>68</v>
      </c>
    </row>
    <row r="41" spans="2:6">
      <c r="B41" s="102" t="s">
        <v>27</v>
      </c>
      <c r="C41" s="103" t="s">
        <v>6</v>
      </c>
      <c r="D41" s="103" t="s">
        <v>731</v>
      </c>
      <c r="E41" s="103" t="s">
        <v>732</v>
      </c>
      <c r="F41" s="372">
        <v>20</v>
      </c>
    </row>
    <row r="42" spans="2:6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491</v>
      </c>
    </row>
    <row r="43" spans="2:6" ht="17" thickBot="1">
      <c r="B43" s="102" t="s">
        <v>27</v>
      </c>
      <c r="C43" s="103" t="s">
        <v>6</v>
      </c>
      <c r="D43" s="103" t="s">
        <v>727</v>
      </c>
      <c r="E43" s="103" t="s">
        <v>8950</v>
      </c>
      <c r="F43" s="372">
        <v>46</v>
      </c>
    </row>
    <row r="44" spans="2:6">
      <c r="B44" s="119" t="s">
        <v>40</v>
      </c>
      <c r="C44" s="120" t="s">
        <v>18</v>
      </c>
      <c r="D44" s="120" t="s">
        <v>113</v>
      </c>
      <c r="E44" s="120" t="s">
        <v>114</v>
      </c>
      <c r="F44" s="374">
        <v>140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75">
        <v>110</v>
      </c>
    </row>
    <row r="46" spans="2:6">
      <c r="B46" s="122" t="s">
        <v>40</v>
      </c>
      <c r="C46" s="118" t="s">
        <v>6</v>
      </c>
      <c r="D46" s="118" t="s">
        <v>65</v>
      </c>
      <c r="E46" s="118" t="s">
        <v>66</v>
      </c>
      <c r="F46" s="375">
        <v>140</v>
      </c>
    </row>
    <row r="47" spans="2:6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31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A17B4-168A-E843-B834-68F5C987419C}">
  <dimension ref="B3:M45"/>
  <sheetViews>
    <sheetView showGridLines="0" tabSelected="1" zoomScale="85" workbookViewId="0">
      <selection activeCell="T21" sqref="T2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89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216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0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119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420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5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481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100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44</v>
      </c>
    </row>
    <row r="15" spans="2:6">
      <c r="B15" s="90" t="s">
        <v>17</v>
      </c>
      <c r="C15" s="91" t="s">
        <v>6</v>
      </c>
      <c r="D15" s="91" t="s">
        <v>11</v>
      </c>
      <c r="E15" s="91" t="s">
        <v>8981</v>
      </c>
      <c r="F15" s="370">
        <v>2000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282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475</v>
      </c>
    </row>
    <row r="18" spans="2:13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75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29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619</v>
      </c>
    </row>
    <row r="21" spans="2:13">
      <c r="B21" s="90" t="s">
        <v>17</v>
      </c>
      <c r="C21" s="91" t="s">
        <v>6</v>
      </c>
      <c r="D21" s="91" t="s">
        <v>680</v>
      </c>
      <c r="E21" s="91" t="s">
        <v>8975</v>
      </c>
      <c r="F21" s="370">
        <v>1266</v>
      </c>
    </row>
    <row r="22" spans="2:13">
      <c r="B22" s="90" t="s">
        <v>17</v>
      </c>
      <c r="C22" s="91" t="s">
        <v>6</v>
      </c>
      <c r="D22" s="91" t="s">
        <v>725</v>
      </c>
      <c r="E22" s="91" t="s">
        <v>726</v>
      </c>
      <c r="F22" s="370">
        <v>547</v>
      </c>
    </row>
    <row r="23" spans="2:13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159</v>
      </c>
    </row>
    <row r="24" spans="2:13" ht="17" thickBot="1">
      <c r="B24" s="90" t="s">
        <v>17</v>
      </c>
      <c r="C24" s="91" t="s">
        <v>6</v>
      </c>
      <c r="D24" s="91" t="s">
        <v>690</v>
      </c>
      <c r="E24" s="91" t="s">
        <v>8925</v>
      </c>
      <c r="F24" s="370">
        <v>110</v>
      </c>
    </row>
    <row r="25" spans="2:13">
      <c r="B25" s="99" t="s">
        <v>27</v>
      </c>
      <c r="C25" s="100" t="s">
        <v>18</v>
      </c>
      <c r="D25" s="100" t="s">
        <v>30</v>
      </c>
      <c r="E25" s="100" t="s">
        <v>31</v>
      </c>
      <c r="F25" s="371">
        <v>298</v>
      </c>
    </row>
    <row r="26" spans="2:13">
      <c r="B26" s="102" t="s">
        <v>27</v>
      </c>
      <c r="C26" s="103" t="s">
        <v>18</v>
      </c>
      <c r="D26" s="103" t="s">
        <v>7</v>
      </c>
      <c r="E26" s="103" t="s">
        <v>461</v>
      </c>
      <c r="F26" s="372">
        <v>5</v>
      </c>
    </row>
    <row r="27" spans="2:13">
      <c r="B27" s="102" t="s">
        <v>27</v>
      </c>
      <c r="C27" s="103" t="s">
        <v>18</v>
      </c>
      <c r="D27" s="103" t="s">
        <v>36</v>
      </c>
      <c r="E27" s="103" t="s">
        <v>37</v>
      </c>
      <c r="F27" s="372">
        <v>42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72">
        <v>60</v>
      </c>
    </row>
    <row r="29" spans="2:13" ht="17" thickBot="1">
      <c r="B29" s="102" t="s">
        <v>27</v>
      </c>
      <c r="C29" s="103" t="s">
        <v>18</v>
      </c>
      <c r="D29" s="103" t="s">
        <v>228</v>
      </c>
      <c r="E29" s="103" t="s">
        <v>470</v>
      </c>
      <c r="F29" s="372">
        <v>41</v>
      </c>
    </row>
    <row r="30" spans="2:13">
      <c r="B30" s="102" t="s">
        <v>27</v>
      </c>
      <c r="C30" s="103" t="s">
        <v>18</v>
      </c>
      <c r="D30" s="103" t="s">
        <v>484</v>
      </c>
      <c r="E30" s="103" t="s">
        <v>661</v>
      </c>
      <c r="F30" s="372">
        <v>56</v>
      </c>
      <c r="H30" s="404" t="s">
        <v>8974</v>
      </c>
      <c r="I30" s="405"/>
      <c r="J30" s="405"/>
      <c r="K30" s="405"/>
      <c r="L30" s="405"/>
      <c r="M30" s="406"/>
    </row>
    <row r="31" spans="2:13">
      <c r="B31" s="102" t="s">
        <v>27</v>
      </c>
      <c r="C31" s="103" t="s">
        <v>18</v>
      </c>
      <c r="D31" s="103" t="s">
        <v>731</v>
      </c>
      <c r="E31" s="103" t="s">
        <v>732</v>
      </c>
      <c r="F31" s="372">
        <v>144</v>
      </c>
      <c r="H31" s="379"/>
      <c r="I31" s="377" t="s">
        <v>8948</v>
      </c>
      <c r="J31" s="377" t="s">
        <v>84</v>
      </c>
      <c r="K31" s="343"/>
      <c r="L31" s="435" t="s">
        <v>8933</v>
      </c>
      <c r="M31" s="436"/>
    </row>
    <row r="32" spans="2:13">
      <c r="B32" s="102" t="s">
        <v>27</v>
      </c>
      <c r="C32" s="103" t="s">
        <v>18</v>
      </c>
      <c r="D32" s="103" t="s">
        <v>727</v>
      </c>
      <c r="E32" s="103" t="s">
        <v>8950</v>
      </c>
      <c r="F32" s="372">
        <v>99</v>
      </c>
      <c r="H32" s="380" t="s">
        <v>27</v>
      </c>
      <c r="I32" s="381">
        <v>3204</v>
      </c>
      <c r="J32" s="381">
        <f>$I$35*0.45</f>
        <v>3471.3</v>
      </c>
      <c r="K32" s="343"/>
      <c r="L32" s="378" t="s">
        <v>9007</v>
      </c>
      <c r="M32" s="382">
        <f>J32-I32</f>
        <v>267.30000000000018</v>
      </c>
    </row>
    <row r="33" spans="2:13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694</v>
      </c>
      <c r="H33" s="380" t="s">
        <v>17</v>
      </c>
      <c r="I33" s="381">
        <v>4376</v>
      </c>
      <c r="J33" s="381">
        <f>$I$35*0.45</f>
        <v>3471.3</v>
      </c>
      <c r="K33" s="343"/>
      <c r="L33" s="378" t="s">
        <v>8984</v>
      </c>
      <c r="M33" s="382">
        <f>J34-I34</f>
        <v>637.40000000000009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72">
        <v>412</v>
      </c>
      <c r="H34" s="380" t="s">
        <v>8947</v>
      </c>
      <c r="I34" s="381">
        <v>134</v>
      </c>
      <c r="J34" s="381">
        <f>$I$35*0.1</f>
        <v>771.40000000000009</v>
      </c>
      <c r="K34" s="343"/>
      <c r="L34" s="343"/>
      <c r="M34" s="383"/>
    </row>
    <row r="35" spans="2:13" ht="17" thickBot="1">
      <c r="B35" s="102" t="s">
        <v>27</v>
      </c>
      <c r="C35" s="103" t="s">
        <v>6</v>
      </c>
      <c r="D35" s="103" t="s">
        <v>53</v>
      </c>
      <c r="E35" s="103" t="s">
        <v>123</v>
      </c>
      <c r="F35" s="372">
        <v>300</v>
      </c>
      <c r="H35" s="384" t="s">
        <v>76</v>
      </c>
      <c r="I35" s="385">
        <f>SUM(I32:I34)</f>
        <v>7714</v>
      </c>
      <c r="J35" s="385">
        <f>SUM(J32:J34)</f>
        <v>7714</v>
      </c>
      <c r="K35" s="386"/>
      <c r="L35" s="386"/>
      <c r="M35" s="387"/>
    </row>
    <row r="36" spans="2:13">
      <c r="B36" s="102" t="s">
        <v>27</v>
      </c>
      <c r="C36" s="103" t="s">
        <v>6</v>
      </c>
      <c r="D36" s="103" t="s">
        <v>517</v>
      </c>
      <c r="E36" s="103" t="s">
        <v>518</v>
      </c>
      <c r="F36" s="372">
        <v>243</v>
      </c>
    </row>
    <row r="37" spans="2:13">
      <c r="B37" s="102" t="s">
        <v>27</v>
      </c>
      <c r="C37" s="103" t="s">
        <v>6</v>
      </c>
      <c r="D37" s="103" t="s">
        <v>512</v>
      </c>
      <c r="E37" s="103" t="s">
        <v>119</v>
      </c>
      <c r="F37" s="372">
        <v>320</v>
      </c>
    </row>
    <row r="38" spans="2:13">
      <c r="B38" s="102" t="s">
        <v>27</v>
      </c>
      <c r="C38" s="103" t="s">
        <v>6</v>
      </c>
      <c r="D38" s="103" t="s">
        <v>665</v>
      </c>
      <c r="E38" s="103" t="s">
        <v>8985</v>
      </c>
      <c r="F38" s="372">
        <v>694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145</v>
      </c>
    </row>
    <row r="40" spans="2:13">
      <c r="B40" s="102" t="s">
        <v>27</v>
      </c>
      <c r="C40" s="103" t="s">
        <v>6</v>
      </c>
      <c r="D40" s="103" t="s">
        <v>694</v>
      </c>
      <c r="E40" s="103" t="s">
        <v>695</v>
      </c>
      <c r="F40" s="372">
        <v>300</v>
      </c>
    </row>
    <row r="41" spans="2:13" ht="17" thickBot="1">
      <c r="B41" s="102" t="s">
        <v>27</v>
      </c>
      <c r="C41" s="103" t="s">
        <v>6</v>
      </c>
      <c r="D41" s="103" t="s">
        <v>688</v>
      </c>
      <c r="E41" s="103" t="s">
        <v>689</v>
      </c>
      <c r="F41" s="372">
        <v>841</v>
      </c>
    </row>
    <row r="42" spans="2:13">
      <c r="B42" s="119" t="s">
        <v>40</v>
      </c>
      <c r="C42" s="120" t="s">
        <v>18</v>
      </c>
      <c r="D42" s="120" t="s">
        <v>45</v>
      </c>
      <c r="E42" s="120" t="s">
        <v>9008</v>
      </c>
      <c r="F42" s="374">
        <v>66</v>
      </c>
    </row>
    <row r="43" spans="2:13">
      <c r="B43" s="122" t="s">
        <v>40</v>
      </c>
      <c r="C43" s="118" t="s">
        <v>18</v>
      </c>
      <c r="D43" s="118" t="s">
        <v>47</v>
      </c>
      <c r="E43" s="118" t="s">
        <v>229</v>
      </c>
      <c r="F43" s="375">
        <v>8</v>
      </c>
    </row>
    <row r="44" spans="2:13">
      <c r="B44" s="122" t="s">
        <v>40</v>
      </c>
      <c r="C44" s="118" t="s">
        <v>18</v>
      </c>
      <c r="D44" s="118" t="s">
        <v>257</v>
      </c>
      <c r="E44" s="118" t="s">
        <v>258</v>
      </c>
      <c r="F44" s="375">
        <v>67</v>
      </c>
    </row>
    <row r="45" spans="2:13" ht="17" thickBot="1">
      <c r="B45" s="124" t="s">
        <v>40</v>
      </c>
      <c r="C45" s="125" t="s">
        <v>6</v>
      </c>
      <c r="D45" s="125" t="s">
        <v>113</v>
      </c>
      <c r="E45" s="125" t="s">
        <v>114</v>
      </c>
      <c r="F45" s="376">
        <v>255</v>
      </c>
    </row>
  </sheetData>
  <mergeCells count="2">
    <mergeCell ref="H30:M30"/>
    <mergeCell ref="L31:M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7" zoomScale="63" zoomScaleNormal="14" workbookViewId="0">
      <selection activeCell="Z36" sqref="Z3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30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51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5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407" t="s">
        <v>40</v>
      </c>
      <c r="D8" s="408"/>
      <c r="E8" s="409" t="s">
        <v>27</v>
      </c>
      <c r="F8" s="410"/>
      <c r="G8" s="411" t="s">
        <v>17</v>
      </c>
      <c r="H8" s="412"/>
      <c r="I8" s="325"/>
      <c r="J8" s="413"/>
      <c r="K8" s="414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pyr141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130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pyr147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222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andres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8936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pyr119</v>
      </c>
      <c r="H17" s="256" t="str">
        <f t="shared" si="7"/>
        <v>DavidTylersDad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8972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pyr149</v>
      </c>
      <c r="D18" s="252" t="str">
        <f t="shared" si="3"/>
        <v>ike baldwin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257</v>
      </c>
      <c r="P18" t="s">
        <v>258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pyr152</v>
      </c>
      <c r="D19" s="252" t="str">
        <f t="shared" si="3"/>
        <v>Vic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246</v>
      </c>
      <c r="P19" t="s">
        <v>587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pyr126</v>
      </c>
      <c r="H20" s="256" t="str">
        <f t="shared" si="7"/>
        <v>Roby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11</v>
      </c>
      <c r="T20" t="s">
        <v>8981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pyr176</v>
      </c>
      <c r="D21" s="252" t="str">
        <f t="shared" si="3"/>
        <v>Weinberg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653</v>
      </c>
      <c r="P21" t="s">
        <v>654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pyr188</v>
      </c>
      <c r="D22" s="252" t="str">
        <f t="shared" si="3"/>
        <v>Garrett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684</v>
      </c>
      <c r="P22" t="s">
        <v>687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pyr194</v>
      </c>
      <c r="D23" s="252" t="str">
        <f t="shared" si="3"/>
        <v>Nate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8926</v>
      </c>
      <c r="P23" t="s">
        <v>8927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Christian #6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659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pyr178</v>
      </c>
      <c r="F28" s="254" t="str">
        <f t="shared" si="5"/>
        <v>Tee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660</v>
      </c>
      <c r="R28" t="s">
        <v>462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>pyr181</v>
      </c>
      <c r="F29" s="254" t="str">
        <f t="shared" si="5"/>
        <v>Joe Orso2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665</v>
      </c>
      <c r="R29" t="s">
        <v>8971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pyr183</v>
      </c>
      <c r="F30" s="254" t="str">
        <f t="shared" si="5"/>
        <v>Christian #8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682</v>
      </c>
      <c r="R30" t="s">
        <v>8928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pyr185</v>
      </c>
      <c r="F31" s="254" t="str">
        <f t="shared" si="5"/>
        <v>IgnoreMe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686</v>
      </c>
      <c r="R31" t="s">
        <v>8970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pyr190</v>
      </c>
      <c r="F32" s="254" t="str">
        <f t="shared" si="5"/>
        <v>Jayce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694</v>
      </c>
      <c r="R32" t="s">
        <v>695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>pyr192</v>
      </c>
      <c r="F33" s="254" t="str">
        <f t="shared" si="5"/>
        <v>Hudson</v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Q33" t="s">
        <v>8943</v>
      </c>
      <c r="R33" t="s">
        <v>8944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>pyr193</v>
      </c>
      <c r="F34" s="254" t="str">
        <f t="shared" si="5"/>
        <v>Tiger</v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Q34" t="s">
        <v>8916</v>
      </c>
      <c r="R34" t="s">
        <v>8917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>pyr196</v>
      </c>
      <c r="F35" s="254" t="str">
        <f t="shared" si="5"/>
        <v>ScottKevinsBoy</v>
      </c>
      <c r="G35" s="255" t="str">
        <f t="shared" si="6"/>
        <v>pyr148</v>
      </c>
      <c r="H35" s="256" t="str">
        <f t="shared" si="7"/>
        <v>MarksBuddy</v>
      </c>
      <c r="J35" s="322" t="str">
        <f t="shared" si="8"/>
        <v/>
      </c>
      <c r="K35" s="257" t="str">
        <f t="shared" si="9"/>
        <v/>
      </c>
      <c r="N35">
        <v>25</v>
      </c>
      <c r="Q35" t="s">
        <v>731</v>
      </c>
      <c r="R35" t="s">
        <v>732</v>
      </c>
      <c r="S35" t="s">
        <v>223</v>
      </c>
      <c r="T35" t="s">
        <v>8978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>pyr197</v>
      </c>
      <c r="F36" s="254" t="str">
        <f t="shared" si="5"/>
        <v>Joe</v>
      </c>
      <c r="G36" s="255" t="str">
        <f t="shared" si="6"/>
        <v>pyr151</v>
      </c>
      <c r="H36" s="256" t="str">
        <f t="shared" si="7"/>
        <v>Max2</v>
      </c>
      <c r="J36" s="322" t="str">
        <f t="shared" si="8"/>
        <v/>
      </c>
      <c r="K36" s="257" t="str">
        <f t="shared" si="9"/>
        <v/>
      </c>
      <c r="N36">
        <v>26</v>
      </c>
      <c r="Q36" t="s">
        <v>8946</v>
      </c>
      <c r="R36" t="s">
        <v>565</v>
      </c>
      <c r="S36" t="s">
        <v>244</v>
      </c>
      <c r="T36" t="s">
        <v>8923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>pyr198</v>
      </c>
      <c r="F37" s="254" t="str">
        <f t="shared" si="5"/>
        <v>Dozer</v>
      </c>
      <c r="G37" s="255" t="str">
        <f t="shared" si="6"/>
        <v>pyr154</v>
      </c>
      <c r="H37" s="256" t="str">
        <f t="shared" si="7"/>
        <v>Zane</v>
      </c>
      <c r="J37" s="322" t="str">
        <f t="shared" si="8"/>
        <v/>
      </c>
      <c r="K37" s="257" t="str">
        <f t="shared" si="9"/>
        <v/>
      </c>
      <c r="N37">
        <v>27</v>
      </c>
      <c r="Q37" t="s">
        <v>688</v>
      </c>
      <c r="R37" t="s">
        <v>689</v>
      </c>
      <c r="S37" t="s">
        <v>259</v>
      </c>
      <c r="T37" t="s">
        <v>58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>pyr199</v>
      </c>
      <c r="F38" s="254" t="str">
        <f t="shared" si="5"/>
        <v>AnotherKevin</v>
      </c>
      <c r="G38" s="255" t="str">
        <f>IF(S38="","",S38)</f>
        <v>pyr155</v>
      </c>
      <c r="H38" s="256" t="str">
        <f>IF(T38="","",T38)</f>
        <v>Tyler</v>
      </c>
      <c r="J38" s="322" t="str">
        <f t="shared" si="8"/>
        <v/>
      </c>
      <c r="K38" s="257" t="str">
        <f t="shared" si="9"/>
        <v/>
      </c>
      <c r="N38">
        <v>28</v>
      </c>
      <c r="Q38" t="s">
        <v>727</v>
      </c>
      <c r="R38" t="s">
        <v>8950</v>
      </c>
      <c r="S38" t="s">
        <v>251</v>
      </c>
      <c r="T38" t="s">
        <v>252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>pyr200</v>
      </c>
      <c r="F39" s="254" t="str">
        <f t="shared" si="5"/>
        <v>Christian #7</v>
      </c>
      <c r="G39" s="255" t="str">
        <f t="shared" si="6"/>
        <v>pyr156</v>
      </c>
      <c r="H39" s="256" t="str">
        <f t="shared" si="7"/>
        <v>Quentin</v>
      </c>
      <c r="J39" s="322" t="str">
        <f t="shared" si="8"/>
        <v/>
      </c>
      <c r="K39" s="257" t="str">
        <f t="shared" si="9"/>
        <v/>
      </c>
      <c r="N39">
        <v>29</v>
      </c>
      <c r="Q39" t="s">
        <v>8918</v>
      </c>
      <c r="R39" t="s">
        <v>8919</v>
      </c>
      <c r="S39" t="s">
        <v>253</v>
      </c>
      <c r="T39" t="s">
        <v>254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pyr158</v>
      </c>
      <c r="H40" s="256" t="str">
        <f t="shared" si="7"/>
        <v>Pardo</v>
      </c>
      <c r="J40" s="322" t="str">
        <f t="shared" si="8"/>
        <v/>
      </c>
      <c r="K40" s="257" t="str">
        <f t="shared" si="9"/>
        <v/>
      </c>
      <c r="N40">
        <v>30</v>
      </c>
      <c r="S40" t="s">
        <v>457</v>
      </c>
      <c r="T40" t="s">
        <v>483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pyr159</v>
      </c>
      <c r="H41" s="256" t="str">
        <f t="shared" si="7"/>
        <v>DaveTimsboy</v>
      </c>
      <c r="J41" s="322" t="str">
        <f t="shared" si="8"/>
        <v/>
      </c>
      <c r="K41" s="257" t="str">
        <f t="shared" si="9"/>
        <v/>
      </c>
      <c r="N41">
        <v>31</v>
      </c>
      <c r="S41" t="s">
        <v>451</v>
      </c>
      <c r="T41" t="s">
        <v>452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pyr161</v>
      </c>
      <c r="H42" s="256" t="str">
        <f t="shared" si="7"/>
        <v>Carl</v>
      </c>
      <c r="J42" s="322" t="str">
        <f t="shared" si="8"/>
        <v/>
      </c>
      <c r="K42" s="257" t="str">
        <f t="shared" si="9"/>
        <v/>
      </c>
      <c r="N42">
        <v>32</v>
      </c>
      <c r="S42" t="s">
        <v>487</v>
      </c>
      <c r="T42" t="s">
        <v>488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pyr162</v>
      </c>
      <c r="H43" s="256" t="str">
        <f t="shared" si="7"/>
        <v>GabeTheClient</v>
      </c>
      <c r="J43" s="322" t="str">
        <f t="shared" si="8"/>
        <v/>
      </c>
      <c r="K43" s="257" t="str">
        <f t="shared" si="9"/>
        <v/>
      </c>
      <c r="N43">
        <v>33</v>
      </c>
      <c r="S43" t="s">
        <v>647</v>
      </c>
      <c r="T43" t="s">
        <v>648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pyr164</v>
      </c>
      <c r="H44" s="256" t="str">
        <f t="shared" si="7"/>
        <v>Jacob</v>
      </c>
      <c r="J44" s="322" t="str">
        <f t="shared" si="8"/>
        <v/>
      </c>
      <c r="K44" s="257" t="str">
        <f t="shared" si="9"/>
        <v/>
      </c>
      <c r="N44">
        <v>34</v>
      </c>
      <c r="S44" t="s">
        <v>498</v>
      </c>
      <c r="T44" t="s">
        <v>499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pyr165</v>
      </c>
      <c r="H45" s="256" t="str">
        <f t="shared" si="7"/>
        <v>JakeL</v>
      </c>
      <c r="J45" s="322" t="str">
        <f t="shared" si="8"/>
        <v/>
      </c>
      <c r="K45" s="257" t="str">
        <f t="shared" si="9"/>
        <v/>
      </c>
      <c r="N45">
        <v>35</v>
      </c>
      <c r="S45" t="s">
        <v>500</v>
      </c>
      <c r="T45" t="s">
        <v>662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pyr166</v>
      </c>
      <c r="H46" s="256" t="str">
        <f t="shared" si="7"/>
        <v>DylanT</v>
      </c>
      <c r="J46" s="322" t="str">
        <f t="shared" si="8"/>
        <v/>
      </c>
      <c r="K46" s="257" t="str">
        <f t="shared" si="9"/>
        <v/>
      </c>
      <c r="N46">
        <v>36</v>
      </c>
      <c r="S46" t="s">
        <v>502</v>
      </c>
      <c r="T46" t="s">
        <v>8968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pyr170</v>
      </c>
      <c r="H47" s="256" t="str">
        <f t="shared" si="7"/>
        <v>Max</v>
      </c>
      <c r="J47" s="322" t="str">
        <f t="shared" si="8"/>
        <v/>
      </c>
      <c r="K47" s="257" t="str">
        <f t="shared" si="9"/>
        <v/>
      </c>
      <c r="N47">
        <v>37</v>
      </c>
      <c r="S47" t="s">
        <v>550</v>
      </c>
      <c r="T47" t="s">
        <v>551</v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pyr172</v>
      </c>
      <c r="H48" s="256" t="str">
        <f t="shared" si="7"/>
        <v>Sport</v>
      </c>
      <c r="J48" s="322" t="str">
        <f t="shared" si="8"/>
        <v/>
      </c>
      <c r="K48" s="257" t="str">
        <f t="shared" si="9"/>
        <v/>
      </c>
      <c r="N48">
        <v>38</v>
      </c>
      <c r="S48" t="s">
        <v>606</v>
      </c>
      <c r="T48" t="s">
        <v>206</v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pyr173</v>
      </c>
      <c r="H49" s="256" t="str">
        <f t="shared" si="7"/>
        <v>Andy</v>
      </c>
      <c r="J49" s="322" t="str">
        <f t="shared" si="8"/>
        <v/>
      </c>
      <c r="K49" s="257" t="str">
        <f t="shared" si="9"/>
        <v/>
      </c>
      <c r="N49">
        <v>39</v>
      </c>
      <c r="S49" t="s">
        <v>608</v>
      </c>
      <c r="T49" t="s">
        <v>609</v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pyr175</v>
      </c>
      <c r="H50" s="256" t="str">
        <f t="shared" si="7"/>
        <v>Randal</v>
      </c>
      <c r="J50" s="322" t="str">
        <f t="shared" si="8"/>
        <v/>
      </c>
      <c r="K50" s="257" t="str">
        <f t="shared" si="9"/>
        <v/>
      </c>
      <c r="N50">
        <v>40</v>
      </c>
      <c r="S50" t="s">
        <v>649</v>
      </c>
      <c r="T50" t="s">
        <v>650</v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pyr177</v>
      </c>
      <c r="H51" s="256" t="str">
        <f t="shared" si="7"/>
        <v>Chris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652</v>
      </c>
      <c r="T51" t="s">
        <v>263</v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pyr179</v>
      </c>
      <c r="H52" s="256" t="str">
        <f t="shared" si="7"/>
        <v>Joe Gabe2</v>
      </c>
      <c r="J52" s="322" t="str">
        <f t="shared" si="8"/>
        <v/>
      </c>
      <c r="K52" s="257" t="str">
        <f t="shared" si="9"/>
        <v/>
      </c>
      <c r="N52">
        <v>42</v>
      </c>
      <c r="S52" t="s">
        <v>655</v>
      </c>
      <c r="T52" t="s">
        <v>8973</v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pyr180</v>
      </c>
      <c r="H53" s="256" t="str">
        <f t="shared" si="7"/>
        <v>Austin</v>
      </c>
      <c r="J53" s="322" t="str">
        <f t="shared" si="8"/>
        <v/>
      </c>
      <c r="K53" s="257" t="str">
        <f t="shared" si="9"/>
        <v/>
      </c>
      <c r="N53">
        <v>43</v>
      </c>
      <c r="S53" t="s">
        <v>657</v>
      </c>
      <c r="T53" t="s">
        <v>658</v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pyr182</v>
      </c>
      <c r="H54" s="256" t="str">
        <f t="shared" si="7"/>
        <v>Manny</v>
      </c>
      <c r="J54" s="322" t="str">
        <f t="shared" si="8"/>
        <v/>
      </c>
      <c r="K54" s="257" t="str">
        <f t="shared" si="9"/>
        <v/>
      </c>
      <c r="N54">
        <v>44</v>
      </c>
      <c r="S54" t="s">
        <v>678</v>
      </c>
      <c r="T54" t="s">
        <v>8945</v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pyr184</v>
      </c>
      <c r="H55" s="256" t="str">
        <f t="shared" si="7"/>
        <v>Lorenzo</v>
      </c>
      <c r="J55" s="322" t="str">
        <f t="shared" si="8"/>
        <v/>
      </c>
      <c r="K55" s="257" t="str">
        <f t="shared" si="9"/>
        <v/>
      </c>
      <c r="N55">
        <v>45</v>
      </c>
      <c r="S55" t="s">
        <v>680</v>
      </c>
      <c r="T55" t="s">
        <v>8975</v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pyr187</v>
      </c>
      <c r="H57" s="256" t="str">
        <f t="shared" si="7"/>
        <v>KevinGabe</v>
      </c>
      <c r="J57" s="322" t="str">
        <f t="shared" si="8"/>
        <v/>
      </c>
      <c r="K57" s="257" t="str">
        <f t="shared" si="9"/>
        <v/>
      </c>
      <c r="N57">
        <v>47</v>
      </c>
      <c r="S57" t="s">
        <v>725</v>
      </c>
      <c r="T57" t="s">
        <v>726</v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>pyr189</v>
      </c>
      <c r="H58" s="256" t="str">
        <f t="shared" si="7"/>
        <v>Ethan</v>
      </c>
      <c r="J58" s="322" t="str">
        <f t="shared" si="8"/>
        <v/>
      </c>
      <c r="K58" s="257" t="str">
        <f t="shared" si="9"/>
        <v/>
      </c>
      <c r="N58">
        <v>48</v>
      </c>
      <c r="S58" t="s">
        <v>696</v>
      </c>
      <c r="T58" t="s">
        <v>697</v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>pyr191</v>
      </c>
      <c r="H59" s="256" t="str">
        <f t="shared" si="7"/>
        <v>Marks #1</v>
      </c>
      <c r="J59" s="322" t="str">
        <f t="shared" si="8"/>
        <v/>
      </c>
      <c r="K59" s="257" t="str">
        <f t="shared" si="9"/>
        <v/>
      </c>
      <c r="N59">
        <v>49</v>
      </c>
      <c r="S59" t="s">
        <v>729</v>
      </c>
      <c r="T59" t="s">
        <v>730</v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>pyr195</v>
      </c>
      <c r="H60" s="256" t="str">
        <f t="shared" si="7"/>
        <v>DanielB</v>
      </c>
      <c r="J60" s="322" t="str">
        <f t="shared" si="8"/>
        <v/>
      </c>
      <c r="K60" s="257" t="str">
        <f t="shared" si="9"/>
        <v/>
      </c>
      <c r="N60">
        <v>50</v>
      </c>
      <c r="S60" t="s">
        <v>690</v>
      </c>
      <c r="T60" t="s">
        <v>8925</v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56A8-E147-A241-84EF-4D06C152B945}">
  <dimension ref="A1:J15"/>
  <sheetViews>
    <sheetView showGridLines="0" workbookViewId="0">
      <selection activeCell="E7" sqref="E7"/>
    </sheetView>
  </sheetViews>
  <sheetFormatPr baseColWidth="10" defaultRowHeight="16"/>
  <cols>
    <col min="3" max="3" width="23.6640625" customWidth="1"/>
  </cols>
  <sheetData>
    <row r="1" spans="1:10" ht="17">
      <c r="A1" s="433" t="s">
        <v>8987</v>
      </c>
      <c r="B1" t="s">
        <v>8988</v>
      </c>
      <c r="C1" t="s">
        <v>8989</v>
      </c>
      <c r="D1" t="s">
        <v>8990</v>
      </c>
      <c r="E1" t="s">
        <v>8991</v>
      </c>
      <c r="F1" t="s">
        <v>8992</v>
      </c>
      <c r="G1" t="s">
        <v>8993</v>
      </c>
      <c r="H1" t="s">
        <v>8994</v>
      </c>
      <c r="I1" t="s">
        <v>8995</v>
      </c>
      <c r="J1" t="s">
        <v>8996</v>
      </c>
    </row>
    <row r="6" spans="1:10">
      <c r="C6" s="345" t="s">
        <v>8997</v>
      </c>
    </row>
    <row r="7" spans="1:10">
      <c r="C7" s="345" t="s">
        <v>8998</v>
      </c>
    </row>
    <row r="8" spans="1:10">
      <c r="C8" s="345" t="s">
        <v>8999</v>
      </c>
    </row>
    <row r="9" spans="1:10">
      <c r="C9" s="345" t="s">
        <v>9000</v>
      </c>
    </row>
    <row r="10" spans="1:10">
      <c r="C10" s="434" t="s">
        <v>9001</v>
      </c>
    </row>
    <row r="11" spans="1:10">
      <c r="C11" s="345" t="s">
        <v>9002</v>
      </c>
    </row>
    <row r="12" spans="1:10">
      <c r="C12" s="345" t="s">
        <v>9003</v>
      </c>
    </row>
    <row r="13" spans="1:10">
      <c r="C13" s="345" t="s">
        <v>9004</v>
      </c>
    </row>
    <row r="14" spans="1:10">
      <c r="C14" s="345" t="s">
        <v>9005</v>
      </c>
    </row>
    <row r="15" spans="1:10">
      <c r="C15" s="345" t="s">
        <v>9006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5" t="s">
        <v>711</v>
      </c>
      <c r="C19" t="s">
        <v>713</v>
      </c>
      <c r="E19" s="365" t="s">
        <v>711</v>
      </c>
      <c r="F19" t="s">
        <v>713</v>
      </c>
      <c r="H19" s="365" t="s">
        <v>711</v>
      </c>
      <c r="I19" t="s">
        <v>713</v>
      </c>
    </row>
    <row r="20" spans="2:13">
      <c r="B20" s="366" t="s">
        <v>710</v>
      </c>
      <c r="C20">
        <v>450</v>
      </c>
      <c r="E20" s="367" t="s">
        <v>718</v>
      </c>
      <c r="F20" s="368">
        <v>600</v>
      </c>
      <c r="H20" s="366" t="s">
        <v>723</v>
      </c>
      <c r="I20">
        <v>677</v>
      </c>
    </row>
    <row r="21" spans="2:13">
      <c r="B21" s="366" t="s">
        <v>709</v>
      </c>
      <c r="C21">
        <v>400</v>
      </c>
      <c r="E21" s="367" t="s">
        <v>715</v>
      </c>
      <c r="F21" s="368">
        <v>1800</v>
      </c>
      <c r="H21" s="366" t="s">
        <v>721</v>
      </c>
      <c r="I21">
        <v>1250</v>
      </c>
    </row>
    <row r="22" spans="2:13">
      <c r="B22" s="367" t="s">
        <v>706</v>
      </c>
      <c r="C22" s="368">
        <v>8400</v>
      </c>
      <c r="E22" s="367" t="s">
        <v>704</v>
      </c>
      <c r="F22" s="368">
        <v>1350</v>
      </c>
      <c r="H22" s="366" t="s">
        <v>722</v>
      </c>
      <c r="I22">
        <v>6300</v>
      </c>
    </row>
    <row r="23" spans="2:13">
      <c r="B23" s="367" t="s">
        <v>701</v>
      </c>
      <c r="C23" s="368">
        <v>3000</v>
      </c>
      <c r="E23" s="367" t="s">
        <v>703</v>
      </c>
      <c r="F23" s="368">
        <v>2422</v>
      </c>
      <c r="H23" s="366" t="s">
        <v>724</v>
      </c>
      <c r="I23">
        <v>600</v>
      </c>
    </row>
    <row r="24" spans="2:13">
      <c r="B24" s="366" t="s">
        <v>705</v>
      </c>
      <c r="C24">
        <v>180</v>
      </c>
      <c r="E24" s="367" t="s">
        <v>716</v>
      </c>
      <c r="F24" s="368">
        <v>2000</v>
      </c>
      <c r="H24" s="366" t="s">
        <v>720</v>
      </c>
      <c r="I24">
        <v>900</v>
      </c>
    </row>
    <row r="25" spans="2:13">
      <c r="B25" s="366" t="s">
        <v>708</v>
      </c>
      <c r="C25">
        <v>1500</v>
      </c>
      <c r="E25" s="367" t="s">
        <v>717</v>
      </c>
      <c r="F25" s="368">
        <v>112</v>
      </c>
      <c r="H25" s="366" t="s">
        <v>712</v>
      </c>
      <c r="I25">
        <v>9727</v>
      </c>
    </row>
    <row r="26" spans="2:13">
      <c r="B26" s="366" t="s">
        <v>707</v>
      </c>
      <c r="C26">
        <v>500</v>
      </c>
      <c r="E26" s="367" t="s">
        <v>714</v>
      </c>
      <c r="F26" s="368">
        <v>120</v>
      </c>
    </row>
    <row r="27" spans="2:13">
      <c r="B27" s="366" t="s">
        <v>712</v>
      </c>
      <c r="C27">
        <v>14430</v>
      </c>
      <c r="E27" s="366" t="s">
        <v>712</v>
      </c>
      <c r="F27">
        <v>8404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>S25-$W$27</f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24" t="s">
        <v>5</v>
      </c>
      <c r="C4" s="146" t="s">
        <v>135</v>
      </c>
      <c r="D4" s="147"/>
      <c r="E4" s="146" t="s">
        <v>137</v>
      </c>
      <c r="F4" s="426" t="s">
        <v>139</v>
      </c>
      <c r="G4" s="426">
        <v>-110</v>
      </c>
      <c r="H4" s="146" t="s">
        <v>140</v>
      </c>
      <c r="I4" s="428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25"/>
      <c r="C5" s="148">
        <v>44459.845138888886</v>
      </c>
      <c r="D5" s="149" t="s">
        <v>136</v>
      </c>
      <c r="E5" s="149" t="s">
        <v>138</v>
      </c>
      <c r="F5" s="427"/>
      <c r="G5" s="427"/>
      <c r="H5" s="149" t="s">
        <v>140</v>
      </c>
      <c r="I5" s="429"/>
      <c r="K5" s="175" t="s">
        <v>27</v>
      </c>
      <c r="L5" s="176">
        <f t="shared" si="0"/>
        <v>89.5</v>
      </c>
    </row>
    <row r="6" spans="2:12">
      <c r="B6" s="415" t="s">
        <v>17</v>
      </c>
      <c r="C6" s="150" t="s">
        <v>141</v>
      </c>
      <c r="D6" s="151"/>
      <c r="E6" s="150" t="s">
        <v>143</v>
      </c>
      <c r="F6" s="418" t="s">
        <v>148</v>
      </c>
      <c r="G6" s="418">
        <v>-50</v>
      </c>
      <c r="H6" s="150" t="s">
        <v>140</v>
      </c>
      <c r="I6" s="421">
        <v>44462.619444444441</v>
      </c>
      <c r="K6" s="175" t="s">
        <v>5</v>
      </c>
      <c r="L6" s="176">
        <f t="shared" si="0"/>
        <v>-110.5</v>
      </c>
    </row>
    <row r="7" spans="2:12">
      <c r="B7" s="416"/>
      <c r="C7" s="152">
        <v>44462.632638888892</v>
      </c>
      <c r="D7" s="153" t="s">
        <v>142</v>
      </c>
      <c r="E7" s="153" t="s">
        <v>144</v>
      </c>
      <c r="F7" s="419"/>
      <c r="G7" s="419"/>
      <c r="H7" s="153" t="s">
        <v>149</v>
      </c>
      <c r="I7" s="422"/>
      <c r="K7" s="175" t="s">
        <v>17</v>
      </c>
      <c r="L7" s="176">
        <f t="shared" si="0"/>
        <v>10.5</v>
      </c>
    </row>
    <row r="8" spans="2:12">
      <c r="B8" s="416"/>
      <c r="C8" s="152">
        <v>44462.652777777781</v>
      </c>
      <c r="D8" s="153" t="s">
        <v>142</v>
      </c>
      <c r="E8" s="153" t="s">
        <v>145</v>
      </c>
      <c r="F8" s="419"/>
      <c r="G8" s="419"/>
      <c r="H8" s="153" t="s">
        <v>140</v>
      </c>
      <c r="I8" s="422"/>
      <c r="K8" s="175" t="s">
        <v>203</v>
      </c>
      <c r="L8" s="176">
        <f t="shared" si="0"/>
        <v>0</v>
      </c>
    </row>
    <row r="9" spans="2:12">
      <c r="B9" s="416"/>
      <c r="C9" s="153"/>
      <c r="D9" s="153"/>
      <c r="E9" s="153" t="s">
        <v>146</v>
      </c>
      <c r="F9" s="419"/>
      <c r="G9" s="419"/>
      <c r="H9" s="153"/>
      <c r="I9" s="422"/>
      <c r="K9" s="175" t="s">
        <v>213</v>
      </c>
      <c r="L9" s="176">
        <f t="shared" si="0"/>
        <v>-50.4</v>
      </c>
    </row>
    <row r="10" spans="2:12" ht="17" thickBot="1">
      <c r="B10" s="417"/>
      <c r="C10" s="154"/>
      <c r="D10" s="154"/>
      <c r="E10" s="154" t="s">
        <v>147</v>
      </c>
      <c r="F10" s="420"/>
      <c r="G10" s="420"/>
      <c r="H10" s="154"/>
      <c r="I10" s="423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415" t="s">
        <v>17</v>
      </c>
      <c r="C17" s="150" t="s">
        <v>153</v>
      </c>
      <c r="D17" s="151"/>
      <c r="E17" s="150" t="s">
        <v>155</v>
      </c>
      <c r="F17" s="418" t="s">
        <v>158</v>
      </c>
      <c r="G17" s="418">
        <v>-31</v>
      </c>
      <c r="H17" s="150" t="s">
        <v>140</v>
      </c>
      <c r="I17" s="421">
        <v>44462.643055555556</v>
      </c>
    </row>
    <row r="18" spans="2:9">
      <c r="B18" s="416"/>
      <c r="C18" s="152">
        <v>44462.930555555555</v>
      </c>
      <c r="D18" s="153" t="s">
        <v>154</v>
      </c>
      <c r="E18" s="153" t="s">
        <v>156</v>
      </c>
      <c r="F18" s="419"/>
      <c r="G18" s="419"/>
      <c r="H18" s="153" t="s">
        <v>149</v>
      </c>
      <c r="I18" s="422"/>
    </row>
    <row r="19" spans="2:9" ht="17" thickBot="1">
      <c r="B19" s="417"/>
      <c r="C19" s="154"/>
      <c r="D19" s="154"/>
      <c r="E19" s="154" t="s">
        <v>157</v>
      </c>
      <c r="F19" s="420"/>
      <c r="G19" s="420"/>
      <c r="H19" s="154"/>
      <c r="I19" s="423"/>
    </row>
    <row r="20" spans="2:9">
      <c r="B20" s="424" t="s">
        <v>5</v>
      </c>
      <c r="C20" s="146" t="s">
        <v>159</v>
      </c>
      <c r="D20" s="147"/>
      <c r="E20" s="146" t="s">
        <v>155</v>
      </c>
      <c r="F20" s="426" t="s">
        <v>160</v>
      </c>
      <c r="G20" s="426">
        <v>-40</v>
      </c>
      <c r="H20" s="146" t="s">
        <v>140</v>
      </c>
      <c r="I20" s="428">
        <v>44462.643750000003</v>
      </c>
    </row>
    <row r="21" spans="2:9">
      <c r="B21" s="430"/>
      <c r="C21" s="168">
        <v>44462.930555555555</v>
      </c>
      <c r="D21" s="169" t="s">
        <v>154</v>
      </c>
      <c r="E21" s="169" t="s">
        <v>156</v>
      </c>
      <c r="F21" s="431"/>
      <c r="G21" s="431"/>
      <c r="H21" s="169" t="s">
        <v>149</v>
      </c>
      <c r="I21" s="432"/>
    </row>
    <row r="22" spans="2:9" ht="17" thickBot="1">
      <c r="B22" s="425"/>
      <c r="C22" s="149"/>
      <c r="D22" s="149"/>
      <c r="E22" s="149" t="s">
        <v>157</v>
      </c>
      <c r="F22" s="427"/>
      <c r="G22" s="427"/>
      <c r="H22" s="149"/>
      <c r="I22" s="429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24" t="s">
        <v>40</v>
      </c>
      <c r="C24" s="146" t="s">
        <v>163</v>
      </c>
      <c r="D24" s="147"/>
      <c r="E24" s="146" t="s">
        <v>137</v>
      </c>
      <c r="F24" s="426" t="s">
        <v>166</v>
      </c>
      <c r="G24" s="426">
        <v>-20</v>
      </c>
      <c r="H24" s="146" t="s">
        <v>140</v>
      </c>
      <c r="I24" s="428">
        <v>44463.495833333334</v>
      </c>
    </row>
    <row r="25" spans="2:9">
      <c r="B25" s="430"/>
      <c r="C25" s="168">
        <v>44463.597916666666</v>
      </c>
      <c r="D25" s="169" t="s">
        <v>142</v>
      </c>
      <c r="E25" s="169" t="s">
        <v>164</v>
      </c>
      <c r="F25" s="431"/>
      <c r="G25" s="431"/>
      <c r="H25" s="169" t="s">
        <v>140</v>
      </c>
      <c r="I25" s="432"/>
    </row>
    <row r="26" spans="2:9" ht="17" thickBot="1">
      <c r="B26" s="425"/>
      <c r="C26" s="149"/>
      <c r="D26" s="149"/>
      <c r="E26" s="149" t="s">
        <v>165</v>
      </c>
      <c r="F26" s="427"/>
      <c r="G26" s="427"/>
      <c r="H26" s="149"/>
      <c r="I26" s="429"/>
    </row>
    <row r="27" spans="2:9">
      <c r="B27" s="415" t="s">
        <v>17</v>
      </c>
      <c r="C27" s="150" t="s">
        <v>167</v>
      </c>
      <c r="D27" s="151"/>
      <c r="E27" s="150" t="s">
        <v>137</v>
      </c>
      <c r="F27" s="418" t="s">
        <v>170</v>
      </c>
      <c r="G27" s="418">
        <v>52</v>
      </c>
      <c r="H27" s="150" t="s">
        <v>171</v>
      </c>
      <c r="I27" s="421">
        <v>44463.520833333336</v>
      </c>
    </row>
    <row r="28" spans="2:9">
      <c r="B28" s="416"/>
      <c r="C28" s="152">
        <v>44463.597916666666</v>
      </c>
      <c r="D28" s="153" t="s">
        <v>142</v>
      </c>
      <c r="E28" s="153" t="s">
        <v>168</v>
      </c>
      <c r="F28" s="419"/>
      <c r="G28" s="419"/>
      <c r="H28" s="153" t="s">
        <v>171</v>
      </c>
      <c r="I28" s="422"/>
    </row>
    <row r="29" spans="2:9" ht="17" thickBot="1">
      <c r="B29" s="417"/>
      <c r="C29" s="154"/>
      <c r="D29" s="154"/>
      <c r="E29" s="154" t="s">
        <v>169</v>
      </c>
      <c r="F29" s="420"/>
      <c r="G29" s="420"/>
      <c r="H29" s="154"/>
      <c r="I29" s="423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415" t="s">
        <v>40</v>
      </c>
      <c r="C36" s="150" t="s">
        <v>175</v>
      </c>
      <c r="D36" s="151"/>
      <c r="E36" s="150" t="s">
        <v>137</v>
      </c>
      <c r="F36" s="418" t="s">
        <v>177</v>
      </c>
      <c r="G36" s="418">
        <v>43</v>
      </c>
      <c r="H36" s="150" t="s">
        <v>171</v>
      </c>
      <c r="I36" s="421">
        <v>44463.568055555559</v>
      </c>
    </row>
    <row r="37" spans="2:9">
      <c r="B37" s="416"/>
      <c r="C37" s="152">
        <v>44463.597916666666</v>
      </c>
      <c r="D37" s="153" t="s">
        <v>142</v>
      </c>
      <c r="E37" s="153" t="s">
        <v>176</v>
      </c>
      <c r="F37" s="419"/>
      <c r="G37" s="419"/>
      <c r="H37" s="153" t="s">
        <v>171</v>
      </c>
      <c r="I37" s="422"/>
    </row>
    <row r="38" spans="2:9" ht="17" thickBot="1">
      <c r="B38" s="417"/>
      <c r="C38" s="154"/>
      <c r="D38" s="154"/>
      <c r="E38" s="154" t="s">
        <v>169</v>
      </c>
      <c r="F38" s="420"/>
      <c r="G38" s="420"/>
      <c r="H38" s="154"/>
      <c r="I38" s="423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24" t="s">
        <v>27</v>
      </c>
      <c r="C60" s="146" t="s">
        <v>191</v>
      </c>
      <c r="D60" s="147"/>
      <c r="E60" s="146" t="s">
        <v>137</v>
      </c>
      <c r="F60" s="426" t="s">
        <v>193</v>
      </c>
      <c r="G60" s="426">
        <v>50</v>
      </c>
      <c r="H60" s="146" t="s">
        <v>171</v>
      </c>
      <c r="I60" s="428">
        <v>44464.740277777775</v>
      </c>
    </row>
    <row r="61" spans="2:9" ht="17" thickBot="1">
      <c r="B61" s="425"/>
      <c r="C61" s="148">
        <v>44464.815972222219</v>
      </c>
      <c r="D61" s="149" t="s">
        <v>179</v>
      </c>
      <c r="E61" s="149" t="s">
        <v>192</v>
      </c>
      <c r="F61" s="427"/>
      <c r="G61" s="427"/>
      <c r="H61" s="149" t="s">
        <v>171</v>
      </c>
      <c r="I61" s="429"/>
    </row>
    <row r="62" spans="2:9">
      <c r="B62" s="415" t="s">
        <v>40</v>
      </c>
      <c r="C62" s="150" t="s">
        <v>194</v>
      </c>
      <c r="D62" s="151"/>
      <c r="E62" s="150" t="s">
        <v>195</v>
      </c>
      <c r="F62" s="418" t="s">
        <v>199</v>
      </c>
      <c r="G62" s="418">
        <v>-260</v>
      </c>
      <c r="H62" s="150" t="s">
        <v>140</v>
      </c>
      <c r="I62" s="421">
        <v>44460.601388888892</v>
      </c>
    </row>
    <row r="63" spans="2:9">
      <c r="B63" s="416"/>
      <c r="C63" s="152">
        <v>44464.934027777781</v>
      </c>
      <c r="D63" s="153" t="s">
        <v>179</v>
      </c>
      <c r="E63" s="153" t="s">
        <v>196</v>
      </c>
      <c r="F63" s="419"/>
      <c r="G63" s="419"/>
      <c r="H63" s="153" t="s">
        <v>140</v>
      </c>
      <c r="I63" s="422"/>
    </row>
    <row r="64" spans="2:9">
      <c r="B64" s="416"/>
      <c r="C64" s="152">
        <v>44464.940972222219</v>
      </c>
      <c r="D64" s="153" t="s">
        <v>179</v>
      </c>
      <c r="E64" s="153" t="s">
        <v>197</v>
      </c>
      <c r="F64" s="419"/>
      <c r="G64" s="419"/>
      <c r="H64" s="153" t="s">
        <v>149</v>
      </c>
      <c r="I64" s="422"/>
    </row>
    <row r="65" spans="2:9" ht="17" thickBot="1">
      <c r="B65" s="417"/>
      <c r="C65" s="164">
        <v>44464.815972222219</v>
      </c>
      <c r="D65" s="154" t="s">
        <v>179</v>
      </c>
      <c r="E65" s="154" t="s">
        <v>198</v>
      </c>
      <c r="F65" s="420"/>
      <c r="G65" s="420"/>
      <c r="H65" s="154" t="s">
        <v>171</v>
      </c>
      <c r="I65" s="423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184</vt:i4>
      </vt:variant>
    </vt:vector>
  </HeadingPairs>
  <TitlesOfParts>
    <vt:vector size="184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11.6.23</vt:lpstr>
      <vt:lpstr>11.13.23</vt:lpstr>
      <vt:lpstr>11.20.23</vt:lpstr>
      <vt:lpstr>11.27.23</vt:lpstr>
      <vt:lpstr>12.4.23</vt:lpstr>
      <vt:lpstr>12.11.23</vt:lpstr>
      <vt:lpstr>12.18.23</vt:lpstr>
      <vt:lpstr>12.25.23</vt:lpstr>
      <vt:lpstr>1.1.24</vt:lpstr>
      <vt:lpstr>1.8.24</vt:lpstr>
      <vt:lpstr>1.15.24</vt:lpstr>
      <vt:lpstr>1.22.24</vt:lpstr>
      <vt:lpstr>1.29.24</vt:lpstr>
      <vt:lpstr>2.5.24</vt:lpstr>
      <vt:lpstr>2.12.24</vt:lpstr>
      <vt:lpstr>2.19.24</vt:lpstr>
      <vt:lpstr>2.26.24</vt:lpstr>
      <vt:lpstr>3.4.24</vt:lpstr>
      <vt:lpstr>3.11.24</vt:lpstr>
      <vt:lpstr>3.18.24</vt:lpstr>
      <vt:lpstr>3.25.24</vt:lpstr>
      <vt:lpstr>4.1.24</vt:lpstr>
      <vt:lpstr>4.8.24</vt:lpstr>
      <vt:lpstr>4.15.24</vt:lpstr>
      <vt:lpstr>4.22.24</vt:lpstr>
      <vt:lpstr>4.29.24</vt:lpstr>
      <vt:lpstr>5.6.24</vt:lpstr>
      <vt:lpstr>5.13.24</vt:lpstr>
      <vt:lpstr>5.20.24</vt:lpstr>
      <vt:lpstr>5.27.24</vt:lpstr>
      <vt:lpstr>6.3.24</vt:lpstr>
      <vt:lpstr>6.10.24</vt:lpstr>
      <vt:lpstr>6.17.24</vt:lpstr>
      <vt:lpstr>6.24.24</vt:lpstr>
      <vt:lpstr>7.1.24</vt:lpstr>
      <vt:lpstr>7.8.24</vt:lpstr>
      <vt:lpstr>7.15.24</vt:lpstr>
      <vt:lpstr>7.22.24</vt:lpstr>
      <vt:lpstr>7.29.24</vt:lpstr>
      <vt:lpstr>8.5.24</vt:lpstr>
      <vt:lpstr>8.12.24</vt:lpstr>
      <vt:lpstr>8.19.24</vt:lpstr>
      <vt:lpstr>8.26.24</vt:lpstr>
      <vt:lpstr>9.2.24</vt:lpstr>
      <vt:lpstr>9.9.24</vt:lpstr>
      <vt:lpstr>PlayersAgents</vt:lpstr>
      <vt:lpstr>Sheet7</vt:lpstr>
      <vt:lpstr>Sheet15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2024-09-16T13:20:56Z</dcterms:modified>
</cp:coreProperties>
</file>