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26C60A01-3214-7945-BE0C-23256EE13878}" xr6:coauthVersionLast="47" xr6:coauthVersionMax="47" xr10:uidLastSave="{00000000-0000-0000-0000-000000000000}"/>
  <bookViews>
    <workbookView xWindow="0" yWindow="0" windowWidth="28800" windowHeight="18000" firstSheet="127" activeTab="143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11.6.23" sheetId="146" r:id="rId133"/>
    <sheet name="11.13.23" sheetId="147" r:id="rId134"/>
    <sheet name="11.20.23" sheetId="148" r:id="rId135"/>
    <sheet name="11.27.23" sheetId="149" r:id="rId136"/>
    <sheet name="12.4.23" sheetId="150" r:id="rId137"/>
    <sheet name="12.11.23" sheetId="151" r:id="rId138"/>
    <sheet name="12.18.23" sheetId="152" r:id="rId139"/>
    <sheet name="12.25.23" sheetId="153" r:id="rId140"/>
    <sheet name="1.1.24" sheetId="154" r:id="rId141"/>
    <sheet name="1.8.24" sheetId="155" r:id="rId142"/>
    <sheet name="1.15.24" sheetId="156" r:id="rId143"/>
    <sheet name="1.22.24" sheetId="157" r:id="rId144"/>
    <sheet name="PlayersAgents" sheetId="46" r:id="rId145"/>
    <sheet name="Sheet7" sheetId="137" r:id="rId146"/>
    <sheet name="Exposure" sheetId="134" r:id="rId147"/>
    <sheet name="Sheet4" sheetId="103" r:id="rId148"/>
    <sheet name="Red Data Dump" sheetId="34" r:id="rId149"/>
    <sheet name="bets_9.20" sheetId="28" state="hidden" r:id="rId150"/>
  </sheets>
  <definedNames>
    <definedName name="_xlnm._FilterDatabase" localSheetId="63" hidden="1">'7.11.2022'!$B$4:$F$23</definedName>
    <definedName name="_xlnm._FilterDatabase" localSheetId="144" hidden="1">PlayersAgents!$BR$5:$CA$64</definedName>
    <definedName name="_xlnm._FilterDatabase" localSheetId="147" hidden="1">Sheet4!$G$1:$H$17</definedName>
  </definedNames>
  <calcPr calcId="191029"/>
  <pivotCaches>
    <pivotCache cacheId="0" r:id="rId151"/>
    <pivotCache cacheId="1" r:id="rId152"/>
    <pivotCache cacheId="2" r:id="rId15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4" i="157" l="1"/>
  <c r="M33" i="157"/>
  <c r="I36" i="157"/>
  <c r="J35" i="157" s="1"/>
  <c r="M34" i="156"/>
  <c r="M33" i="156"/>
  <c r="I36" i="156"/>
  <c r="J34" i="156" s="1"/>
  <c r="W15" i="154"/>
  <c r="M34" i="154"/>
  <c r="M33" i="154"/>
  <c r="I36" i="154"/>
  <c r="J35" i="154" s="1"/>
  <c r="M34" i="153"/>
  <c r="M33" i="153"/>
  <c r="I36" i="153"/>
  <c r="J35" i="153" s="1"/>
  <c r="M34" i="151"/>
  <c r="M33" i="151"/>
  <c r="I36" i="151"/>
  <c r="J35" i="151" s="1"/>
  <c r="T35" i="150"/>
  <c r="I36" i="150"/>
  <c r="J35" i="150" s="1"/>
  <c r="M34" i="150" s="1"/>
  <c r="I36" i="149"/>
  <c r="J35" i="149" s="1"/>
  <c r="M34" i="149" s="1"/>
  <c r="G52" i="148"/>
  <c r="G51" i="148"/>
  <c r="G49" i="148"/>
  <c r="S34" i="148"/>
  <c r="S33" i="148"/>
  <c r="M34" i="148"/>
  <c r="S32" i="148"/>
  <c r="M33" i="148"/>
  <c r="I36" i="148"/>
  <c r="J35" i="148" s="1"/>
  <c r="G44" i="147"/>
  <c r="G46" i="147"/>
  <c r="G45" i="147"/>
  <c r="M34" i="147"/>
  <c r="I36" i="147"/>
  <c r="J35" i="147" s="1"/>
  <c r="M33" i="147" s="1"/>
  <c r="I45" i="146"/>
  <c r="J45" i="146" s="1"/>
  <c r="J46" i="146" s="1"/>
  <c r="I44" i="146"/>
  <c r="I43" i="146"/>
  <c r="I42" i="146"/>
  <c r="I41" i="146"/>
  <c r="I40" i="146"/>
  <c r="I39" i="146"/>
  <c r="I38" i="146"/>
  <c r="I37" i="146"/>
  <c r="I36" i="146"/>
  <c r="U24" i="145"/>
  <c r="U17" i="145"/>
  <c r="J38" i="145"/>
  <c r="J40" i="145"/>
  <c r="M38" i="145"/>
  <c r="M37" i="145"/>
  <c r="J39" i="145"/>
  <c r="J37" i="145"/>
  <c r="I40" i="145"/>
  <c r="I48" i="143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D6" i="46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J33" i="157" l="1"/>
  <c r="J34" i="157"/>
  <c r="J33" i="156"/>
  <c r="J35" i="156"/>
  <c r="J33" i="154"/>
  <c r="J34" i="154"/>
  <c r="J33" i="153"/>
  <c r="J34" i="153"/>
  <c r="J33" i="151"/>
  <c r="J34" i="151"/>
  <c r="J36" i="151"/>
  <c r="J33" i="150"/>
  <c r="J34" i="150"/>
  <c r="M33" i="150" s="1"/>
  <c r="J33" i="149"/>
  <c r="J34" i="149"/>
  <c r="M33" i="149" s="1"/>
  <c r="J33" i="148"/>
  <c r="J34" i="148"/>
  <c r="J34" i="147"/>
  <c r="J33" i="147"/>
  <c r="J36" i="147" s="1"/>
  <c r="L47" i="143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J36" i="157" l="1"/>
  <c r="J36" i="156"/>
  <c r="J36" i="154"/>
  <c r="J36" i="153"/>
  <c r="J36" i="150"/>
  <c r="J36" i="149"/>
  <c r="J36" i="148"/>
  <c r="U25" i="103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<sst xmlns="http://schemas.openxmlformats.org/spreadsheetml/2006/main" count="41657" uniqueCount="8975">
  <si>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</si>
  <si>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</si>
  <si>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</si>
  <si>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</si>
  <si>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</si>
  <si>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</si>
  <si>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</si>
  <si>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</si>
  <si>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</si>
  <si>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</si>
  <si>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</si>
  <si>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</si>
  <si>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</si>
  <si>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</si>
  <si>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</si>
  <si>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</si>
  <si>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</si>
  <si>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</si>
  <si>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</si>
  <si>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</si>
  <si>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</si>
  <si>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</si>
  <si>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</si>
  <si>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</si>
  <si>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</si>
  <si>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</si>
  <si>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</si>
  <si>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</si>
  <si>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</si>
  <si>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</si>
  <si>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</si>
  <si>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</si>
  <si>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</si>
  <si>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</si>
  <si>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</si>
  <si>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</si>
  <si>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</si>
  <si>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</si>
  <si>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</si>
  <si>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</si>
  <si>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</si>
  <si>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</si>
  <si>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</si>
  <si>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</si>
  <si>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</si>
  <si>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</si>
  <si>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</si>
  <si>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</si>
  <si>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</si>
  <si>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</si>
  <si>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</si>
  <si>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</si>
  <si>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</si>
  <si>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</si>
  <si>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</si>
  <si>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</si>
  <si>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</si>
  <si>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</si>
  <si>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</si>
  <si>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</si>
  <si>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</si>
  <si>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</si>
  <si>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</si>
  <si>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</si>
  <si>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</si>
  <si>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</si>
  <si>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</si>
  <si>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</si>
  <si>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</si>
  <si>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</si>
  <si>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</si>
  <si>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</si>
  <si>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</si>
  <si>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</si>
  <si>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</si>
  <si>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</si>
  <si>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</si>
  <si>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</si>
  <si>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</si>
  <si>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</si>
  <si>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</si>
  <si>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</si>
  <si>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</si>
  <si>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</si>
  <si>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</si>
  <si>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</si>
  <si>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</si>
  <si>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</si>
  <si>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</si>
  <si>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</si>
  <si>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</si>
  <si>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</si>
  <si>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</si>
  <si>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</si>
  <si>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</si>
  <si>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</si>
  <si>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</si>
  <si>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</si>
  <si>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</si>
  <si>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</si>
  <si>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</si>
  <si>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</si>
  <si>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</si>
  <si>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</si>
  <si>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</si>
  <si>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</si>
  <si>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</si>
  <si>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</si>
  <si>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</si>
  <si>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</si>
  <si>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</si>
  <si>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</si>
  <si>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</si>
  <si>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</si>
  <si>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</si>
  <si>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</si>
  <si>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</si>
  <si>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</si>
  <si>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</si>
  <si>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</si>
  <si>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</si>
  <si>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</si>
  <si>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</si>
  <si>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</si>
  <si>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</si>
  <si>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</si>
  <si>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</si>
  <si>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</si>
  <si>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</si>
  <si>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</si>
  <si>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</si>
  <si>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</si>
  <si>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</si>
  <si>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</si>
  <si>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</si>
  <si>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</si>
  <si>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</si>
  <si>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</si>
  <si>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</si>
  <si>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</si>
  <si>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</si>
  <si>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</si>
  <si>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</si>
  <si>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</si>
  <si>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</si>
  <si>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</si>
  <si>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</si>
  <si>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</si>
  <si>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</si>
  <si>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</si>
  <si>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</si>
  <si>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</si>
  <si>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</si>
  <si>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</si>
  <si>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</si>
  <si>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</si>
  <si>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</si>
  <si>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</si>
  <si>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</si>
  <si>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</si>
  <si>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</si>
  <si>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</si>
  <si>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</si>
  <si>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</si>
  <si>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</si>
  <si>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</si>
  <si>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</si>
  <si>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</si>
  <si>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</si>
  <si>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</si>
  <si>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</si>
  <si>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</si>
  <si>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</si>
  <si>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</si>
  <si>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</si>
  <si>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</si>
  <si>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</si>
  <si>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</si>
  <si>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</si>
  <si>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</si>
  <si>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</si>
  <si>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</si>
  <si>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</si>
  <si>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</si>
  <si>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</si>
  <si>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</si>
  <si>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</si>
  <si>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</si>
  <si>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</si>
  <si>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</si>
  <si>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</si>
  <si>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</si>
  <si>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</si>
  <si>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</si>
  <si>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</si>
  <si>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</si>
  <si>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</si>
  <si>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</si>
  <si>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</si>
  <si>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</si>
  <si>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</si>
  <si>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</si>
  <si>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</si>
  <si>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</si>
  <si>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</si>
  <si>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</si>
  <si>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</si>
  <si>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</si>
  <si>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</si>
  <si>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</si>
  <si>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</si>
  <si>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</si>
  <si>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</si>
  <si>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</si>
  <si>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</si>
  <si>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</si>
  <si>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</si>
  <si>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</si>
  <si>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</si>
  <si>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</si>
  <si>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</si>
  <si>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</si>
  <si>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</si>
  <si>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</si>
  <si>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</si>
  <si>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</si>
  <si>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</si>
  <si>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</si>
  <si>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</si>
  <si>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</si>
  <si>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</si>
  <si>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</si>
  <si>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</si>
  <si>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</si>
  <si>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</si>
  <si>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</si>
  <si>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</si>
  <si>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</si>
  <si>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</si>
  <si>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</si>
  <si>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</si>
  <si>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</si>
  <si>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</si>
  <si>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</si>
  <si>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</si>
  <si>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</si>
  <si>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</si>
  <si>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</si>
  <si>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</si>
  <si>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</si>
  <si>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</si>
  <si>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</si>
  <si>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</si>
  <si>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</si>
  <si>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</si>
  <si>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</si>
  <si>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</si>
  <si>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</si>
  <si>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</si>
  <si>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</si>
  <si>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</si>
  <si>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</si>
  <si>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</si>
  <si>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</si>
  <si>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</si>
  <si>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</si>
  <si>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</si>
  <si>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</si>
  <si>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</si>
  <si>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</si>
  <si>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</si>
  <si>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</si>
  <si>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</si>
  <si>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</si>
  <si>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</si>
  <si>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</si>
  <si>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</si>
  <si>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</si>
  <si>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</si>
  <si>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</si>
  <si>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</si>
  <si>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</si>
  <si>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</si>
  <si>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</si>
  <si>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</si>
  <si>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</si>
  <si>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</si>
  <si>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</si>
  <si>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</si>
  <si>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</si>
  <si>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</si>
  <si>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</si>
  <si>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</si>
  <si>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</si>
  <si>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</si>
  <si>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</si>
  <si>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</si>
  <si>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</si>
  <si>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</si>
  <si>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</si>
  <si>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</si>
  <si>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</si>
  <si>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</si>
  <si>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</si>
  <si>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</si>
  <si>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</si>
  <si>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</si>
  <si>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</si>
  <si>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</si>
  <si>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</si>
  <si>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</si>
  <si>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</si>
  <si>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</si>
  <si>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</si>
  <si>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</si>
  <si>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</si>
  <si>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</si>
  <si>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</si>
  <si>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</si>
  <si>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</si>
  <si>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</si>
  <si>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</si>
  <si>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</si>
  <si>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</si>
  <si>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</si>
  <si>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</si>
  <si>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</si>
  <si>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</si>
  <si>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</si>
  <si>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</si>
  <si>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</si>
  <si>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</si>
  <si>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</si>
  <si>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</si>
  <si>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</si>
  <si>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</si>
  <si>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</si>
  <si>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</si>
  <si>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</si>
  <si>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</si>
  <si>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</si>
  <si>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</si>
  <si>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</si>
  <si>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</si>
  <si>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</si>
  <si>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</si>
  <si>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</si>
  <si>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</si>
  <si>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</si>
  <si>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</si>
  <si>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</si>
  <si>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</si>
  <si>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</si>
  <si>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</si>
  <si>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</si>
  <si>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</si>
  <si>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</si>
  <si>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</si>
  <si>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</si>
  <si>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</si>
  <si>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</si>
  <si>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</si>
  <si>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</si>
  <si>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</si>
  <si>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</si>
  <si>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</si>
  <si>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</si>
  <si>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</si>
  <si>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</si>
  <si>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</si>
  <si>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</si>
  <si>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</si>
  <si>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</si>
  <si>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</si>
  <si>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</si>
  <si>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</si>
  <si>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</si>
  <si>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</si>
  <si>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</si>
  <si>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</si>
  <si>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</si>
  <si>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</si>
  <si>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</si>
  <si>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</si>
  <si>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</si>
  <si>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</si>
  <si>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</si>
  <si>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</si>
  <si>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</si>
  <si>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</si>
  <si>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</si>
  <si>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</si>
  <si>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</si>
  <si>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</si>
  <si>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</si>
  <si>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</si>
  <si>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</si>
  <si>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</si>
  <si>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</si>
  <si>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</si>
  <si>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</si>
  <si>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</si>
  <si>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</si>
  <si>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</si>
  <si>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</si>
  <si>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</si>
  <si>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</si>
  <si>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</si>
  <si>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</si>
  <si>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</si>
  <si>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</si>
  <si>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</si>
  <si>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</si>
  <si>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</si>
  <si>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</si>
  <si>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</si>
  <si>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</si>
  <si>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</si>
  <si>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</si>
  <si>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</si>
  <si>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</si>
  <si>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</si>
  <si>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</si>
  <si>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</si>
  <si>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</si>
  <si>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</si>
  <si>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</si>
  <si>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</si>
  <si>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</si>
  <si>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</si>
  <si>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</si>
  <si>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</si>
  <si>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</si>
  <si>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</si>
  <si>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</si>
  <si>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</si>
  <si>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</si>
  <si>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</si>
  <si>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</si>
  <si>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</si>
  <si>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</si>
  <si>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</si>
  <si>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</si>
  <si>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</si>
  <si>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</si>
  <si>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</si>
  <si>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</si>
  <si>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</si>
  <si>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</si>
  <si>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</si>
  <si>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</si>
  <si>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</si>
  <si>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</si>
  <si>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</si>
  <si>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</si>
  <si>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</si>
  <si>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</si>
  <si>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</si>
  <si>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</si>
  <si>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</si>
  <si>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</si>
  <si>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</si>
  <si>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</si>
  <si>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</si>
  <si>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</si>
  <si>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</si>
  <si>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</si>
  <si>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</si>
  <si>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</si>
  <si>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</si>
  <si>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</si>
  <si>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</si>
  <si>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</si>
  <si>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</si>
  <si>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</si>
  <si>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</si>
  <si>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</si>
  <si>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</si>
  <si>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</si>
  <si>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</si>
  <si>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</si>
  <si>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</si>
  <si>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</si>
  <si>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</si>
  <si>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</si>
  <si>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</si>
  <si>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</si>
  <si>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</si>
  <si>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</si>
  <si>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</si>
  <si>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</si>
  <si>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</si>
  <si>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</si>
  <si>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</si>
  <si>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</si>
  <si>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</si>
  <si>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</si>
  <si>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</si>
  <si>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</si>
  <si>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</si>
  <si>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</si>
  <si>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</si>
  <si>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</si>
  <si>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</si>
  <si>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</si>
  <si>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</si>
  <si>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</si>
  <si>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</si>
  <si>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</si>
  <si>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</si>
  <si>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</si>
  <si>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</si>
  <si>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</si>
  <si>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</si>
  <si>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</si>
  <si>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</si>
  <si>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</si>
  <si>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</si>
  <si>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</si>
  <si>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</si>
  <si>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</si>
  <si>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</si>
  <si>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</si>
  <si>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</si>
  <si>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</si>
  <si>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</si>
  <si>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</si>
  <si>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</si>
  <si>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</si>
  <si>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</si>
  <si>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</si>
  <si>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</si>
  <si>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</si>
  <si>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</si>
  <si>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</si>
  <si>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</si>
  <si>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</si>
  <si>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</si>
  <si>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</si>
  <si>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</si>
  <si>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</si>
  <si>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</si>
  <si>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</si>
  <si>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</si>
  <si>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</si>
  <si>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</si>
  <si>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</si>
  <si>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</si>
  <si>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</si>
  <si>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</si>
  <si>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</si>
  <si>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</si>
  <si>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</si>
  <si>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</si>
  <si>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</si>
  <si>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</si>
  <si>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</si>
  <si>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</si>
  <si>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</si>
  <si>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</si>
  <si>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</si>
  <si>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</si>
  <si>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</si>
  <si>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</si>
  <si>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</si>
  <si>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</si>
  <si>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</si>
  <si>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</si>
  <si>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</si>
  <si>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</si>
  <si>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</si>
  <si>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</si>
  <si>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</si>
  <si>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</si>
  <si>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</si>
  <si>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</si>
  <si>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</si>
  <si>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</si>
  <si>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</si>
  <si>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</si>
  <si>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</si>
  <si>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</si>
  <si>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</si>
  <si>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</si>
  <si>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</si>
  <si>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</si>
  <si>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</si>
  <si>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</si>
  <si>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</si>
  <si>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</si>
  <si>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</si>
  <si>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</si>
  <si>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</si>
  <si>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</si>
  <si>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</si>
  <si>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</si>
  <si>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</si>
  <si>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</si>
  <si>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</si>
  <si>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</si>
  <si>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</si>
  <si>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</si>
  <si>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</si>
  <si>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</si>
  <si>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</si>
  <si>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</si>
  <si>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</si>
  <si>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</si>
  <si>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</si>
  <si>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</si>
  <si>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</si>
  <si>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</si>
  <si>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</si>
  <si>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</si>
  <si>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</si>
  <si>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</si>
  <si>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</si>
  <si>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</si>
  <si>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</si>
  <si>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</si>
  <si>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</si>
  <si>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</si>
  <si>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</si>
  <si>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</si>
  <si>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</si>
  <si>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</si>
  <si>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</si>
  <si>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</si>
  <si>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</si>
  <si>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</si>
  <si>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</si>
  <si>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</si>
  <si>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</si>
  <si>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</si>
  <si>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</si>
  <si>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</si>
  <si>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</si>
  <si>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</si>
  <si>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</si>
  <si>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</si>
  <si>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</si>
  <si>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</si>
  <si>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</si>
  <si>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</si>
  <si>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</si>
  <si>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</si>
  <si>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</si>
  <si>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</si>
  <si>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</si>
  <si>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</si>
  <si>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</si>
  <si>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</si>
  <si>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</si>
  <si>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</si>
  <si>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</si>
  <si>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</si>
  <si>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</si>
  <si>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</si>
  <si>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</si>
  <si>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</si>
  <si>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</si>
  <si>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</si>
  <si>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</si>
  <si>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</si>
  <si>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</si>
  <si>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</si>
  <si>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</si>
  <si>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</si>
  <si>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</si>
  <si>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</si>
  <si>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</si>
  <si>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</si>
  <si>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</si>
  <si>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</si>
  <si>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</si>
  <si>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</si>
  <si>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</si>
  <si>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</si>
  <si>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</si>
  <si>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</si>
  <si>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</si>
  <si>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</si>
  <si>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</si>
  <si>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</si>
  <si>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</si>
  <si>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</si>
  <si>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</si>
  <si>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</si>
  <si>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</si>
  <si>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</si>
  <si>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</si>
  <si>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</si>
  <si>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</si>
  <si>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</si>
  <si>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</si>
  <si>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</si>
  <si>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</si>
  <si>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</si>
  <si>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</si>
  <si>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</si>
  <si>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</si>
  <si>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</si>
  <si>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</si>
  <si>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</si>
  <si>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</si>
  <si>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</si>
  <si>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</si>
  <si>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</si>
  <si>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</si>
  <si>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</si>
  <si>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</si>
  <si>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</si>
  <si>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</si>
  <si>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</si>
  <si>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</si>
  <si>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</si>
  <si>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</si>
  <si>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</si>
  <si>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</si>
  <si>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</si>
  <si>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</si>
  <si>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</si>
  <si>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</si>
  <si>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</si>
  <si>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</si>
  <si>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</si>
  <si>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</si>
  <si>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</si>
  <si>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</si>
  <si>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</si>
  <si>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</si>
  <si>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</si>
  <si>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</si>
  <si>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</si>
  <si>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</si>
  <si>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</si>
  <si>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</si>
  <si>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</si>
  <si>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</si>
  <si>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</si>
  <si>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</si>
  <si>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</si>
  <si>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</si>
  <si>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</si>
  <si>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</si>
  <si>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</si>
  <si>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</si>
  <si>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</si>
  <si>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</si>
  <si>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</si>
  <si>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</si>
  <si>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</si>
  <si>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</si>
  <si>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</si>
  <si>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</si>
  <si>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</si>
  <si>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</si>
  <si>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</si>
  <si>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</si>
  <si>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</si>
  <si>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</si>
  <si>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</si>
  <si>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</si>
  <si>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</si>
  <si>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</si>
  <si>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</si>
  <si>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</si>
  <si>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</si>
  <si>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</si>
  <si>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</si>
  <si>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</si>
  <si>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</si>
  <si>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</si>
  <si>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</si>
  <si>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</si>
  <si>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</si>
  <si>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</si>
  <si>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</si>
  <si>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</si>
  <si>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</si>
  <si>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</si>
  <si>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</si>
  <si>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</si>
  <si>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</si>
  <si>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</si>
  <si>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</si>
  <si>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</si>
  <si>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</si>
  <si>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</si>
  <si>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</si>
  <si>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</si>
  <si>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</si>
  <si>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</si>
  <si>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</si>
  <si>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</si>
  <si>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</si>
  <si>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</si>
  <si>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</si>
  <si>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</si>
  <si>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</si>
  <si>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</si>
  <si>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</si>
  <si>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</si>
  <si>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</si>
  <si>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</si>
  <si>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</si>
  <si>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</si>
  <si>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</si>
  <si>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</si>
  <si>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</si>
  <si>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</si>
  <si>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</si>
  <si>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</si>
  <si>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</si>
  <si>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</si>
  <si>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</si>
  <si>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</si>
  <si>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</si>
  <si>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</si>
  <si>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</si>
  <si>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</si>
  <si>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</si>
  <si>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</si>
  <si>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</si>
  <si>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</si>
  <si>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</si>
  <si>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</si>
  <si>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</si>
  <si>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</si>
  <si>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</si>
  <si>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</si>
  <si>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</si>
  <si>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</si>
  <si>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</si>
  <si>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</si>
  <si>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</si>
  <si>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</si>
  <si>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</si>
  <si>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</si>
  <si>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</si>
  <si>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</si>
  <si>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</si>
  <si>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</si>
  <si>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</si>
  <si>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</si>
  <si>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</si>
  <si>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</si>
  <si>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</si>
  <si>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</si>
  <si>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</si>
  <si>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</si>
  <si>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</si>
  <si>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</si>
  <si>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</si>
  <si>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</si>
  <si>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</si>
  <si>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</si>
  <si>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</si>
  <si>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</si>
  <si>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</si>
  <si>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</si>
  <si>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</si>
  <si>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</si>
  <si>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</si>
  <si>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</si>
  <si>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</si>
  <si>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</si>
  <si>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</si>
  <si>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</si>
  <si>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</si>
  <si>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</si>
  <si>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</si>
  <si>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</si>
  <si>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</si>
  <si>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</si>
  <si>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</si>
  <si>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</si>
  <si>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</si>
  <si>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</si>
  <si>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</si>
  <si>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</si>
  <si>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</si>
  <si>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</si>
  <si>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</si>
  <si>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</si>
  <si>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</si>
  <si>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</si>
  <si>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</si>
  <si>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</si>
  <si>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</si>
  <si>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</si>
  <si>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</si>
  <si>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</si>
  <si>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</si>
  <si>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</si>
  <si>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</si>
  <si>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</si>
  <si>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</si>
  <si>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</si>
  <si>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</si>
  <si>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</si>
  <si>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</si>
  <si>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</si>
  <si>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</si>
  <si>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</si>
  <si>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</si>
  <si>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</si>
  <si>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</si>
  <si>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</si>
  <si>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</si>
  <si>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</si>
  <si>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</si>
  <si>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</si>
  <si>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</si>
  <si>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</si>
  <si>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</si>
  <si>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</si>
  <si>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</si>
  <si>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</si>
  <si>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</si>
  <si>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</si>
  <si>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</si>
  <si>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</si>
  <si>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</si>
  <si>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</si>
  <si>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</si>
  <si>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</si>
  <si>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</si>
  <si>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</si>
  <si>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</si>
  <si>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</si>
  <si>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</si>
  <si>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</si>
  <si>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</si>
  <si>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</si>
  <si>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</si>
  <si>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</si>
  <si>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</si>
  <si>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</si>
  <si>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</si>
  <si>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</si>
  <si>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</si>
  <si>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</si>
  <si>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</si>
  <si>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</si>
  <si>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</si>
  <si>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</si>
  <si>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</si>
  <si>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</si>
  <si>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</si>
  <si>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</si>
  <si>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</si>
  <si>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</si>
  <si>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</si>
  <si>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</si>
  <si>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</si>
  <si>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</si>
  <si>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</si>
  <si>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</si>
  <si>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</si>
  <si>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</si>
  <si>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</si>
  <si>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</si>
  <si>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</si>
  <si>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</si>
  <si>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</si>
  <si>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</si>
  <si>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</si>
  <si>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</si>
  <si>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</si>
  <si>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</si>
  <si>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</si>
  <si>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</si>
  <si>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</si>
  <si>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</si>
  <si>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</si>
  <si>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</si>
  <si>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</si>
  <si>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</si>
  <si>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</si>
  <si>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</si>
  <si>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</si>
  <si>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</si>
  <si>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</si>
  <si>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</si>
  <si>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</si>
  <si>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</si>
  <si>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</si>
  <si>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</si>
  <si>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</si>
  <si>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</si>
  <si>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</si>
  <si>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</si>
  <si>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</si>
  <si>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</si>
  <si>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</si>
  <si>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</si>
  <si>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</si>
  <si>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</si>
  <si>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</si>
  <si>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</si>
  <si>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</si>
  <si>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</si>
  <si>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</si>
  <si>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</si>
  <si>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</si>
  <si>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</si>
  <si>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</si>
  <si>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</si>
  <si>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</si>
  <si>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</si>
  <si>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</si>
  <si>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</si>
  <si>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</si>
  <si>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</si>
  <si>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</si>
  <si>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</si>
  <si>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</si>
  <si>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</si>
  <si>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</si>
  <si>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</si>
  <si>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</si>
  <si>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</si>
  <si>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</si>
  <si>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</si>
  <si>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</si>
  <si>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</si>
  <si>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</si>
  <si>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</si>
  <si>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</si>
  <si>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</si>
  <si>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</si>
  <si>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</si>
  <si>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</si>
  <si>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</si>
  <si>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</si>
  <si>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</si>
  <si>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</si>
  <si>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</si>
  <si>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</si>
  <si>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</si>
  <si>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</si>
  <si>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</si>
  <si>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</si>
  <si>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</si>
  <si>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</si>
  <si>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</si>
  <si>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</si>
  <si>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</si>
  <si>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</si>
  <si>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</si>
  <si>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</si>
  <si>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</si>
  <si>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</si>
  <si>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</si>
  <si>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</si>
  <si>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</si>
  <si>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</si>
  <si>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</si>
  <si>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</si>
  <si>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</si>
  <si>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</si>
  <si>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</si>
  <si>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</si>
  <si>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</si>
  <si>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</si>
  <si>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</si>
  <si>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</si>
  <si>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</si>
  <si>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</si>
  <si>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</si>
  <si>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</si>
  <si>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</si>
  <si>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</si>
  <si>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</si>
  <si>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</si>
  <si>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</si>
  <si>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</si>
  <si>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</si>
  <si>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</si>
  <si>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</si>
  <si>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</si>
  <si>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</si>
  <si>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</si>
  <si>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</si>
  <si>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</si>
  <si>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</si>
  <si>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</si>
  <si>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</si>
  <si>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</si>
  <si>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</si>
  <si>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</si>
  <si>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</si>
  <si>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</si>
  <si>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</si>
  <si>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</si>
  <si>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</si>
  <si>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</si>
  <si>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</si>
  <si>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</si>
  <si>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</si>
  <si>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</si>
  <si>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</si>
  <si>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</si>
  <si>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</si>
  <si>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</si>
  <si>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</si>
  <si>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</si>
  <si>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</si>
  <si>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</si>
  <si>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</si>
  <si>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</si>
  <si>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</si>
  <si>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</si>
  <si>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</si>
  <si>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</si>
  <si>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</si>
  <si>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</si>
  <si>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</si>
  <si>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</si>
  <si>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</si>
  <si>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</si>
  <si>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</si>
  <si>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</si>
  <si>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</si>
  <si>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</si>
  <si>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</si>
  <si>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</si>
  <si>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</si>
  <si>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</si>
  <si>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</si>
  <si>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</si>
  <si>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</si>
  <si>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</si>
  <si>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</si>
  <si>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</si>
  <si>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</si>
  <si>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</si>
  <si>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</si>
  <si>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</si>
  <si>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</si>
  <si>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</si>
  <si>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</si>
  <si>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</si>
  <si>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</si>
  <si>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</si>
  <si>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</si>
  <si>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</si>
  <si>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</si>
  <si>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</si>
  <si>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</si>
  <si>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</si>
  <si>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</si>
  <si>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</si>
  <si>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</si>
  <si>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</si>
  <si>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</si>
  <si>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</si>
  <si>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</si>
  <si>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</si>
  <si>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</si>
  <si>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</si>
  <si>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</si>
  <si>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</si>
  <si>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</si>
  <si>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</si>
  <si>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</si>
  <si>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</si>
  <si>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</si>
  <si>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</si>
  <si>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</si>
  <si>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</si>
  <si>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</si>
  <si>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</si>
  <si>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</si>
  <si>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</si>
  <si>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</si>
  <si>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</si>
  <si>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</si>
  <si>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</si>
  <si>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</si>
  <si>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</si>
  <si>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</si>
  <si>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</si>
  <si>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</si>
  <si>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</si>
  <si>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</si>
  <si>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</si>
  <si>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</si>
  <si>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</si>
  <si>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</si>
  <si>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</si>
  <si>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</si>
  <si>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</si>
  <si>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</si>
  <si>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</si>
  <si>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</si>
  <si>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</si>
  <si>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</si>
  <si>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</si>
  <si>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</si>
  <si>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</si>
  <si>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</si>
  <si>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</si>
  <si>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</si>
  <si>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</si>
  <si>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</si>
  <si>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</si>
  <si>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</si>
  <si>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</si>
  <si>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</si>
  <si>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</si>
  <si>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</si>
  <si>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</si>
  <si>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</si>
  <si>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</si>
  <si>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</si>
  <si>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</si>
  <si>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</si>
  <si>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</si>
  <si>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</si>
  <si>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</si>
  <si>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</si>
  <si>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</si>
  <si>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</si>
  <si>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</si>
  <si>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</si>
  <si>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</si>
  <si>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</si>
  <si>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</si>
  <si>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</si>
  <si>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</si>
  <si>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</si>
  <si>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</si>
  <si>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</si>
  <si>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</si>
  <si>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</si>
  <si>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</si>
  <si>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</si>
  <si>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</si>
  <si>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</si>
  <si>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</si>
  <si>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</si>
  <si>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</si>
  <si>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</si>
  <si>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</si>
  <si>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</si>
  <si>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</si>
  <si>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</si>
  <si>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</si>
  <si>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</si>
  <si>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</si>
  <si>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</si>
  <si>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</si>
  <si>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</si>
  <si>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</si>
  <si>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</si>
  <si>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</si>
  <si>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</si>
  <si>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</si>
  <si>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</si>
  <si>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</si>
  <si>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</si>
  <si>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</si>
  <si>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</si>
  <si>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</si>
  <si>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</si>
  <si>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</si>
  <si>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</si>
  <si>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</si>
  <si>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</si>
  <si>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</si>
  <si>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</si>
  <si>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</si>
  <si>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</si>
  <si>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</si>
  <si>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</si>
  <si>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</si>
  <si>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</si>
  <si>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</si>
  <si>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</si>
  <si>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</si>
  <si>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</si>
  <si>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</si>
  <si>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</si>
  <si>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</si>
  <si>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</si>
  <si>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</si>
  <si>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</si>
  <si>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</si>
  <si>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</si>
  <si>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</si>
  <si>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</si>
  <si>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</si>
  <si>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</si>
  <si>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</si>
  <si>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</si>
  <si>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</si>
  <si>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</si>
  <si>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</si>
  <si>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</si>
  <si>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</si>
  <si>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</si>
  <si>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</si>
  <si>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</si>
  <si>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</si>
  <si>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</si>
  <si>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</si>
  <si>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</si>
  <si>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</si>
  <si>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</si>
  <si>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</si>
  <si>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</si>
  <si>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</si>
  <si>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</si>
  <si>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</si>
  <si>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</si>
  <si>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</si>
  <si>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</si>
  <si>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</si>
  <si>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</si>
  <si>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</si>
  <si>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</si>
  <si>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</si>
  <si>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</si>
  <si>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</si>
  <si>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</si>
  <si>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</si>
  <si>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</si>
  <si>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</si>
  <si>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</si>
  <si>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</si>
  <si>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</si>
  <si>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</si>
  <si>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</si>
  <si>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</si>
  <si>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</si>
  <si>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</si>
  <si>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</si>
  <si>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</si>
  <si>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</si>
  <si>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</si>
  <si>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</si>
  <si>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</si>
  <si>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</si>
  <si>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</si>
  <si>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</si>
  <si>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</si>
  <si>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</si>
  <si>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</si>
  <si>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</si>
  <si>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</si>
  <si>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</si>
  <si>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</si>
  <si>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</si>
  <si>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</si>
  <si>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</si>
  <si>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</si>
  <si>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</si>
  <si>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</si>
  <si>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</si>
  <si>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</si>
  <si>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</si>
  <si>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</si>
  <si>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</si>
  <si>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</si>
  <si>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</si>
  <si>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</si>
  <si>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</si>
  <si>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</si>
  <si>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</si>
  <si>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</si>
  <si>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</si>
  <si>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</si>
  <si>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</si>
  <si>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</si>
  <si>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</si>
  <si>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</si>
  <si>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</si>
  <si>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</si>
  <si>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</si>
  <si>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</si>
  <si>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</si>
  <si>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</si>
  <si>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</si>
  <si>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</si>
  <si>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</si>
  <si>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</si>
  <si>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</si>
  <si>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</si>
  <si>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</si>
  <si>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</si>
  <si>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</si>
  <si>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</si>
  <si>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</si>
  <si>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</si>
  <si>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</si>
  <si>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</si>
  <si>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</si>
  <si>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</si>
  <si>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</si>
  <si>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</si>
  <si>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</si>
  <si>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</si>
  <si>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</si>
  <si>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</si>
  <si>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</si>
  <si>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</si>
  <si>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</si>
  <si>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</si>
  <si>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</si>
  <si>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</si>
  <si>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</si>
  <si>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</si>
  <si>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</si>
  <si>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</si>
  <si>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</si>
  <si>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</si>
  <si>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</si>
  <si>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</si>
  <si>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</si>
  <si>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</si>
  <si>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</si>
  <si>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</si>
  <si>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</si>
  <si>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</si>
  <si>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</si>
  <si>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</si>
  <si>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</si>
  <si>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</si>
  <si>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</si>
  <si>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</si>
  <si>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</si>
  <si>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</si>
  <si>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</si>
  <si>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</si>
  <si>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</si>
  <si>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</si>
  <si>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</si>
  <si>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</si>
  <si>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</si>
  <si>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</si>
  <si>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</si>
  <si>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</si>
  <si>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</si>
  <si>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</si>
  <si>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</si>
  <si>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</si>
  <si>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</si>
  <si>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</si>
  <si>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</si>
  <si>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</si>
  <si>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</si>
  <si>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</si>
  <si>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</si>
  <si>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</si>
  <si>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</si>
  <si>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</si>
  <si>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</si>
  <si>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</si>
  <si>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</si>
  <si>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</si>
  <si>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</si>
  <si>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</si>
  <si>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</si>
  <si>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</si>
  <si>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</si>
  <si>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</si>
  <si>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</si>
  <si>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</si>
  <si>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</si>
  <si>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</si>
  <si>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</si>
  <si>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</si>
  <si>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</si>
  <si>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</si>
  <si>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</si>
  <si>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</si>
  <si>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</si>
  <si>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</si>
  <si>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</si>
  <si>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</si>
  <si>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</si>
  <si>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</si>
  <si>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</si>
  <si>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</si>
  <si>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</si>
  <si>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</si>
  <si>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</si>
  <si>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</si>
  <si>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</si>
  <si>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</si>
  <si>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</si>
  <si>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</si>
  <si>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</si>
  <si>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</si>
  <si>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</si>
  <si>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</si>
  <si>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</si>
  <si>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</si>
  <si>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</si>
  <si>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</si>
  <si>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</si>
  <si>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</si>
  <si>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</si>
  <si>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</si>
  <si>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</si>
  <si>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</si>
  <si>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</si>
  <si>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</si>
  <si>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</si>
  <si>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</si>
  <si>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</si>
  <si>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</si>
  <si>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</si>
  <si>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</si>
  <si>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</si>
  <si>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</si>
  <si>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</si>
  <si>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</si>
  <si>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</si>
  <si>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</si>
  <si>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</si>
  <si>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</si>
  <si>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</si>
  <si>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</si>
  <si>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</si>
  <si>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</si>
  <si>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</si>
  <si>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</si>
  <si>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</si>
  <si>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</si>
  <si>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</si>
  <si>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</si>
  <si>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</si>
  <si>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</si>
  <si>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</si>
  <si>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</si>
  <si>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</si>
  <si>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</si>
  <si>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</si>
  <si>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</si>
  <si>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</si>
  <si>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</si>
  <si>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</si>
  <si>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</si>
  <si>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</si>
  <si>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</si>
  <si>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</si>
  <si>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</si>
  <si>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</si>
  <si>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</si>
  <si>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</si>
  <si>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</si>
  <si>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</si>
  <si>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</si>
  <si>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</si>
  <si>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</si>
  <si>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</si>
  <si>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</si>
  <si>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</si>
  <si>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</si>
  <si>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</si>
  <si>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</si>
  <si>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</si>
  <si>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</si>
  <si>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</si>
  <si>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</si>
  <si>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</si>
  <si>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</si>
  <si>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</si>
  <si>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</si>
  <si>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</si>
  <si>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</si>
  <si>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</si>
  <si>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</si>
  <si>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</si>
  <si>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</si>
  <si>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</si>
  <si>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</si>
  <si>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</si>
  <si>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</si>
  <si>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</si>
  <si>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</si>
  <si>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</si>
  <si>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</si>
  <si>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</si>
  <si>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</si>
  <si>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</si>
  <si>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</si>
  <si>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</si>
  <si>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</si>
  <si>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</si>
  <si>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</si>
  <si>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</si>
  <si>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</si>
  <si>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</si>
  <si>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</si>
  <si>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</si>
  <si>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</si>
  <si>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</si>
  <si>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</si>
  <si>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</si>
  <si>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</si>
  <si>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</si>
  <si>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</si>
  <si>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</si>
  <si>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</si>
  <si>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</si>
  <si>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</si>
  <si>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</si>
  <si>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</si>
  <si>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</si>
  <si>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</si>
  <si>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</si>
  <si>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</si>
  <si>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</si>
  <si>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</si>
  <si>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</si>
  <si>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</si>
  <si>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</si>
  <si>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</si>
  <si>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</si>
  <si>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</si>
  <si>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</si>
  <si>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</si>
  <si>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</si>
  <si>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</si>
  <si>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</si>
  <si>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</si>
  <si>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</si>
  <si>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</si>
  <si>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</si>
  <si>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</si>
  <si>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</si>
  <si>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</si>
  <si>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</si>
  <si>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</si>
  <si>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</si>
  <si>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</si>
  <si>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</si>
  <si>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</si>
  <si>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</si>
  <si>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</si>
  <si>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</si>
  <si>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</si>
  <si>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</si>
  <si>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</si>
  <si>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</si>
  <si>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</si>
  <si>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</si>
  <si>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</si>
  <si>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</si>
  <si>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</si>
  <si>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</si>
  <si>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</si>
  <si>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</si>
  <si>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</si>
  <si>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</si>
  <si>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</si>
  <si>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</si>
  <si>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</si>
  <si>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</si>
  <si>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</si>
  <si>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</si>
  <si>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</si>
  <si>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</si>
  <si>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</si>
  <si>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</si>
  <si>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</si>
  <si>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</si>
  <si>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</si>
  <si>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</si>
  <si>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</si>
  <si>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</si>
  <si>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</si>
  <si>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</si>
  <si>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</si>
  <si>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</si>
  <si>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</si>
  <si>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</si>
  <si>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</si>
  <si>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</si>
  <si>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</si>
  <si>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</si>
  <si>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</si>
  <si>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</si>
  <si>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</si>
  <si>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</si>
  <si>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</si>
  <si>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</si>
  <si>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</si>
  <si>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</si>
  <si>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</si>
  <si>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</si>
  <si>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</si>
  <si>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</si>
  <si>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</si>
  <si>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</si>
  <si>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</si>
  <si>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</si>
  <si>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</si>
  <si>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</si>
  <si>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</si>
  <si>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</si>
  <si>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</si>
  <si>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</si>
  <si>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</si>
  <si>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</si>
  <si>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</si>
  <si>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</si>
  <si>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</si>
  <si>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</si>
  <si>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</si>
  <si>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</si>
  <si>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</si>
  <si>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</si>
  <si>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</si>
  <si>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</si>
  <si>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</si>
  <si>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</si>
  <si>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</si>
  <si>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</si>
  <si>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</si>
  <si>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</si>
  <si>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</si>
  <si>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</si>
  <si>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</si>
  <si>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</si>
  <si>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</si>
  <si>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</si>
  <si>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</si>
  <si>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</si>
  <si>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</si>
  <si>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</si>
  <si>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</si>
  <si>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</si>
  <si>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</si>
  <si>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</si>
  <si>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</si>
  <si>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</si>
  <si>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</si>
  <si>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</si>
  <si>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</si>
  <si>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</si>
  <si>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</si>
  <si>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</si>
  <si>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</si>
  <si>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</si>
  <si>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</si>
  <si>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</si>
  <si>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</si>
  <si>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</si>
  <si>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</si>
  <si>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</si>
  <si>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</si>
  <si>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</si>
  <si>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</si>
  <si>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</si>
  <si>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</si>
  <si>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</si>
  <si>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</si>
  <si>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</si>
  <si>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</si>
  <si>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</si>
  <si>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</si>
  <si>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</si>
  <si>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</si>
  <si>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</si>
  <si>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</si>
  <si>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</si>
  <si>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</si>
  <si>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</si>
  <si>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</si>
  <si>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</si>
  <si>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</si>
  <si>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</si>
  <si>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</si>
  <si>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</si>
  <si>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</si>
  <si>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</si>
  <si>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</si>
  <si>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</si>
  <si>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</si>
  <si>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</si>
  <si>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</si>
  <si>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</si>
  <si>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</si>
  <si>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</si>
  <si>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</si>
  <si>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</si>
  <si>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</si>
  <si>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</si>
  <si>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</si>
  <si>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</si>
  <si>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</si>
  <si>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</si>
  <si>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</si>
  <si>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</si>
  <si>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</si>
  <si>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</si>
  <si>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</si>
  <si>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</si>
  <si>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</si>
  <si>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</si>
  <si>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</si>
  <si>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</si>
  <si>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</si>
  <si>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</si>
  <si>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</si>
  <si>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</si>
  <si>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</si>
  <si>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</si>
  <si>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</si>
  <si>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</si>
  <si>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</si>
  <si>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</si>
  <si>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</si>
  <si>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</si>
  <si>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</si>
  <si>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</si>
  <si>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</si>
  <si>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</si>
  <si>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</si>
  <si>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</si>
  <si>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</si>
  <si>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</si>
  <si>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</si>
  <si>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</si>
  <si>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</si>
  <si>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</si>
  <si>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</si>
  <si>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</si>
  <si>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</si>
  <si>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</si>
  <si>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</si>
  <si>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</si>
  <si>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</si>
  <si>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</si>
  <si>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</si>
  <si>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</si>
  <si>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</si>
  <si>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</si>
  <si>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</si>
  <si>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</si>
  <si>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</si>
  <si>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</si>
  <si>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</si>
  <si>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</si>
  <si>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</si>
  <si>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</si>
  <si>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</si>
  <si>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</si>
  <si>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</si>
  <si>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</si>
  <si>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</si>
  <si>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</si>
  <si>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</si>
  <si>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</si>
  <si>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</si>
  <si>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</si>
  <si>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</si>
  <si>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</si>
  <si>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</si>
  <si>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</si>
  <si>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</si>
  <si>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</si>
  <si>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</si>
  <si>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</si>
  <si>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</si>
  <si>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</si>
  <si>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</si>
  <si>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</si>
  <si>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</si>
  <si>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</si>
  <si>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</si>
  <si>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</si>
  <si>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</si>
  <si>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</si>
  <si>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</si>
  <si>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</si>
  <si>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</si>
  <si>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</si>
  <si>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</si>
  <si>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</si>
  <si>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</si>
  <si>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</si>
  <si>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</si>
  <si>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</si>
  <si>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</si>
  <si>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</si>
  <si>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</si>
  <si>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</si>
  <si>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</si>
  <si>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</si>
  <si>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</si>
  <si>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</si>
  <si>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</si>
  <si>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</si>
  <si>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</si>
  <si>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</si>
  <si>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</si>
  <si>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</si>
  <si>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</si>
  <si>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</si>
  <si>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</si>
  <si>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</si>
  <si>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</si>
  <si>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</si>
  <si>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</si>
  <si>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</si>
  <si>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</si>
  <si>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</si>
  <si>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</si>
  <si>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</si>
  <si>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</si>
  <si>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</si>
  <si>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</si>
  <si>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</si>
  <si>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</si>
  <si>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</si>
  <si>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</si>
  <si>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</si>
  <si>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</si>
  <si>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</si>
  <si>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</si>
  <si>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</si>
  <si>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</si>
  <si>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</si>
  <si>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</si>
  <si>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</si>
  <si>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</si>
  <si>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</si>
  <si>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</si>
  <si>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</si>
  <si>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</si>
  <si>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</si>
  <si>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</si>
  <si>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</si>
  <si>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</si>
  <si>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</si>
  <si>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</si>
  <si>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</si>
  <si>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</si>
  <si>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</si>
  <si>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</si>
  <si>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</si>
  <si>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</si>
  <si>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</si>
  <si>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</si>
  <si>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</si>
  <si>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</si>
  <si>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</si>
  <si>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</si>
  <si>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</si>
  <si>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</si>
  <si>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</si>
  <si>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</si>
  <si>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</si>
  <si>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</si>
  <si>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</si>
  <si>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</si>
  <si>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</si>
  <si>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</si>
  <si>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</si>
  <si>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</si>
  <si>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</si>
  <si>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</si>
  <si>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</si>
  <si>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</si>
  <si>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</si>
  <si>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</si>
  <si>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</si>
  <si>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</si>
  <si>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</si>
  <si>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</si>
  <si>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</si>
  <si>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</si>
  <si>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</si>
  <si>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</si>
  <si>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</si>
  <si>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</si>
  <si>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</si>
  <si>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</si>
  <si>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</si>
  <si>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</si>
  <si>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</si>
  <si>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</si>
  <si>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</si>
  <si>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</si>
  <si>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</si>
  <si>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</si>
  <si>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</si>
  <si>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</si>
  <si>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</si>
  <si>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</si>
  <si>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</si>
  <si>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</si>
  <si>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</si>
  <si>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</si>
  <si>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</si>
  <si>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</si>
  <si>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</si>
  <si>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</si>
  <si>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</si>
  <si>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</si>
  <si>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</si>
  <si>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</si>
  <si>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</si>
  <si>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</si>
  <si>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</si>
  <si>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</si>
  <si>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</si>
  <si>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</si>
  <si>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</si>
  <si>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</si>
  <si>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</si>
  <si>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</si>
  <si>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</si>
  <si>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</si>
  <si>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</si>
  <si>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</si>
  <si>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</si>
  <si>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</si>
  <si>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</si>
  <si>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</si>
  <si>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</si>
  <si>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</si>
  <si>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</si>
  <si>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</si>
  <si>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</si>
  <si>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</si>
  <si>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</si>
  <si>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</si>
  <si>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</si>
  <si>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</si>
  <si>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</si>
  <si>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</si>
  <si>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</si>
  <si>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</si>
  <si>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</si>
  <si>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</si>
  <si>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</si>
  <si>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</si>
  <si>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</si>
  <si>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</si>
  <si>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</si>
  <si>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</si>
  <si>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</si>
  <si>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</si>
  <si>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</si>
  <si>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</si>
  <si>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</si>
  <si>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</si>
  <si>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</si>
  <si>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</si>
  <si>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</si>
  <si>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</si>
  <si>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</si>
  <si>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</si>
  <si>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</si>
  <si>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</si>
  <si>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</si>
  <si>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</si>
  <si>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</si>
  <si>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</si>
  <si>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</si>
  <si>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</si>
  <si>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</si>
  <si>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</si>
  <si>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</si>
  <si>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</si>
  <si>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</si>
  <si>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</si>
  <si>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</si>
  <si>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</si>
  <si>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</si>
  <si>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</si>
  <si>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</si>
  <si>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</si>
  <si>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</si>
  <si>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</si>
  <si>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</si>
  <si>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</si>
  <si>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</si>
  <si>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</si>
  <si>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</si>
  <si>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</si>
  <si>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</si>
  <si>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</si>
  <si>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</si>
  <si>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</si>
  <si>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</si>
  <si>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</si>
  <si>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</si>
  <si>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</si>
  <si>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</si>
  <si>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</si>
  <si>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</si>
  <si>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</si>
  <si>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</si>
  <si>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</si>
  <si>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</si>
  <si>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</si>
  <si>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</si>
  <si>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</si>
  <si>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</si>
  <si>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</si>
  <si>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</si>
  <si>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</si>
  <si>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</si>
  <si>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</si>
  <si>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</si>
  <si>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</si>
  <si>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</si>
  <si>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</si>
  <si>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</si>
  <si>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</si>
  <si>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</si>
  <si>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</si>
  <si>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</si>
  <si>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</si>
  <si>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</si>
  <si>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</si>
  <si>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</si>
  <si>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</si>
  <si>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</si>
  <si>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</si>
  <si>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</si>
  <si>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</si>
  <si>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</si>
  <si>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</si>
  <si>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</si>
  <si>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</si>
  <si>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</si>
  <si>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</si>
  <si>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</si>
  <si>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</si>
  <si>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</si>
  <si>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</si>
  <si>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</si>
  <si>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</si>
  <si>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</si>
  <si>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</si>
  <si>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</si>
  <si>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</si>
  <si>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</si>
  <si>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</si>
  <si>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</si>
  <si>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</si>
  <si>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</si>
  <si>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</si>
  <si>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</si>
  <si>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</si>
  <si>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</si>
  <si>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</si>
  <si>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</si>
  <si>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</si>
  <si>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</si>
  <si>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</si>
  <si>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</si>
  <si>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</si>
  <si>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</si>
  <si>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</si>
  <si>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</si>
  <si>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</si>
  <si>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</si>
  <si>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</si>
  <si>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</si>
  <si>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</si>
  <si>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</si>
  <si>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</si>
  <si>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</si>
  <si>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</si>
  <si>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</si>
  <si>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</si>
  <si>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</si>
  <si>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</si>
  <si>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</si>
  <si>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</si>
  <si>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</si>
  <si>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</si>
  <si>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</si>
  <si>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</si>
  <si>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</si>
  <si>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</si>
  <si>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</si>
  <si>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</si>
  <si>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</si>
  <si>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</si>
  <si>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</si>
  <si>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</si>
  <si>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</si>
  <si>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</si>
  <si>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</si>
  <si>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</si>
  <si>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</si>
  <si>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</si>
  <si>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</si>
  <si>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</si>
  <si>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</si>
  <si>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</si>
  <si>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</si>
  <si>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</si>
  <si>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</si>
  <si>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</si>
  <si>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</si>
  <si>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</si>
  <si>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</si>
  <si>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</si>
  <si>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</si>
  <si>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</si>
  <si>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</si>
  <si>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</si>
  <si>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</si>
  <si>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</si>
  <si>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</si>
  <si>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</si>
  <si>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</si>
  <si>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</si>
  <si>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</si>
  <si>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</si>
  <si>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</si>
  <si>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</si>
  <si>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</si>
  <si>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</si>
  <si>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</si>
  <si>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</si>
  <si>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</si>
  <si>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</si>
  <si>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</si>
  <si>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</si>
  <si>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</si>
  <si>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</si>
  <si>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</si>
  <si>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</si>
  <si>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</si>
  <si>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</si>
  <si>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</si>
  <si>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</si>
  <si>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</si>
  <si>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</si>
  <si>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</si>
  <si>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</si>
  <si>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</si>
  <si>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</si>
  <si>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</si>
  <si>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</si>
  <si>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</si>
  <si>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</si>
  <si>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</si>
  <si>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</si>
  <si>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</si>
  <si>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</si>
  <si>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</si>
  <si>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</si>
  <si>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</si>
  <si>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</si>
  <si>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</si>
  <si>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</si>
  <si>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</si>
  <si>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</si>
  <si>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</si>
  <si>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</si>
  <si>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</si>
  <si>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</si>
  <si>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</si>
  <si>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</si>
  <si>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</si>
  <si>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</si>
  <si>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</si>
  <si>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</si>
  <si>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</si>
  <si>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</si>
  <si>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</si>
  <si>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</si>
  <si>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</si>
  <si>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</si>
  <si>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</si>
  <si>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</si>
  <si>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</si>
  <si>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</si>
  <si>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</si>
  <si>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</si>
  <si>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</si>
  <si>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</si>
  <si>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</si>
  <si>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</si>
  <si>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</si>
  <si>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</si>
  <si>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</si>
  <si>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</si>
  <si>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</si>
  <si>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</si>
  <si>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</si>
  <si>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</si>
  <si>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</si>
  <si>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</si>
  <si>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</si>
  <si>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</si>
  <si>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</si>
  <si>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</si>
  <si>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</si>
  <si>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</si>
  <si>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</si>
  <si>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</si>
  <si>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</si>
  <si>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</si>
  <si>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</si>
  <si>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</si>
  <si>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</si>
  <si>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</si>
  <si>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</si>
  <si>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</si>
  <si>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</si>
  <si>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</si>
  <si>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</si>
  <si>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</si>
  <si>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</si>
  <si>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</si>
  <si>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</si>
  <si>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</si>
  <si>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</si>
  <si>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</si>
  <si>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</si>
  <si>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</si>
  <si>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</si>
  <si>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</si>
  <si>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</si>
  <si>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</si>
  <si>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</si>
  <si>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</si>
  <si>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</si>
  <si>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</si>
  <si>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</si>
  <si>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</si>
  <si>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</si>
  <si>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</si>
  <si>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</si>
  <si>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</si>
  <si>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</si>
  <si>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</si>
  <si>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</si>
  <si>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</si>
  <si>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</si>
  <si>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</si>
  <si>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</si>
  <si>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</si>
  <si>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</si>
  <si>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</si>
  <si>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</si>
  <si>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</si>
  <si>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</si>
  <si>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</si>
  <si>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</si>
  <si>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</si>
  <si>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</si>
  <si>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</si>
  <si>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</si>
  <si>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</si>
  <si>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</si>
  <si>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</si>
  <si>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</si>
  <si>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</si>
  <si>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</si>
  <si>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</si>
  <si>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</si>
  <si>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</si>
  <si>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</si>
  <si>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</si>
  <si>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</si>
  <si>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</si>
  <si>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</si>
  <si>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</si>
  <si>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</si>
  <si>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</si>
  <si>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</si>
  <si>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</si>
  <si>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</si>
  <si>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</si>
  <si>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</si>
  <si>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</si>
  <si>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</si>
  <si>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</si>
  <si>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</si>
  <si>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</si>
  <si>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</si>
  <si>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</si>
  <si>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</si>
  <si>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</si>
  <si>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</si>
  <si>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</si>
  <si>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</si>
  <si>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</si>
  <si>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</si>
  <si>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</si>
  <si>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</si>
  <si>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</si>
  <si>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</si>
  <si>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</si>
  <si>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</si>
  <si>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</si>
  <si>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</si>
  <si>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</si>
  <si>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</si>
  <si>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</si>
  <si>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</si>
  <si>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</si>
  <si>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</si>
  <si>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</si>
  <si>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</si>
  <si>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</si>
  <si>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</si>
  <si>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</si>
  <si>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</si>
  <si>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</si>
  <si>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</si>
  <si>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</si>
  <si>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</si>
  <si>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</si>
  <si>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</si>
  <si>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</si>
  <si>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</si>
  <si>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</si>
  <si>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</si>
  <si>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</si>
  <si>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</si>
  <si>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</si>
  <si>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</si>
  <si>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</si>
  <si>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</si>
  <si>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</si>
  <si>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</si>
  <si>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</si>
  <si>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</si>
  <si>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</si>
  <si>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</si>
  <si>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</si>
  <si>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</si>
  <si>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</si>
  <si>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</si>
  <si>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</si>
  <si>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</si>
  <si>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</si>
  <si>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</si>
  <si>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</si>
  <si>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</si>
  <si>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</si>
  <si>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</si>
  <si>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</si>
  <si>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</si>
  <si>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</si>
  <si>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</si>
  <si>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</si>
  <si>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</si>
  <si>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</si>
  <si>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</si>
  <si>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</si>
  <si>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</si>
  <si>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</si>
  <si>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</si>
  <si>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</si>
  <si>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</si>
  <si>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</si>
  <si>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</si>
  <si>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</si>
  <si>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</si>
  <si>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</si>
  <si>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</si>
  <si>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</si>
  <si>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</si>
  <si>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</si>
  <si>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</si>
  <si>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</si>
  <si>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</si>
  <si>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</si>
  <si>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</si>
  <si>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</si>
  <si>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</si>
  <si>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</si>
  <si>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</si>
  <si>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</si>
  <si>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</si>
  <si>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</si>
  <si>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</si>
  <si>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</si>
  <si>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</si>
  <si>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</si>
  <si>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</si>
  <si>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</si>
  <si>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</si>
  <si>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</si>
  <si>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</si>
  <si>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</si>
  <si>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</si>
  <si>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</si>
  <si>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</si>
  <si>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</si>
  <si>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</si>
  <si>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</si>
  <si>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</si>
  <si>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</si>
  <si>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</si>
  <si>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</si>
  <si>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</si>
  <si>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</si>
  <si>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</si>
  <si>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</si>
  <si>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</si>
  <si>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</si>
  <si>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</si>
  <si>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</si>
  <si>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</si>
  <si>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</si>
  <si>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</si>
  <si>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</si>
  <si>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</si>
  <si>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</si>
  <si>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</si>
  <si>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</si>
  <si>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</si>
  <si>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</si>
  <si>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</si>
  <si>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</si>
  <si>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</si>
  <si>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</si>
  <si>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</si>
  <si>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</si>
  <si>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</si>
  <si>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</si>
  <si>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</si>
  <si>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</si>
  <si>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</si>
  <si>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</si>
  <si>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</si>
  <si>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</si>
  <si>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</si>
  <si>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</si>
  <si>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</si>
  <si>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</si>
  <si>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</si>
  <si>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</si>
  <si>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</si>
  <si>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</si>
  <si>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</si>
  <si>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</si>
  <si>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</si>
  <si>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</si>
  <si>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</si>
  <si>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</si>
  <si>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</si>
  <si>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</si>
  <si>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</si>
  <si>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</si>
  <si>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</si>
  <si>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</si>
  <si>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</si>
  <si>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</si>
  <si>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</si>
  <si>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</si>
  <si>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</si>
  <si>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</si>
  <si>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</si>
  <si>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</si>
  <si>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</si>
  <si>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</si>
  <si>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</si>
  <si>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</si>
  <si>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</si>
  <si>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</si>
  <si>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</si>
  <si>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</si>
  <si>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</si>
  <si>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</si>
  <si>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</si>
  <si>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</si>
  <si>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</si>
  <si>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</si>
  <si>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</si>
  <si>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</si>
  <si>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</si>
  <si>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</si>
  <si>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</si>
  <si>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</si>
  <si>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</si>
  <si>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</si>
  <si>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</si>
  <si>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</si>
  <si>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</si>
  <si>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</si>
  <si>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</si>
  <si>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</si>
  <si>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</si>
  <si>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</si>
  <si>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</si>
  <si>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</si>
  <si>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</si>
  <si>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</si>
  <si>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</si>
  <si>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</si>
  <si>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</si>
  <si>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</si>
  <si>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</si>
  <si>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</si>
  <si>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</si>
  <si>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</si>
  <si>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</si>
  <si>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</si>
  <si>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</si>
  <si>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</si>
  <si>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</si>
  <si>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</si>
  <si>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</si>
  <si>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</si>
  <si>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</si>
  <si>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</si>
  <si>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</si>
  <si>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</si>
  <si>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</si>
  <si>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</si>
  <si>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</si>
  <si>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</si>
  <si>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</si>
  <si>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</si>
  <si>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</si>
  <si>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</si>
  <si>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</si>
  <si>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</si>
  <si>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</si>
  <si>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</si>
  <si>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</si>
  <si>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</si>
  <si>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</si>
  <si>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</si>
  <si>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</si>
  <si>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</si>
  <si>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</si>
  <si>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</si>
  <si>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</si>
  <si>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</si>
  <si>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</si>
  <si>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</si>
  <si>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</si>
  <si>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</si>
  <si>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</si>
  <si>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</si>
  <si>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</si>
  <si>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</si>
  <si>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</si>
  <si>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</si>
  <si>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</si>
  <si>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</si>
  <si>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</si>
  <si>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</si>
  <si>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</si>
  <si>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</si>
  <si>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</si>
  <si>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</si>
  <si>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</si>
  <si>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</si>
  <si>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</si>
  <si>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</si>
  <si>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</si>
  <si>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</si>
  <si>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</si>
  <si>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</si>
  <si>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</si>
  <si>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</si>
  <si>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</si>
  <si>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</si>
  <si>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</si>
  <si>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</si>
  <si>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</si>
  <si>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</si>
  <si>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</si>
  <si>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</si>
  <si>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</si>
  <si>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</si>
  <si>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</si>
  <si>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</si>
  <si>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</si>
  <si>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</si>
  <si>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</si>
  <si>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</si>
  <si>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</si>
  <si>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</si>
  <si>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</si>
  <si>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</si>
  <si>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</si>
  <si>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</si>
  <si>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</si>
  <si>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</si>
  <si>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</si>
  <si>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</si>
  <si>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</si>
  <si>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</si>
  <si>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</si>
  <si>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</si>
  <si>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</si>
  <si>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</si>
  <si>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</si>
  <si>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</si>
  <si>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</si>
  <si>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</si>
  <si>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</si>
  <si>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</si>
  <si>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</si>
  <si>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</si>
  <si>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</si>
  <si>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</si>
  <si>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</si>
  <si>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</si>
  <si>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</si>
  <si>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</si>
  <si>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</si>
  <si>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</si>
  <si>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</si>
  <si>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</si>
  <si>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</si>
  <si>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</si>
  <si>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</si>
  <si>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</si>
  <si>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</si>
  <si>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</si>
  <si>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</si>
  <si>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</si>
  <si>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</si>
  <si>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</si>
  <si>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</si>
  <si>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</si>
  <si>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</si>
  <si>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</si>
  <si>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</si>
  <si>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</si>
  <si>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</si>
  <si>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</si>
  <si>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</si>
  <si>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</si>
  <si>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</si>
  <si>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</si>
  <si>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</si>
  <si>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</si>
  <si>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</si>
  <si>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</si>
  <si>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</si>
  <si>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</si>
  <si>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</si>
  <si>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</si>
  <si>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</si>
  <si>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</si>
  <si>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</si>
  <si>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</si>
  <si>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</si>
  <si>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</si>
  <si>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</si>
  <si>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</si>
  <si>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</si>
  <si>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</si>
  <si>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</si>
  <si>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</si>
  <si>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</si>
  <si>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</si>
  <si>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</si>
  <si>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</si>
  <si>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</si>
  <si>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</si>
  <si>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</si>
  <si>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</si>
  <si>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</si>
  <si>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</si>
  <si>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</si>
  <si>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</si>
  <si>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</si>
  <si>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</si>
  <si>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</si>
  <si>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</si>
  <si>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</si>
  <si>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</si>
  <si>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</si>
  <si>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</si>
  <si>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</si>
  <si>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</si>
  <si>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</si>
  <si>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</si>
  <si>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</si>
  <si>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</si>
  <si>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</si>
  <si>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</si>
  <si>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</si>
  <si>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</si>
  <si>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</si>
  <si>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</si>
  <si>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</si>
  <si>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</si>
  <si>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</si>
  <si>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</si>
  <si>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</si>
  <si>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</si>
  <si>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</si>
  <si>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</si>
  <si>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</si>
  <si>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</si>
  <si>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</si>
  <si>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</si>
  <si>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</si>
  <si>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</si>
  <si>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</si>
  <si>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</si>
  <si>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</si>
  <si>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</si>
  <si>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</si>
  <si>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</si>
  <si>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</si>
  <si>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</si>
  <si>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</si>
  <si>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</si>
  <si>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</si>
  <si>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</si>
  <si>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</si>
  <si>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</si>
  <si>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</si>
  <si>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</si>
  <si>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</si>
  <si>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</si>
  <si>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</si>
  <si>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</si>
  <si>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</si>
  <si>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</si>
  <si>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</si>
  <si>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</si>
  <si>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</si>
  <si>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</si>
  <si>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</si>
  <si>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</si>
  <si>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</si>
  <si>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</si>
  <si>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</si>
  <si>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</si>
  <si>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</si>
  <si>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</si>
  <si>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</si>
  <si>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</si>
  <si>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</si>
  <si>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</si>
  <si>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</si>
  <si>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</si>
  <si>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</si>
  <si>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</si>
  <si>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</si>
  <si>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</si>
  <si>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</si>
  <si>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</si>
  <si>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</si>
  <si>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</si>
  <si>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</si>
  <si>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</si>
  <si>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</si>
  <si>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</si>
  <si>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</si>
  <si>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</si>
  <si>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</si>
  <si>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</si>
  <si>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</si>
  <si>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</si>
  <si>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</si>
  <si>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</si>
  <si>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</si>
  <si>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</si>
  <si>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</si>
  <si>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</si>
  <si>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</si>
  <si>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</si>
  <si>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</si>
  <si>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</si>
  <si>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</si>
  <si>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</si>
  <si>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</si>
  <si>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</si>
  <si>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</si>
  <si>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</si>
  <si>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</si>
  <si>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</si>
  <si>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</si>
  <si>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</si>
  <si>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</si>
  <si>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</si>
  <si>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</si>
  <si>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</si>
  <si>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</si>
  <si>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</si>
  <si>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</si>
  <si>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</si>
  <si>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</si>
  <si>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</si>
  <si>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</si>
  <si>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</si>
  <si>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</si>
  <si>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</si>
  <si>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</si>
  <si>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</si>
  <si>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</si>
  <si>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</si>
  <si>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</si>
  <si>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</si>
  <si>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</si>
  <si>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</si>
  <si>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</si>
  <si>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</si>
  <si>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</si>
  <si>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</si>
  <si>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</si>
  <si>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</si>
  <si>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</si>
  <si>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</si>
  <si>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</si>
  <si>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</si>
  <si>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</si>
  <si>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</si>
  <si>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</si>
  <si>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</si>
  <si>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</si>
  <si>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</si>
  <si>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</si>
  <si>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</si>
  <si>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</si>
  <si>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</si>
  <si>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</si>
  <si>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</si>
  <si>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</si>
  <si>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</si>
  <si>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</si>
  <si>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</si>
  <si>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</si>
  <si>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</si>
  <si>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</si>
  <si>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</si>
  <si>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</si>
  <si>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</si>
  <si>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</si>
  <si>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</si>
  <si>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</si>
  <si>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</si>
  <si>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</si>
  <si>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</si>
  <si>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</si>
  <si>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</si>
  <si>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</si>
  <si>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</si>
  <si>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</si>
  <si>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</si>
  <si>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</si>
  <si>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</si>
  <si>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</si>
  <si>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</si>
  <si>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</si>
  <si>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</si>
  <si>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</si>
  <si>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</si>
  <si>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</si>
  <si>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</si>
  <si>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</si>
  <si>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</si>
  <si>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</si>
  <si>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</si>
  <si>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</si>
  <si>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</si>
  <si>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</si>
  <si>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</si>
  <si>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</si>
  <si>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</si>
  <si>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</si>
  <si>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</si>
  <si>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</si>
  <si>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</si>
  <si>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</si>
  <si>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</si>
  <si>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</si>
  <si>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</si>
  <si>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</si>
  <si>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</si>
  <si>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</si>
  <si>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</si>
  <si>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</si>
  <si>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</si>
  <si>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</si>
  <si>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</si>
  <si>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</si>
  <si>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</si>
  <si>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</si>
  <si>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</si>
  <si>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</si>
  <si>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</si>
  <si>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</si>
  <si>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</si>
  <si>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</si>
  <si>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</si>
  <si>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</si>
  <si>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</si>
  <si>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</si>
  <si>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</si>
  <si>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</si>
  <si>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</si>
  <si>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</si>
  <si>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</si>
  <si>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</si>
  <si>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</si>
  <si>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</si>
  <si>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</si>
  <si>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</si>
  <si>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</si>
  <si>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</si>
  <si>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</si>
  <si>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</si>
  <si>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</si>
  <si>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</si>
  <si>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</si>
  <si>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</si>
  <si>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</si>
  <si>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</si>
  <si>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</si>
  <si>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</si>
  <si>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</si>
  <si>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</si>
  <si>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</si>
  <si>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</si>
  <si>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</si>
  <si>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</si>
  <si>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</si>
  <si>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</si>
  <si>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</si>
  <si>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</si>
  <si>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</si>
  <si>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</si>
  <si>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</si>
  <si>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</si>
  <si>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</si>
  <si>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</si>
  <si>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</si>
  <si>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</si>
  <si>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</si>
  <si>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</si>
  <si>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</si>
  <si>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</si>
  <si>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</si>
  <si>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</si>
  <si>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</si>
  <si>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</si>
  <si>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</si>
  <si>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</si>
  <si>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</si>
  <si>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</si>
  <si>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</si>
  <si>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</si>
  <si>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</si>
  <si>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</si>
  <si>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</si>
  <si>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</si>
  <si>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</si>
  <si>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</si>
  <si>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</si>
  <si>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</si>
  <si>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</si>
  <si>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</si>
  <si>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</si>
  <si>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</si>
  <si>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</si>
  <si>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</si>
  <si>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</si>
  <si>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</si>
  <si>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</si>
  <si>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</si>
  <si>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</si>
  <si>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</si>
  <si>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</si>
  <si>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</si>
  <si>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</si>
  <si>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</si>
  <si>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</si>
  <si>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</si>
  <si>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</si>
  <si>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</si>
  <si>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</si>
  <si>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</si>
  <si>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</si>
  <si>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</si>
  <si>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</si>
  <si>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</si>
  <si>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</si>
  <si>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</si>
  <si>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</si>
  <si>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</si>
  <si>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</si>
  <si>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</si>
  <si>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</si>
  <si>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</si>
  <si>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</si>
  <si>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</si>
  <si>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</si>
  <si>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</si>
  <si>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</si>
  <si>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</si>
  <si>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</si>
  <si>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</si>
  <si>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</si>
  <si>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</si>
  <si>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</si>
  <si>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</si>
  <si>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</si>
  <si>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</si>
  <si>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</si>
  <si>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</si>
  <si>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</si>
  <si>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</si>
  <si>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</si>
  <si>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</si>
  <si>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</si>
  <si>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</si>
  <si>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</si>
  <si>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</si>
  <si>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</si>
  <si>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</si>
  <si>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</si>
  <si>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</si>
  <si>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</si>
  <si>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</si>
  <si>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</si>
  <si>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</si>
  <si>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</si>
  <si>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</si>
  <si>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</si>
  <si>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</si>
  <si>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</si>
  <si>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</si>
  <si>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</si>
  <si>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</si>
  <si>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</si>
  <si>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</si>
  <si>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</si>
  <si>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</si>
  <si>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</si>
  <si>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</si>
  <si>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</si>
  <si>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</si>
  <si>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</si>
  <si>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</si>
  <si>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</si>
  <si>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</si>
  <si>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</si>
  <si>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</si>
  <si>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</si>
  <si>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</si>
  <si>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</si>
  <si>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</si>
  <si>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</si>
  <si>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</si>
  <si>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</si>
  <si>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</si>
  <si>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</si>
  <si>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</si>
  <si>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</si>
  <si>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</si>
  <si>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</si>
  <si>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</si>
  <si>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</si>
  <si>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</si>
  <si>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</si>
  <si>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</si>
  <si>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</si>
  <si>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</si>
  <si>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</si>
  <si>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</si>
  <si>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</si>
  <si>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</si>
  <si>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</si>
  <si>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</si>
  <si>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</si>
  <si>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</si>
  <si>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</si>
  <si>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</si>
  <si>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</si>
  <si>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</si>
  <si>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</si>
  <si>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</si>
  <si>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</si>
  <si>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</si>
  <si>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</si>
  <si>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</si>
  <si>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</si>
  <si>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</si>
  <si>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</si>
  <si>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</si>
  <si>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</si>
  <si>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</si>
  <si>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</si>
  <si>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</si>
  <si>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</si>
  <si>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</si>
  <si>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</si>
  <si>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</si>
  <si>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</si>
  <si>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</si>
  <si>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</si>
  <si>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</si>
  <si>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</si>
  <si>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</si>
  <si>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</si>
  <si>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</si>
  <si>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</si>
  <si>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</si>
  <si>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</si>
  <si>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</si>
  <si>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</si>
  <si>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</si>
  <si>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</si>
  <si>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</si>
  <si>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</si>
  <si>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</si>
  <si>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</si>
  <si>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</si>
  <si>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</si>
  <si>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</si>
  <si>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</si>
  <si>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</si>
  <si>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</si>
  <si>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</si>
  <si>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</si>
  <si>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</si>
  <si>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</si>
  <si>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</si>
  <si>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</si>
  <si>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</si>
  <si>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</si>
  <si>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</si>
  <si>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</si>
  <si>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</si>
  <si>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</si>
  <si>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</si>
  <si>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</si>
  <si>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</si>
  <si>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</si>
  <si>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</si>
  <si>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</si>
  <si>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</si>
  <si>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</si>
  <si>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</si>
  <si>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</si>
  <si>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</si>
  <si>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</si>
  <si>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</si>
  <si>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</si>
  <si>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</si>
  <si>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</si>
  <si>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</si>
  <si>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</si>
  <si>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</si>
  <si>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</si>
  <si>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</si>
  <si>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</si>
  <si>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</si>
  <si>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</si>
  <si>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</si>
  <si>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</si>
  <si>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</si>
  <si>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</si>
  <si>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</si>
  <si>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</si>
  <si>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</si>
  <si>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</si>
  <si>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</si>
  <si>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</si>
  <si>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</si>
  <si>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</si>
  <si>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</si>
  <si>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</si>
  <si>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</si>
  <si>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</si>
  <si>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</si>
  <si>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</si>
  <si>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</si>
  <si>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</si>
  <si>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</si>
  <si>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</si>
  <si>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</si>
  <si>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</si>
  <si>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</si>
  <si>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</si>
  <si>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</si>
  <si>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</si>
  <si>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</si>
  <si>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</si>
  <si>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</si>
  <si>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</si>
  <si>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</si>
  <si>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</si>
  <si>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</si>
  <si>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</si>
  <si>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</si>
  <si>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</si>
  <si>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</si>
  <si>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</si>
  <si>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</si>
  <si>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</si>
  <si>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</si>
  <si>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</si>
  <si>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</si>
  <si>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</si>
  <si>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</si>
  <si>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</si>
  <si>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</si>
  <si>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</si>
  <si>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</si>
  <si>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</si>
  <si>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</si>
  <si>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</si>
  <si>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</si>
  <si>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</si>
  <si>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</si>
  <si>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</si>
  <si>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</si>
  <si>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</si>
  <si>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</si>
  <si>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</si>
  <si>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</si>
  <si>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</si>
  <si>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</si>
  <si>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</si>
  <si>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</si>
  <si>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</si>
  <si>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</si>
  <si>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</si>
  <si>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</si>
  <si>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</si>
  <si>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</si>
  <si>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</si>
  <si>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</si>
  <si>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</si>
  <si>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</si>
  <si>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</si>
  <si>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</si>
  <si>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</si>
  <si>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</si>
  <si>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</si>
  <si>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</si>
  <si>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</si>
  <si>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</si>
  <si>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</si>
  <si>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</si>
  <si>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</si>
  <si>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</si>
  <si>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</si>
  <si>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</si>
  <si>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</si>
  <si>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</si>
  <si>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</si>
  <si>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</si>
  <si>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</si>
  <si>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</si>
  <si>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</si>
  <si>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</si>
  <si>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</si>
  <si>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</si>
  <si>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</si>
  <si>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</si>
  <si>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</si>
  <si>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</si>
  <si>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</si>
  <si>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</si>
  <si>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</si>
  <si>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</si>
  <si>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</si>
  <si>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</si>
  <si>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</si>
  <si>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</si>
  <si>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</si>
  <si>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</si>
  <si>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</si>
  <si>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</si>
  <si>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</si>
  <si>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</si>
  <si>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</si>
  <si>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</si>
  <si>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</si>
  <si>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</si>
  <si>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</si>
  <si>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</si>
  <si>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</si>
  <si>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</si>
  <si>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</si>
  <si>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</si>
  <si>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</si>
  <si>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</si>
  <si>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</si>
  <si>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</si>
  <si>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</si>
  <si>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</si>
  <si>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</si>
  <si>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</si>
  <si>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</si>
  <si>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</si>
  <si>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</si>
  <si>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</si>
  <si>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</si>
  <si>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</si>
  <si>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</si>
  <si>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</si>
  <si>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</si>
  <si>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</si>
  <si>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</si>
  <si>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</si>
  <si>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</si>
  <si>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</si>
  <si>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</si>
  <si>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</si>
  <si>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</si>
  <si>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</si>
  <si>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</si>
  <si>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</si>
  <si>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</si>
  <si>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</si>
  <si>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</si>
  <si>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</si>
  <si>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</si>
  <si>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</si>
  <si>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</si>
  <si>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</si>
  <si>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</si>
  <si>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</si>
  <si>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</si>
  <si>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</si>
  <si>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</si>
  <si>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</si>
  <si>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</si>
  <si>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</si>
  <si>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</si>
  <si>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</si>
  <si>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</si>
  <si>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</si>
  <si>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</si>
  <si>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</si>
  <si>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</si>
  <si>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</si>
  <si>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</si>
  <si>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</si>
  <si>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</si>
  <si>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</si>
  <si>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</si>
  <si>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</si>
  <si>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</si>
  <si>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</si>
  <si>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</si>
  <si>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</si>
  <si>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</si>
  <si>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</si>
  <si>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</si>
  <si>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</si>
  <si>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</si>
  <si>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</si>
  <si>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</si>
  <si>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</si>
  <si>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</si>
  <si>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</si>
  <si>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</si>
  <si>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</si>
  <si>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</si>
  <si>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</si>
  <si>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</si>
  <si>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</si>
  <si>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</si>
  <si>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</si>
  <si>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</si>
  <si>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</si>
  <si>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</si>
  <si>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</si>
  <si>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</si>
  <si>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</si>
  <si>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</si>
  <si>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</si>
  <si>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</si>
  <si>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</si>
  <si>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</si>
  <si>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</si>
  <si>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</si>
  <si>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</si>
  <si>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</si>
  <si>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</si>
  <si>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</si>
  <si>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</si>
  <si>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</si>
  <si>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</si>
  <si>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</si>
  <si>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</si>
  <si>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</si>
  <si>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</si>
  <si>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</si>
  <si>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</si>
  <si>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</si>
  <si>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</si>
  <si>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</si>
  <si>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</si>
  <si>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</si>
  <si>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</si>
  <si>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</si>
  <si>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</si>
  <si>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</si>
  <si>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</si>
  <si>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</si>
  <si>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</si>
  <si>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</si>
  <si>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</si>
  <si>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</si>
  <si>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</si>
  <si>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</si>
  <si>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</si>
  <si>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</si>
  <si>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</si>
  <si>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</si>
  <si>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</si>
  <si>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</si>
  <si>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</si>
  <si>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</si>
  <si>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</si>
  <si>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</si>
  <si>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</si>
  <si>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</si>
  <si>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</si>
  <si>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</si>
  <si>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</si>
  <si>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</si>
  <si>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</si>
  <si>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</si>
  <si>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</si>
  <si>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</si>
  <si>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</si>
  <si>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</si>
  <si>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</si>
  <si>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</si>
  <si>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</si>
  <si>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</si>
  <si>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</si>
  <si>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</si>
  <si>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</si>
  <si>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</si>
  <si>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</si>
  <si>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</si>
  <si>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</si>
  <si>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</si>
  <si>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</si>
  <si>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</si>
  <si>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</si>
  <si>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</si>
  <si>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</si>
  <si>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</si>
  <si>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</si>
  <si>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</si>
  <si>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</si>
  <si>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</si>
  <si>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</si>
  <si>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</si>
  <si>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</si>
  <si>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</si>
  <si>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</si>
  <si>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</si>
  <si>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</si>
  <si>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</si>
  <si>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</si>
  <si>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</si>
  <si>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</si>
  <si>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</si>
  <si>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</si>
  <si>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</si>
  <si>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</si>
  <si>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</si>
  <si>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</si>
  <si>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</si>
  <si>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</si>
  <si>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</si>
  <si>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</si>
  <si>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</si>
  <si>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</si>
  <si>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</si>
  <si>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</si>
  <si>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</si>
  <si>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</si>
  <si>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</si>
  <si>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</si>
  <si>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</si>
  <si>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</si>
  <si>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</si>
  <si>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</si>
  <si>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</si>
  <si>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</si>
  <si>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</si>
  <si>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</si>
  <si>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</si>
  <si>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</si>
  <si>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</si>
  <si>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</si>
  <si>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</si>
  <si>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</si>
  <si>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</si>
  <si>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</si>
  <si>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</si>
  <si>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</si>
  <si>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</si>
  <si>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</si>
  <si>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</si>
  <si>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</si>
  <si>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</si>
  <si>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</si>
  <si>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</si>
  <si>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</si>
  <si>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</si>
  <si>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</si>
  <si>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</si>
  <si>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</si>
  <si>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</si>
  <si>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</si>
  <si>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</si>
  <si>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</si>
  <si>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</si>
  <si>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</si>
  <si>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</si>
  <si>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</si>
  <si>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</si>
  <si>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</si>
  <si>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</si>
  <si>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</si>
  <si>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</si>
  <si>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</si>
  <si>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</si>
  <si>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</si>
  <si>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</si>
  <si>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</si>
  <si>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</si>
  <si>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</si>
  <si>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</si>
  <si>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</si>
  <si>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</si>
  <si>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</si>
  <si>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</si>
  <si>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</si>
  <si>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</si>
  <si>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</si>
  <si>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</si>
  <si>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</si>
  <si>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</si>
  <si>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</si>
  <si>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</si>
  <si>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</si>
  <si>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</si>
  <si>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</si>
  <si>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</si>
  <si>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</si>
  <si>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</si>
  <si>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</si>
  <si>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</si>
  <si>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</si>
  <si>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</si>
  <si>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</si>
  <si>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</si>
  <si>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</si>
  <si>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</si>
  <si>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</si>
  <si>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</si>
  <si>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</si>
  <si>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</si>
  <si>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</si>
  <si>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</si>
  <si>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</si>
  <si>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</si>
  <si>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</si>
  <si>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</si>
  <si>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</si>
  <si>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</si>
  <si>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</si>
  <si>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</si>
  <si>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</si>
  <si>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</si>
  <si>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</si>
  <si>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</si>
  <si>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</si>
  <si>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</si>
  <si>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</si>
  <si>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</si>
  <si>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</si>
  <si>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</si>
  <si>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</si>
  <si>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</si>
  <si>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</si>
  <si>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</si>
  <si>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</si>
  <si>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</si>
  <si>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</si>
  <si>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</si>
  <si>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</si>
  <si>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</si>
  <si>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</si>
  <si>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</si>
  <si>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</si>
  <si>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</si>
  <si>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</si>
  <si>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</si>
  <si>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</si>
  <si>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</si>
  <si>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</si>
  <si>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</si>
  <si>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</si>
  <si>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</si>
  <si>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</si>
  <si>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</si>
  <si>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</si>
  <si>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</si>
  <si>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</si>
  <si>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</si>
  <si>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</si>
  <si>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</si>
  <si>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</si>
  <si>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</si>
  <si>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</si>
  <si>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</si>
  <si>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</si>
  <si>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</si>
  <si>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</si>
  <si>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</si>
  <si>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</si>
  <si>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</si>
  <si>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</si>
  <si>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</si>
  <si>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</si>
  <si>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</si>
  <si>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</si>
  <si>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</si>
  <si>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</si>
  <si>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</si>
  <si>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</si>
  <si>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</si>
  <si>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</si>
  <si>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</si>
  <si>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</si>
  <si>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</si>
  <si>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</si>
  <si>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</si>
  <si>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</si>
  <si>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</si>
  <si>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</si>
  <si>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</si>
  <si>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</si>
  <si>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</si>
  <si>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</si>
  <si>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</si>
  <si>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</si>
  <si>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</si>
  <si>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</si>
  <si>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</si>
  <si>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</si>
  <si>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</si>
  <si>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</si>
  <si>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</si>
  <si>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</si>
  <si>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</si>
  <si>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</si>
  <si>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</si>
  <si>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</si>
  <si>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</si>
  <si>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</si>
  <si>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</si>
  <si>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</si>
  <si>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</si>
  <si>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</si>
  <si>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</si>
  <si>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</si>
  <si>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</si>
  <si>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</si>
  <si>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</si>
  <si>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</si>
  <si>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</si>
  <si>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</si>
  <si>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</si>
  <si>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</si>
  <si>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</si>
  <si>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</si>
  <si>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</si>
  <si>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</si>
  <si>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</si>
  <si>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</si>
  <si>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</si>
  <si>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</si>
  <si>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</si>
  <si>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</si>
  <si>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</si>
  <si>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</si>
  <si>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</si>
  <si>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</si>
  <si>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</si>
  <si>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</si>
  <si>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</si>
  <si>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</si>
  <si>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</si>
  <si>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</si>
  <si>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</si>
  <si>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</si>
  <si>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</si>
  <si>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</si>
  <si>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</si>
  <si>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</si>
  <si>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</si>
  <si>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</si>
  <si>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</si>
  <si>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</si>
  <si>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</si>
  <si>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</si>
  <si>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</si>
  <si>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</si>
  <si>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</si>
  <si>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</si>
  <si>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</si>
  <si>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</si>
  <si>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</si>
  <si>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</si>
  <si>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</si>
  <si>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</si>
  <si>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</si>
  <si>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</si>
  <si>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</si>
  <si>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</si>
  <si>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</si>
  <si>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</si>
  <si>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</si>
  <si>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</si>
  <si>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</si>
  <si>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</si>
  <si>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</si>
  <si>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</si>
  <si>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</si>
  <si>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</si>
  <si>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</si>
  <si>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</si>
  <si>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</si>
  <si>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</si>
  <si>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</si>
  <si>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</si>
  <si>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</si>
  <si>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</si>
  <si>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</si>
  <si>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</si>
  <si>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</si>
  <si>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</si>
  <si>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</si>
  <si>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</si>
  <si>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</si>
  <si>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</si>
  <si>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</si>
  <si>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</si>
  <si>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</si>
  <si>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</si>
  <si>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</si>
  <si>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</si>
  <si>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</si>
  <si>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</si>
  <si>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</si>
  <si>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</si>
  <si>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</si>
  <si>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</si>
  <si>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</si>
  <si>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</si>
  <si>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</si>
  <si>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</si>
  <si>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</si>
  <si>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</si>
  <si>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</si>
  <si>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</si>
  <si>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</si>
  <si>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</si>
  <si>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</si>
  <si>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</si>
  <si>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</si>
  <si>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</si>
  <si>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</si>
  <si>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</si>
  <si>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</si>
  <si>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</si>
  <si>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</si>
  <si>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</si>
  <si>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</si>
  <si>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</si>
  <si>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</si>
  <si>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</si>
  <si>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</si>
  <si>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</si>
  <si>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</si>
  <si>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</si>
  <si>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</si>
  <si>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</si>
  <si>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</si>
  <si>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</si>
  <si>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</si>
  <si>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</si>
  <si>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</si>
  <si>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</si>
  <si>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</si>
  <si>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</si>
  <si>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</si>
  <si>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</si>
  <si>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</si>
  <si>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</si>
  <si>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</si>
  <si>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</si>
  <si>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</si>
  <si>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</si>
  <si>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</si>
  <si>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</si>
  <si>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</si>
  <si>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</si>
  <si>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</si>
  <si>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</si>
  <si>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</si>
  <si>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</si>
  <si>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</si>
  <si>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</si>
  <si>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</si>
  <si>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</si>
  <si>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</si>
  <si>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</si>
  <si>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</si>
  <si>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</si>
  <si>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</si>
  <si>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</si>
  <si>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</si>
  <si>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</si>
  <si>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</si>
  <si>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</si>
  <si>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</si>
  <si>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</si>
  <si>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</si>
  <si>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</si>
  <si>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</si>
  <si>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</si>
  <si>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</si>
  <si>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</si>
  <si>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</si>
  <si>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</si>
  <si>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</si>
  <si>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</si>
  <si>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</si>
  <si>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</si>
  <si>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</si>
  <si>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</si>
  <si>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</si>
  <si>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</si>
  <si>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</si>
  <si>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</si>
  <si>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</si>
  <si>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</si>
  <si>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</si>
  <si>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</si>
  <si>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</si>
  <si>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</si>
  <si>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</si>
  <si>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</si>
  <si>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</si>
  <si>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</si>
  <si>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</si>
  <si>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</si>
  <si>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</si>
  <si>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</si>
  <si>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</si>
  <si>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</si>
  <si>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</si>
  <si>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</si>
  <si>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</si>
  <si>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</si>
  <si>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</si>
  <si>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</si>
  <si>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</si>
  <si>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</si>
  <si>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</si>
  <si>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</si>
  <si>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</si>
  <si>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</si>
  <si>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</si>
  <si>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</si>
  <si>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</si>
  <si>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</si>
  <si>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</si>
  <si>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</si>
  <si>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</si>
  <si>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</si>
  <si>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</si>
  <si>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</si>
  <si>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</si>
  <si>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</si>
  <si>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</si>
  <si>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</si>
  <si>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</si>
  <si>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</si>
  <si>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</si>
  <si>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</si>
  <si>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</si>
  <si>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</si>
  <si>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</si>
  <si>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</si>
  <si>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</si>
  <si>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</si>
  <si>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</si>
  <si>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</si>
  <si>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</si>
  <si>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</si>
  <si>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</si>
  <si>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</si>
  <si>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</si>
  <si>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</si>
  <si>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</si>
  <si>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</si>
  <si>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</si>
  <si>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</si>
  <si>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</si>
  <si>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</si>
  <si>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</si>
  <si>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</si>
  <si>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</si>
  <si>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</si>
  <si>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</si>
  <si>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</si>
  <si>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</si>
  <si>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</si>
  <si>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</si>
  <si>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</si>
  <si>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</si>
  <si>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</si>
  <si>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</si>
  <si>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</si>
  <si>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</si>
  <si>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</si>
  <si>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</si>
  <si>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</si>
  <si>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</si>
  <si>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</si>
  <si>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</si>
  <si>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</si>
  <si>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</si>
  <si>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</si>
  <si>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</si>
  <si>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</si>
  <si>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</si>
  <si>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</si>
  <si>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</si>
  <si>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</si>
  <si>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</si>
  <si>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</si>
  <si>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</si>
  <si>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</si>
  <si>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</si>
  <si>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</si>
  <si>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</si>
  <si>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</si>
  <si>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</si>
  <si>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</si>
  <si>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</si>
  <si>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</si>
  <si>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</si>
  <si>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</si>
  <si>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</si>
  <si>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</si>
  <si>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</si>
  <si>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</si>
  <si>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</si>
  <si>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</si>
  <si>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</si>
  <si>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</si>
  <si>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</si>
  <si>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</si>
  <si>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</si>
  <si>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</si>
  <si>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</si>
  <si>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</si>
  <si>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</si>
  <si>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</si>
  <si>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</si>
  <si>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</si>
  <si>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</si>
  <si>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</si>
  <si>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</si>
  <si>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</si>
  <si>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</si>
  <si>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</si>
  <si>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</si>
  <si>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</si>
  <si>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</si>
  <si>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</si>
  <si>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</si>
  <si>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</si>
  <si>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</si>
  <si>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</si>
  <si>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</si>
  <si>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</si>
  <si>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</si>
  <si>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</si>
  <si>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</si>
  <si>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</si>
  <si>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</si>
  <si>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</si>
  <si>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</si>
  <si>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</si>
  <si>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</si>
  <si>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</si>
  <si>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</si>
  <si>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</si>
  <si>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</si>
  <si>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</si>
  <si>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</si>
  <si>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</si>
  <si>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</si>
  <si>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</si>
  <si>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</si>
  <si>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</si>
  <si>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</si>
  <si>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</si>
  <si>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</si>
  <si>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</si>
  <si>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</si>
  <si>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</si>
  <si>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</si>
  <si>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</si>
  <si>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</si>
  <si>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</si>
  <si>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</si>
  <si>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</si>
  <si>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</si>
  <si>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</si>
  <si>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</si>
  <si>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</si>
  <si>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</si>
  <si>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</si>
  <si>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</si>
  <si>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</si>
  <si>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</si>
  <si>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</si>
  <si>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</si>
  <si>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</si>
  <si>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</si>
  <si>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</si>
  <si>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</si>
  <si>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</si>
  <si>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</si>
  <si>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</si>
  <si>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</si>
  <si>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</si>
  <si>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</si>
  <si>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</si>
  <si>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</si>
  <si>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</si>
  <si>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</si>
  <si>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</si>
  <si>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</si>
  <si>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</si>
  <si>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</si>
  <si>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</si>
  <si>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</si>
  <si>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</si>
  <si>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</si>
  <si>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</si>
  <si>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</si>
  <si>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</si>
  <si>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</si>
  <si>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</si>
  <si>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</si>
  <si>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</si>
  <si>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</si>
  <si>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</si>
  <si>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</si>
  <si>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</si>
  <si>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</si>
  <si>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</si>
  <si>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</si>
  <si>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</si>
  <si>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</si>
  <si>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</si>
  <si>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</si>
  <si>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</si>
  <si>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</si>
  <si>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</si>
  <si>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</si>
  <si>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</si>
  <si>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</si>
  <si>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</si>
  <si>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</si>
  <si>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</si>
  <si>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</si>
  <si>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</si>
  <si>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</si>
  <si>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</si>
  <si>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</si>
  <si>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</si>
  <si>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</si>
  <si>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</si>
  <si>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</si>
  <si>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</si>
  <si>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</si>
  <si>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</si>
  <si>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</si>
  <si>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</si>
  <si>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</si>
  <si>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</si>
  <si>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</si>
  <si>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</si>
  <si>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</si>
  <si>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</si>
  <si>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</si>
  <si>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</si>
  <si>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</si>
  <si>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</si>
  <si>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</si>
  <si>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</si>
  <si>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</si>
  <si>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</si>
  <si>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</si>
  <si>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</si>
  <si>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</si>
  <si>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</si>
  <si>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</si>
  <si>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</si>
  <si>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</si>
  <si>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</si>
  <si>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</si>
  <si>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</si>
  <si>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</si>
  <si>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</si>
  <si>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</si>
  <si>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</si>
  <si>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</si>
  <si>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</si>
  <si>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</si>
  <si>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</si>
  <si>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</si>
  <si>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</si>
  <si>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</si>
  <si>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</si>
  <si>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</si>
  <si>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</si>
  <si>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</si>
  <si>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</si>
  <si>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</si>
  <si>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</si>
  <si>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</si>
  <si>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</si>
  <si>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</si>
  <si>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</si>
  <si>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</si>
  <si>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</si>
  <si>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</si>
  <si>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</si>
  <si>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</si>
  <si>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</si>
  <si>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</si>
  <si>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</si>
  <si>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</si>
  <si>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</si>
  <si>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</si>
  <si>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</si>
  <si>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</si>
  <si>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</si>
  <si>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</si>
  <si>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</si>
  <si>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</si>
  <si>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</si>
  <si>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</si>
  <si>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</si>
  <si>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</si>
  <si>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</si>
  <si>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</si>
  <si>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</si>
  <si>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</si>
  <si>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</si>
  <si>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</si>
  <si>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</si>
  <si>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</si>
  <si>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</si>
  <si>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</si>
  <si>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</si>
  <si>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</si>
  <si>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</si>
  <si>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</si>
  <si>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</si>
  <si>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</si>
  <si>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</si>
  <si>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</si>
  <si>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</si>
  <si>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</si>
  <si>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</si>
  <si>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</si>
  <si>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</si>
  <si>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</si>
  <si>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</si>
  <si>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</si>
  <si>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</si>
  <si>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</si>
  <si>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</si>
  <si>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</si>
  <si>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</si>
  <si>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</si>
  <si>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</si>
  <si>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</si>
  <si>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</si>
  <si>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</si>
  <si>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</si>
  <si>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</si>
  <si>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</si>
  <si>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</si>
  <si>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</si>
  <si>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</si>
  <si>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</si>
  <si>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</si>
  <si>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</si>
  <si>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</si>
  <si>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</si>
  <si>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</si>
  <si>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</si>
  <si>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</si>
  <si>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</si>
  <si>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</si>
  <si>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</si>
  <si>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</si>
  <si>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</si>
  <si>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</si>
  <si>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</si>
  <si>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</si>
  <si>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</si>
  <si>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</si>
  <si>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</si>
  <si>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</si>
  <si>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</si>
  <si>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</si>
  <si>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</si>
  <si>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</si>
  <si>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</si>
  <si>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</si>
  <si>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</si>
  <si>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</si>
  <si>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</si>
  <si>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</si>
  <si>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</si>
  <si>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</si>
  <si>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</si>
  <si>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</si>
  <si>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</si>
  <si>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</si>
  <si>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</si>
  <si>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</si>
  <si>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</si>
  <si>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</si>
  <si>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</si>
  <si>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</si>
  <si>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</si>
  <si>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</si>
  <si>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</si>
  <si>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</si>
  <si>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</si>
  <si>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</si>
  <si>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</si>
  <si>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</si>
  <si>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</si>
  <si>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</si>
  <si>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</si>
  <si>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</si>
  <si>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</si>
  <si>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</si>
  <si>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</si>
  <si>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</si>
  <si>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</si>
  <si>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</si>
  <si>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</si>
  <si>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</si>
  <si>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</si>
  <si>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</si>
  <si>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</si>
  <si>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</si>
  <si>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</si>
  <si>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</si>
  <si>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</si>
  <si>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</si>
  <si>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</si>
  <si>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</si>
  <si>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</si>
  <si>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</si>
  <si>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</si>
  <si>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</si>
  <si>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</si>
  <si>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</si>
  <si>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</si>
  <si>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</si>
  <si>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</si>
  <si>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</si>
  <si>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</si>
  <si>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</si>
  <si>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</si>
  <si>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</si>
  <si>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</si>
  <si>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</si>
  <si>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</si>
  <si>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</si>
  <si>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</si>
  <si>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</si>
  <si>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</si>
  <si>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</si>
  <si>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</si>
  <si>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</si>
  <si>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</si>
  <si>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</si>
  <si>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</si>
  <si>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</si>
  <si>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</si>
  <si>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</si>
  <si>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</si>
  <si>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</si>
  <si>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</si>
  <si>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</si>
  <si>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</si>
  <si>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</si>
  <si>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</si>
  <si>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</si>
  <si>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</si>
  <si>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</si>
  <si>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</si>
  <si>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</si>
  <si>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</si>
  <si>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</si>
  <si>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</si>
  <si>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</si>
  <si>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</si>
  <si>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</si>
  <si>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</si>
  <si>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</si>
  <si>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</si>
  <si>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</si>
  <si>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</si>
  <si>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</si>
  <si>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</si>
  <si>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</si>
  <si>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</si>
  <si>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</si>
  <si>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</si>
  <si>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</si>
  <si>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</si>
  <si>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</si>
  <si>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</si>
  <si>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</si>
  <si>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</si>
  <si>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</si>
  <si>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</si>
  <si>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</si>
  <si>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</si>
  <si>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</si>
  <si>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</si>
  <si>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</si>
  <si>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</si>
  <si>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</si>
  <si>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</si>
  <si>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</si>
  <si>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</si>
  <si>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</si>
  <si>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</si>
  <si>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</si>
  <si>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</si>
  <si>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</si>
  <si>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</si>
  <si>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</si>
  <si>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</si>
  <si>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</si>
  <si>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</si>
  <si>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</si>
  <si>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</si>
  <si>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</si>
  <si>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</si>
  <si>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</si>
  <si>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</si>
  <si>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</si>
  <si>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</si>
  <si>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</si>
  <si>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</si>
  <si>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</si>
  <si>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</si>
  <si>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</si>
  <si>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</si>
  <si>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</si>
  <si>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</si>
  <si>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</si>
  <si>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</si>
  <si>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</si>
  <si>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</si>
  <si>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</si>
  <si>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</si>
  <si>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</si>
  <si>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</si>
  <si>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</si>
  <si>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</si>
  <si>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</si>
  <si>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</si>
  <si>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</si>
  <si>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</si>
  <si>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</si>
  <si>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</si>
  <si>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</si>
  <si>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</si>
  <si>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</si>
  <si>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</si>
  <si>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</si>
  <si>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</si>
  <si>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</si>
  <si>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</si>
  <si>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</si>
  <si>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</si>
  <si>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</si>
  <si>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</si>
  <si>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</si>
  <si>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</si>
  <si>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</si>
  <si>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</si>
  <si>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</si>
  <si>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</si>
  <si>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</si>
  <si>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</si>
  <si>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</si>
  <si>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</si>
  <si>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</si>
  <si>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</si>
  <si>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</si>
  <si>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</si>
  <si>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</si>
  <si>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</si>
  <si>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</si>
  <si>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</si>
  <si>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</si>
  <si>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</si>
  <si>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</si>
  <si>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</si>
  <si>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</si>
  <si>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</si>
  <si>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</si>
  <si>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</si>
  <si>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</si>
  <si>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</si>
  <si>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</si>
  <si>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</si>
  <si>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</si>
  <si>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</si>
  <si>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</si>
  <si>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</si>
  <si>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</si>
  <si>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</si>
  <si>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</si>
  <si>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</si>
  <si>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</si>
  <si>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</si>
  <si>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</si>
  <si>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</si>
  <si>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</si>
  <si>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</si>
  <si>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</si>
  <si>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</si>
  <si>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</si>
  <si>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</si>
  <si>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</si>
  <si>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</si>
  <si>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</si>
  <si>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</si>
  <si>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</si>
  <si>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</si>
  <si>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</si>
  <si>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</si>
  <si>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</si>
  <si>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</si>
  <si>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</si>
  <si>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</si>
  <si>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</si>
  <si>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</si>
  <si>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</si>
  <si>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</si>
  <si>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</si>
  <si>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</si>
  <si>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</si>
  <si>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</si>
  <si>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</si>
  <si>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</si>
  <si>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</si>
  <si>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</si>
  <si>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</si>
  <si>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</si>
  <si>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</si>
  <si>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</si>
  <si>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</si>
  <si>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</si>
  <si>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</si>
  <si>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</si>
  <si>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</si>
  <si>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</si>
  <si>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</si>
  <si>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</si>
  <si>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</si>
  <si>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</si>
  <si>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</si>
  <si>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</si>
  <si>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</si>
  <si>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</si>
  <si>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</si>
  <si>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</si>
  <si>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</si>
  <si>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</si>
  <si>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</si>
  <si>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</si>
  <si>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</si>
  <si>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</si>
  <si>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</si>
  <si>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</si>
  <si>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</si>
  <si>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</si>
  <si>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</si>
  <si>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</si>
  <si>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</si>
  <si>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</si>
  <si>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</si>
  <si>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</si>
  <si>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</si>
  <si>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</si>
  <si>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</si>
  <si>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</si>
  <si>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</si>
  <si>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</si>
  <si>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</si>
  <si>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</si>
  <si>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</si>
  <si>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</si>
  <si>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</si>
  <si>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</si>
  <si>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</si>
  <si>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</si>
  <si>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</si>
  <si>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</si>
  <si>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</si>
  <si>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</si>
  <si>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</si>
  <si>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</si>
  <si>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</si>
  <si>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</si>
  <si>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</si>
  <si>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</si>
  <si>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</si>
  <si>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</si>
  <si>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</si>
  <si>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</si>
  <si>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</si>
  <si>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</si>
  <si>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</si>
  <si>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</si>
  <si>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</si>
  <si>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</si>
  <si>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</si>
  <si>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</si>
  <si>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</si>
  <si>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</si>
  <si>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</si>
  <si>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</si>
  <si>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</si>
  <si>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</si>
  <si>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</si>
  <si>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</si>
  <si>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</si>
  <si>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</si>
  <si>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</si>
  <si>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</si>
  <si>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</si>
  <si>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</si>
  <si>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</si>
  <si>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</si>
  <si>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</si>
  <si>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</si>
  <si>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</si>
  <si>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</si>
  <si>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</si>
  <si>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</si>
  <si>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</si>
  <si>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</si>
  <si>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</si>
  <si>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</si>
  <si>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</si>
  <si>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</si>
  <si>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</si>
  <si>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</si>
  <si>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</si>
  <si>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</si>
  <si>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</si>
  <si>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</si>
  <si>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</si>
  <si>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</si>
  <si>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</si>
  <si>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</si>
  <si>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</si>
  <si>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</si>
  <si>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</si>
  <si>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</si>
  <si>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</si>
  <si>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</si>
  <si>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</si>
  <si>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</si>
  <si>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</si>
  <si>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</si>
  <si>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</si>
  <si>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</si>
  <si>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</si>
  <si>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</si>
  <si>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</si>
  <si>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</si>
  <si>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</si>
  <si>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</si>
  <si>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</si>
  <si>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</si>
  <si>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</si>
  <si>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</si>
  <si>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</si>
  <si>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</si>
  <si>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</si>
  <si>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</si>
  <si>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</si>
  <si>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</si>
  <si>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</si>
  <si>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</si>
  <si>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</si>
  <si>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</si>
  <si>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</si>
  <si>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</si>
  <si>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</si>
  <si>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</si>
  <si>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</si>
  <si>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</si>
  <si>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</si>
  <si>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</si>
  <si>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</si>
  <si>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</si>
  <si>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</si>
  <si>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</si>
  <si>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</si>
  <si>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</si>
  <si>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</si>
  <si>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</si>
  <si>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</si>
  <si>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</si>
  <si>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</si>
  <si>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</si>
  <si>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</si>
  <si>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</si>
  <si>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</si>
  <si>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</si>
  <si>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</si>
  <si>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</si>
  <si>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</si>
  <si>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</si>
  <si>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</si>
  <si>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</si>
  <si>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</si>
  <si>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</si>
  <si>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</si>
  <si>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</si>
  <si>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</si>
  <si>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</si>
  <si>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</si>
  <si>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</si>
  <si>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</si>
  <si>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</si>
  <si>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</si>
  <si>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</si>
  <si>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</si>
  <si>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</si>
  <si>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</si>
  <si>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</si>
  <si>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</si>
  <si>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</si>
  <si>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</si>
  <si>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</si>
  <si>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</si>
  <si>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</si>
  <si>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</si>
  <si>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</si>
  <si>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</si>
  <si>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</si>
  <si>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</si>
  <si>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</si>
  <si>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</si>
  <si>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</si>
  <si>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</si>
  <si>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</si>
  <si>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</si>
  <si>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</si>
  <si>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</si>
  <si>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</si>
  <si>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</si>
  <si>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</si>
  <si>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</si>
  <si>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</si>
  <si>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</si>
  <si>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</si>
  <si>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</si>
  <si>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</si>
  <si>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</si>
  <si>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</si>
  <si>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</si>
  <si>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</si>
  <si>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</si>
  <si>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</si>
  <si>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</si>
  <si>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</si>
  <si>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</si>
  <si>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</si>
  <si>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</si>
  <si>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</si>
  <si>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</si>
  <si>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</si>
  <si>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</si>
  <si>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</si>
  <si>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</si>
  <si>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</si>
  <si>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</si>
  <si>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</si>
  <si>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</si>
  <si>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</si>
  <si>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</si>
  <si>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</si>
  <si>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</si>
  <si>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</si>
  <si>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</si>
  <si>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</si>
  <si>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</si>
  <si>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</si>
  <si>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</si>
  <si>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</si>
  <si>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</si>
  <si>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</si>
  <si>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</si>
  <si>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</si>
  <si>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</si>
  <si>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</si>
  <si>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</si>
  <si>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</si>
  <si>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</si>
  <si>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</si>
  <si>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</si>
  <si>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</si>
  <si>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</si>
  <si>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</si>
  <si>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</si>
  <si>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</si>
  <si>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</si>
  <si>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</si>
  <si>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</si>
  <si>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</si>
  <si>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</si>
  <si>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</si>
  <si>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</si>
  <si>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</si>
  <si>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</si>
  <si>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</si>
  <si>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</si>
  <si>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</si>
  <si>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</si>
  <si>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</si>
  <si>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</si>
  <si>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</si>
  <si>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</si>
  <si>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</si>
  <si>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</si>
  <si>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</si>
  <si>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</si>
  <si>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</si>
  <si>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</si>
  <si>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</si>
  <si>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</si>
  <si>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</si>
  <si>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</si>
  <si>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</si>
  <si>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</si>
  <si>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</si>
  <si>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</si>
  <si>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</si>
  <si>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</si>
  <si>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</si>
  <si>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</si>
  <si>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</si>
  <si>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</si>
  <si>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</si>
  <si>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</si>
  <si>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</si>
  <si>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</si>
  <si>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</si>
  <si>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</si>
  <si>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</si>
  <si>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</si>
  <si>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</si>
  <si>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</si>
  <si>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</si>
  <si>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</si>
  <si>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</si>
  <si>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</si>
  <si>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</si>
  <si>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</si>
  <si>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</si>
  <si>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</si>
  <si>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</si>
  <si>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</si>
  <si>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</si>
  <si>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</si>
  <si>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</si>
  <si>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</si>
  <si>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</si>
  <si>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</si>
  <si>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</si>
  <si>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</si>
  <si>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</si>
  <si>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</si>
  <si>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</si>
  <si>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</si>
  <si>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</si>
  <si>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</si>
  <si>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</si>
  <si>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</si>
  <si>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</si>
  <si>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</si>
  <si>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</si>
  <si>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</si>
  <si>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</si>
  <si>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</si>
  <si>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</si>
  <si>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</si>
  <si>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</si>
  <si>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</si>
  <si>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</si>
  <si>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</si>
  <si>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</si>
  <si>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</si>
  <si>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</si>
  <si>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</si>
  <si>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</si>
  <si>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</si>
  <si>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</si>
  <si>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</si>
  <si>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</si>
  <si>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</si>
  <si>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</si>
  <si>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</si>
  <si>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</si>
  <si>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</si>
  <si>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</si>
  <si>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</si>
  <si>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</si>
  <si>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</si>
  <si>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</si>
  <si>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</si>
  <si>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</si>
  <si>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</si>
  <si>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</si>
  <si>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</si>
  <si>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</si>
  <si>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</si>
  <si>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</si>
  <si>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</si>
  <si>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</si>
  <si>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</si>
  <si>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</si>
  <si>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</si>
  <si>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</si>
  <si>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</si>
  <si>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</si>
  <si>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</si>
  <si>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</si>
  <si>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</si>
  <si>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</si>
  <si>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</si>
  <si>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</si>
  <si>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</si>
  <si>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</si>
  <si>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</si>
  <si>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</si>
  <si>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</si>
  <si>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</si>
  <si>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</si>
  <si>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</si>
  <si>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</si>
  <si>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</si>
  <si>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</si>
  <si>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</si>
  <si>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</si>
  <si>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</si>
  <si>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</si>
  <si>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</si>
  <si>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</si>
  <si>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</si>
  <si>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</si>
  <si>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</si>
  <si>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</si>
  <si>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</si>
  <si>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</si>
  <si>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</si>
  <si>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</si>
  <si>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</si>
  <si>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</si>
  <si>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</si>
  <si>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</si>
  <si>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</si>
  <si>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</si>
  <si>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</si>
  <si>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</si>
  <si>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</si>
  <si>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</si>
  <si>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</si>
  <si>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</si>
  <si>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</si>
  <si>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</si>
  <si>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</si>
  <si>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</si>
  <si>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</si>
  <si>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</si>
  <si>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</si>
  <si>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</si>
  <si>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</si>
  <si>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</si>
  <si>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</si>
  <si>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</si>
  <si>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</si>
  <si>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</si>
  <si>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</si>
  <si>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</si>
  <si>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</si>
  <si>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</si>
  <si>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</si>
  <si>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</si>
  <si>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</si>
  <si>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</si>
  <si>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</si>
  <si>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</si>
  <si>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</si>
  <si>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</si>
  <si>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</si>
  <si>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</si>
  <si>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</si>
  <si>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</si>
  <si>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</si>
  <si>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</si>
  <si>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</si>
  <si>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</si>
  <si>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</si>
  <si>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</si>
  <si>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</si>
  <si>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</si>
  <si>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</si>
  <si>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</si>
  <si>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</si>
  <si>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</si>
  <si>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</si>
  <si>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</si>
  <si>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</si>
  <si>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</si>
  <si>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</si>
  <si>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</si>
  <si>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</si>
  <si>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</si>
  <si>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</si>
  <si>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</si>
  <si>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</si>
  <si>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</si>
  <si>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</si>
  <si>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</si>
  <si>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</si>
  <si>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</si>
  <si>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</si>
  <si>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</si>
  <si>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</si>
  <si>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</si>
  <si>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</si>
  <si>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</si>
  <si>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</si>
  <si>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</si>
  <si>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</si>
  <si>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</si>
  <si>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</si>
  <si>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</si>
  <si>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</si>
  <si>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</si>
  <si>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</si>
  <si>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</si>
  <si>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</si>
  <si>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</si>
  <si>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</si>
  <si>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</si>
  <si>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</si>
  <si>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</si>
  <si>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</si>
  <si>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</si>
  <si>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</si>
  <si>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</si>
  <si>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</si>
  <si>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</si>
  <si>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</si>
  <si>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</si>
  <si>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</si>
  <si>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</si>
  <si>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</si>
  <si>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</si>
  <si>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</si>
  <si>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</si>
  <si>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</si>
  <si>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</si>
  <si>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</si>
  <si>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</si>
  <si>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</si>
  <si>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</si>
  <si>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</si>
  <si>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</si>
  <si>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</si>
  <si>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</si>
  <si>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</si>
  <si>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</si>
  <si>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</si>
  <si>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</si>
  <si>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</si>
  <si>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</si>
  <si>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</si>
  <si>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</si>
  <si>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</si>
  <si>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</si>
  <si>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</si>
  <si>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</si>
  <si>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</si>
  <si>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</si>
  <si>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</si>
  <si>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</si>
  <si>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</si>
  <si>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</si>
  <si>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</si>
  <si>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</si>
  <si>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</si>
  <si>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</si>
  <si>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</si>
  <si>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</si>
  <si>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</si>
  <si>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</si>
  <si>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</si>
  <si>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</si>
  <si>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</si>
  <si>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</si>
  <si>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</si>
  <si>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</si>
  <si>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</si>
  <si>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</si>
  <si>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</si>
  <si>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</si>
  <si>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</si>
  <si>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</si>
  <si>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</si>
  <si>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</si>
  <si>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</si>
  <si>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</si>
  <si>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</si>
  <si>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</si>
  <si>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</si>
  <si>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</si>
  <si>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</si>
  <si>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</si>
  <si>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</si>
  <si>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</si>
  <si>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</si>
  <si>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</si>
  <si>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</si>
  <si>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</si>
  <si>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</si>
  <si>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</si>
  <si>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</si>
  <si>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</si>
  <si>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</si>
  <si>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</si>
  <si>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</si>
  <si>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</si>
  <si>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</si>
  <si>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</si>
  <si>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</si>
  <si>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</si>
  <si>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</si>
  <si>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</si>
  <si>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</si>
  <si>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</si>
  <si>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</si>
  <si>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</si>
  <si>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</si>
  <si>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</si>
  <si>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</si>
  <si>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</si>
  <si>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</si>
  <si>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</si>
  <si>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</si>
  <si>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</si>
  <si>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</si>
  <si>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</si>
  <si>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</si>
  <si>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</si>
  <si>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</si>
  <si>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</si>
  <si>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</si>
  <si>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</si>
  <si>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</si>
  <si>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</si>
  <si>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</si>
  <si>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</si>
  <si>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</si>
  <si>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</si>
  <si>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</si>
  <si>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</si>
  <si>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</si>
  <si>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</si>
  <si>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</si>
  <si>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</si>
  <si>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</si>
  <si>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</si>
  <si>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</si>
  <si>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</si>
  <si>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</si>
  <si>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</si>
  <si>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</si>
  <si>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</si>
  <si>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</si>
  <si>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</si>
  <si>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</si>
  <si>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</si>
  <si>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</si>
  <si>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</si>
  <si>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</si>
  <si>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</si>
  <si>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</si>
  <si>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</si>
  <si>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</si>
  <si>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</si>
  <si>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</si>
  <si>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</si>
  <si>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</si>
  <si>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</si>
  <si>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</si>
  <si>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</si>
  <si>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</si>
  <si>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</si>
  <si>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</si>
  <si>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</si>
  <si>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</si>
  <si>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</si>
  <si>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</si>
  <si>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</si>
  <si>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</si>
  <si>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</si>
  <si>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</si>
  <si>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</si>
  <si>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</si>
  <si>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</si>
  <si>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</si>
  <si>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</si>
  <si>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</si>
  <si>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</si>
  <si>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</si>
  <si>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</si>
  <si>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</si>
  <si>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</si>
  <si>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</si>
  <si>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</si>
  <si>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</si>
  <si>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</si>
  <si>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</si>
  <si>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</si>
  <si>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</si>
  <si>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</si>
  <si>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</si>
  <si>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</si>
  <si>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</si>
  <si>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</si>
  <si>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</si>
  <si>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</si>
  <si>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</si>
  <si>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</si>
  <si>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</si>
  <si>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</si>
  <si>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</si>
  <si>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</si>
  <si>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</si>
  <si>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</si>
  <si>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</si>
  <si>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</si>
  <si>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</si>
  <si>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</si>
  <si>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</si>
  <si>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</si>
  <si>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</si>
  <si>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</si>
  <si>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</si>
  <si>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</si>
  <si>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</si>
  <si>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</si>
  <si>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</si>
  <si>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</si>
  <si>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</si>
  <si>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</si>
  <si>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</si>
  <si>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</si>
  <si>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</si>
  <si>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</si>
  <si>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</si>
  <si>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</si>
  <si>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</si>
  <si>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</si>
  <si>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</si>
  <si>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</si>
  <si>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</si>
  <si>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</si>
  <si>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</si>
  <si>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</si>
  <si>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</si>
  <si>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</si>
  <si>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</si>
  <si>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</si>
  <si>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</si>
  <si>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</si>
  <si>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</si>
  <si>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</si>
  <si>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</si>
  <si>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</si>
  <si>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</si>
  <si>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</si>
  <si>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</si>
  <si>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</si>
  <si>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</si>
  <si>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</si>
  <si>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</si>
  <si>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</si>
  <si>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</si>
  <si>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</si>
  <si>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</si>
  <si>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</si>
  <si>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</si>
  <si>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</si>
  <si>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</si>
  <si>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</si>
  <si>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</si>
  <si>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</si>
  <si>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</si>
  <si>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</si>
  <si>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</si>
  <si>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</si>
  <si>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</si>
  <si>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</si>
  <si>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</si>
  <si>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</si>
  <si>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</si>
  <si>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</si>
  <si>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</si>
  <si>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</si>
  <si>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</si>
  <si>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</si>
  <si>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</si>
  <si>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</si>
  <si>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</si>
  <si>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</si>
  <si>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</si>
  <si>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</si>
  <si>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</si>
  <si>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</si>
  <si>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</si>
  <si>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</si>
  <si>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</si>
  <si>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</si>
  <si>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</si>
  <si>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</si>
  <si>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</si>
  <si>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</si>
  <si>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</si>
  <si>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</si>
  <si>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</si>
  <si>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</si>
  <si>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</si>
  <si>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</si>
  <si>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</si>
  <si>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</si>
  <si>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</si>
  <si>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</si>
  <si>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</si>
  <si>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</si>
  <si>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</si>
  <si>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</si>
  <si>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</si>
  <si>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</si>
  <si>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</si>
  <si>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</si>
  <si>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</si>
  <si>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</si>
  <si>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</si>
  <si>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</si>
  <si>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</si>
  <si>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</si>
  <si>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</si>
  <si>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</si>
  <si>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</si>
  <si>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</si>
  <si>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</si>
  <si>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</si>
  <si>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</si>
  <si>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</si>
  <si>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</si>
  <si>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</si>
  <si>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</si>
  <si>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</si>
  <si>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</si>
  <si>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</si>
  <si>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</si>
  <si>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</si>
  <si>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</si>
  <si>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</si>
  <si>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</si>
  <si>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</si>
  <si>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</si>
  <si>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</si>
  <si>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</si>
  <si>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</si>
  <si>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</si>
  <si>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</si>
  <si>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</si>
  <si>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</si>
  <si>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</si>
  <si>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</si>
  <si>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</si>
  <si>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</si>
  <si>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</si>
  <si>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</si>
  <si>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</si>
  <si>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</si>
  <si>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</si>
  <si>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</si>
  <si>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</si>
  <si>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</si>
  <si>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</si>
  <si>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</si>
  <si>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</si>
  <si>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</si>
  <si>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</si>
  <si>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</si>
  <si>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</si>
  <si>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</si>
  <si>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</si>
  <si>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</si>
  <si>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</si>
  <si>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</si>
  <si>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</si>
  <si>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</si>
  <si>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</si>
  <si>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</si>
  <si>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</si>
  <si>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</si>
  <si>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</si>
  <si>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</si>
  <si>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</si>
  <si>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</si>
  <si>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</si>
  <si>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</si>
  <si>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</si>
  <si>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</si>
  <si>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</si>
  <si>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</si>
  <si>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</si>
  <si>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</si>
  <si>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</si>
  <si>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</si>
  <si>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</si>
  <si>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</si>
  <si>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</si>
  <si>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</si>
  <si>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</si>
  <si>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</si>
  <si>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</si>
  <si>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</si>
  <si>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</si>
  <si>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</si>
  <si>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</si>
  <si>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</si>
  <si>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</si>
  <si>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</si>
  <si>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</si>
  <si>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</si>
  <si>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</si>
  <si>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</si>
  <si>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</si>
  <si>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</si>
  <si>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</si>
  <si>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</si>
  <si>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</si>
  <si>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</si>
  <si>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</si>
  <si>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</si>
  <si>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</si>
  <si>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</si>
  <si>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</si>
  <si>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</si>
  <si>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</si>
  <si>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</si>
  <si>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</si>
  <si>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</si>
  <si>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</si>
  <si>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</si>
  <si>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</si>
  <si>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</si>
  <si>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</si>
  <si>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</si>
  <si>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</si>
  <si>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</si>
  <si>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</si>
  <si>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</si>
  <si>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</si>
  <si>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</si>
  <si>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</si>
  <si>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</si>
  <si>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</si>
  <si>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</si>
  <si>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</si>
  <si>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</si>
  <si>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</si>
  <si>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</si>
  <si>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</si>
  <si>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</si>
  <si>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</si>
  <si>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</si>
  <si>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</si>
  <si>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</si>
  <si>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</si>
  <si>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</si>
  <si>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</si>
  <si>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</si>
  <si>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</si>
  <si>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</si>
  <si>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</si>
  <si>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</si>
  <si>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</si>
  <si>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</si>
  <si>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</si>
  <si>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</si>
  <si>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</si>
  <si>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</si>
  <si>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</si>
  <si>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</si>
  <si>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</si>
  <si>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</si>
  <si>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</si>
  <si>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</si>
  <si>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</si>
  <si>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</si>
  <si>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</si>
  <si>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</si>
  <si>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</si>
  <si>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</si>
  <si>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</si>
  <si>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</si>
  <si>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</si>
  <si>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</si>
  <si>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</si>
  <si>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</si>
  <si>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</si>
  <si>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</si>
  <si>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</si>
  <si>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</si>
  <si>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</si>
  <si>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</si>
  <si>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</si>
  <si>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</si>
  <si>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</si>
  <si>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</si>
  <si>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</si>
  <si>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</si>
  <si>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</si>
  <si>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</si>
  <si>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</si>
  <si>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</si>
  <si>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</si>
  <si>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</si>
  <si>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</si>
  <si>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</si>
  <si>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</si>
  <si>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</si>
  <si>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</si>
  <si>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</si>
  <si>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</si>
  <si>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</si>
  <si>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</si>
  <si>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</si>
  <si>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</si>
  <si>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</si>
  <si>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</si>
  <si>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</si>
  <si>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</si>
  <si>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</si>
  <si>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</si>
  <si>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</si>
  <si>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</si>
  <si>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</si>
  <si>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</si>
  <si>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</si>
  <si>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</si>
  <si>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</si>
  <si>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</si>
  <si>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</si>
  <si>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</si>
  <si>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</si>
  <si>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</si>
  <si>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</si>
  <si>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</si>
  <si>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</si>
  <si>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</si>
  <si>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</si>
  <si>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</si>
  <si>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</si>
  <si>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</si>
  <si>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</si>
  <si>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</si>
  <si>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</si>
  <si>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</si>
  <si>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</si>
  <si>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</si>
  <si>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</si>
  <si>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</si>
  <si>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</si>
  <si>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</si>
  <si>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</si>
  <si>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</si>
  <si>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</si>
  <si>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</si>
  <si>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</si>
  <si>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</si>
  <si>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</si>
  <si>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</si>
  <si>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</si>
  <si>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</si>
  <si>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</si>
  <si>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</si>
  <si>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</si>
  <si>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</si>
  <si>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</si>
  <si>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</si>
  <si>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</si>
  <si>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</si>
  <si>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</si>
  <si>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</si>
  <si>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</si>
  <si>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</si>
  <si>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</si>
  <si>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</si>
  <si>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</si>
  <si>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</si>
  <si>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</si>
  <si>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</si>
  <si>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</si>
  <si>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</si>
  <si>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</si>
  <si>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</si>
  <si>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</si>
  <si>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</si>
  <si>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</si>
  <si>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</si>
  <si>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</si>
  <si>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</si>
  <si>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</si>
  <si>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</si>
  <si>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</si>
  <si>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</si>
  <si>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</si>
  <si>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</si>
  <si>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</si>
  <si>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</si>
  <si>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</si>
  <si>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</si>
  <si>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</si>
  <si>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</si>
  <si>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</si>
  <si>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</si>
  <si>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</si>
  <si>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</si>
  <si>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</si>
  <si>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</si>
  <si>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</si>
  <si>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</si>
  <si>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</si>
  <si>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</si>
  <si>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</si>
  <si>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</si>
  <si>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</si>
  <si>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</si>
  <si>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</si>
  <si>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</si>
  <si>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</si>
  <si>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</si>
  <si>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</si>
  <si>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</si>
  <si>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</si>
  <si>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</si>
  <si>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</si>
  <si>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</si>
  <si>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</si>
  <si>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</si>
  <si>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</si>
  <si>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</si>
  <si>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</si>
  <si>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</si>
  <si>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</si>
  <si>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</si>
  <si>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</si>
  <si>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</si>
  <si>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</si>
  <si>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</si>
  <si>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</si>
  <si>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</si>
  <si>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</si>
  <si>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</si>
  <si>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</si>
  <si>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</si>
  <si>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</si>
  <si>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</si>
  <si>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</si>
  <si>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</si>
  <si>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</si>
  <si>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</si>
  <si>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</si>
  <si>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</si>
  <si>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</si>
  <si>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</si>
  <si>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</si>
  <si>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</si>
  <si>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</si>
  <si>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</si>
  <si>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</si>
  <si>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</si>
  <si>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</si>
  <si>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</si>
  <si>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</si>
  <si>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</si>
  <si>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</si>
  <si>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</si>
  <si>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</si>
  <si>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</si>
  <si>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</si>
  <si>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</si>
  <si>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</si>
  <si>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</si>
  <si>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</si>
  <si>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</si>
  <si>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</si>
  <si>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</si>
  <si>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</si>
  <si>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</si>
  <si>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</si>
  <si>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</si>
  <si>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</si>
  <si>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</si>
  <si>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</si>
  <si>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</si>
  <si>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</si>
  <si>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</si>
  <si>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</si>
  <si>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</si>
  <si>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</si>
  <si>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</si>
  <si>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</si>
  <si>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</si>
  <si>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</si>
  <si>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</si>
  <si>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</si>
  <si>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</si>
  <si>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</si>
  <si>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</si>
  <si>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</si>
  <si>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</si>
  <si>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</si>
  <si>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</si>
  <si>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</si>
  <si>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</si>
  <si>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</si>
  <si>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</si>
  <si>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</si>
  <si>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</si>
  <si>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</si>
  <si>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</si>
  <si>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</si>
  <si>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</si>
  <si>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</si>
  <si>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</si>
  <si>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</si>
  <si>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</si>
  <si>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</si>
  <si>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</si>
  <si>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</si>
  <si>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</si>
  <si>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</si>
  <si>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</si>
  <si>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</si>
  <si>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</si>
  <si>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</si>
  <si>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</si>
  <si>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</si>
  <si>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</si>
  <si>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</si>
  <si>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</si>
  <si>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</si>
  <si>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</si>
  <si>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</si>
  <si>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</si>
  <si>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</si>
  <si>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</si>
  <si>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</si>
  <si>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</si>
  <si>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</si>
  <si>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</si>
  <si>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</si>
  <si>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</si>
  <si>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</si>
  <si>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</si>
  <si>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</si>
  <si>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</si>
  <si>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</si>
  <si>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</si>
  <si>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</si>
  <si>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</si>
  <si>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</si>
  <si>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</si>
  <si>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</si>
  <si>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</si>
  <si>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</si>
  <si>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</si>
  <si>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</si>
  <si>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</si>
  <si>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</si>
  <si>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</si>
  <si>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</si>
  <si>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</si>
  <si>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</si>
  <si>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</si>
  <si>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</si>
  <si>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</si>
  <si>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</si>
  <si>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</si>
  <si>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</si>
  <si>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</si>
  <si>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</si>
  <si>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</si>
  <si>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</si>
  <si>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</si>
  <si>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</si>
  <si>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</si>
  <si>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</si>
  <si>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</si>
  <si>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</si>
  <si>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</si>
  <si>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</si>
  <si>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</si>
  <si>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</si>
  <si>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</si>
  <si>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</si>
  <si>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</si>
  <si>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</si>
  <si>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</si>
  <si>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</si>
  <si>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</si>
  <si>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</si>
  <si>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</si>
  <si>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</si>
  <si>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</si>
  <si>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</si>
  <si>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</si>
  <si>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</si>
  <si>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</si>
  <si>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</si>
  <si>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</si>
  <si>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</si>
  <si>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</si>
  <si>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</si>
  <si>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</si>
  <si>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</si>
  <si>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</si>
  <si>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</si>
  <si>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</si>
  <si>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</si>
  <si>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</si>
  <si>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</si>
  <si>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</si>
  <si>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</si>
  <si>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</si>
  <si>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</si>
  <si>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</si>
  <si>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</si>
  <si>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</si>
  <si>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</si>
  <si>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</si>
  <si>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</si>
  <si>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</si>
  <si>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</si>
  <si>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</si>
  <si>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</si>
  <si>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</si>
  <si>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</si>
  <si>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</si>
  <si>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</si>
  <si>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</si>
  <si>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</si>
  <si>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</si>
  <si>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</si>
  <si>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</si>
  <si>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</si>
  <si>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</si>
  <si>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</si>
  <si>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</si>
  <si>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</si>
  <si>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</si>
  <si>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</si>
  <si>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</si>
  <si>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</si>
  <si>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</si>
  <si>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</si>
  <si>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</si>
  <si>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</si>
  <si>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</si>
  <si>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</si>
  <si>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</si>
  <si>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</si>
  <si>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</si>
  <si>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</si>
  <si>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</si>
  <si>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</si>
  <si>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</si>
  <si>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</si>
  <si>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</si>
  <si>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</si>
  <si>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</si>
  <si>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</si>
  <si>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</si>
  <si>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</si>
  <si>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</si>
  <si>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</si>
  <si>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</si>
  <si>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</si>
  <si>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</si>
  <si>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</si>
  <si>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</si>
  <si>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</si>
  <si>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</si>
  <si>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</si>
  <si>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</si>
  <si>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</si>
  <si>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</si>
  <si>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</si>
  <si>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</si>
  <si>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</si>
  <si>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</si>
  <si>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</si>
  <si>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</si>
  <si>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</si>
  <si>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</si>
  <si>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</si>
  <si>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</si>
  <si>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</si>
  <si>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</si>
  <si>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</si>
  <si>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</si>
  <si>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</si>
  <si>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</si>
  <si>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</si>
  <si>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</si>
  <si>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</si>
  <si>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</si>
  <si>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</si>
  <si>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</si>
  <si>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</si>
  <si>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</si>
  <si>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</si>
  <si>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</si>
  <si>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</si>
  <si>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</si>
  <si>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</si>
  <si>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</si>
  <si>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</si>
  <si>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</si>
  <si>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</si>
  <si>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</si>
  <si>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</si>
  <si>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</si>
  <si>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</si>
  <si>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</si>
  <si>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</si>
  <si>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</si>
  <si>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</si>
  <si>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</si>
  <si>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</si>
  <si>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</si>
  <si>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</si>
  <si>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</si>
  <si>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</si>
  <si>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</si>
  <si>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</si>
  <si>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</si>
  <si>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</si>
  <si>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</si>
  <si>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</si>
  <si>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</si>
  <si>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</si>
  <si>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</si>
  <si>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</si>
  <si>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</si>
  <si>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</si>
  <si>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</si>
  <si>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</si>
  <si>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</si>
  <si>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</si>
  <si>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</si>
  <si>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</si>
  <si>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</si>
  <si>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</si>
  <si>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</si>
  <si>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</si>
  <si>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</si>
  <si>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</si>
  <si>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</si>
  <si>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</si>
  <si>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</si>
  <si>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</si>
  <si>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</si>
  <si>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</si>
  <si>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</si>
  <si>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</si>
  <si>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</si>
  <si>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</si>
  <si>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</si>
  <si>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</si>
  <si>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</si>
  <si>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</si>
  <si>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</si>
  <si>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</si>
  <si>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</si>
  <si>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</si>
  <si>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</si>
  <si>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</si>
  <si>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</si>
  <si>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</si>
  <si>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</si>
  <si>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</si>
  <si>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</si>
  <si>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</si>
  <si>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</si>
  <si>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</si>
  <si>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</si>
  <si>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</si>
  <si>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</si>
  <si>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</si>
  <si>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</si>
  <si>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</si>
  <si>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</si>
  <si>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</si>
  <si>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</si>
  <si>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</si>
  <si>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</si>
  <si>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</si>
  <si>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</si>
  <si>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</si>
  <si>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</si>
  <si>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</si>
  <si>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</si>
  <si>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</si>
  <si>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</si>
  <si>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</si>
  <si>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</si>
  <si>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</si>
  <si>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</si>
  <si>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</si>
  <si>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</si>
  <si>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</si>
  <si>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</si>
  <si>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</si>
  <si>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</si>
  <si>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</si>
  <si>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</si>
  <si>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</si>
  <si>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</si>
  <si>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</si>
  <si>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</si>
  <si>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</si>
  <si>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</si>
  <si>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</si>
  <si>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</si>
  <si>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</si>
  <si>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</si>
  <si>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</si>
  <si>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</si>
  <si>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</si>
  <si>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</si>
  <si>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</si>
  <si>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</si>
  <si>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</si>
  <si>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</si>
  <si>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</si>
  <si>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</si>
  <si>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</si>
  <si>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</si>
  <si>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</si>
  <si>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</si>
  <si>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</si>
  <si>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</si>
  <si>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</si>
  <si>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</si>
  <si>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</si>
  <si>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</si>
  <si>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</si>
  <si>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</si>
  <si>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</si>
  <si>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</si>
  <si>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</si>
  <si>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</si>
  <si>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</si>
  <si>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</si>
  <si>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</si>
  <si>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</si>
  <si>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</si>
  <si>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</si>
  <si>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</si>
  <si>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</si>
  <si>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</si>
  <si>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</si>
  <si>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</si>
  <si>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</si>
  <si>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</si>
  <si>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</si>
  <si>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</si>
  <si>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</si>
  <si>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</si>
  <si>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</si>
  <si>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</si>
  <si>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</si>
  <si>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</si>
  <si>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</si>
  <si>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</si>
  <si>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</si>
  <si>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</si>
  <si>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</si>
  <si>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</si>
  <si>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</si>
  <si>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</si>
  <si>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</si>
  <si>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</si>
  <si>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</si>
  <si>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</si>
  <si>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</si>
  <si>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</si>
  <si>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</si>
  <si>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</si>
  <si>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</si>
  <si>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</si>
  <si>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</si>
  <si>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</si>
  <si>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</si>
  <si>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</si>
  <si>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</si>
  <si>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</si>
  <si>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</si>
  <si>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</si>
  <si>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</si>
  <si>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</si>
  <si>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</si>
  <si>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</si>
  <si>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</si>
  <si>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</si>
  <si>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</si>
  <si>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</si>
  <si>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</si>
  <si>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</si>
  <si>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</si>
  <si>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</si>
  <si>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</si>
  <si>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</si>
  <si>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</si>
  <si>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</si>
  <si>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</si>
  <si>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</si>
  <si>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</si>
  <si>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</si>
  <si>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</si>
  <si>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</si>
  <si>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</si>
  <si>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</si>
  <si>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</si>
  <si>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</si>
  <si>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</si>
  <si>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</si>
  <si>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</si>
  <si>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</si>
  <si>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</si>
  <si>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</si>
  <si>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</si>
  <si>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</si>
  <si>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</si>
  <si>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</si>
  <si>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</si>
  <si>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</si>
  <si>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</si>
  <si>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</si>
  <si>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</si>
  <si>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</si>
  <si>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</si>
  <si>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</si>
  <si>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</si>
  <si>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</si>
  <si>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</si>
  <si>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</si>
  <si>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</si>
  <si>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</si>
  <si>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</si>
  <si>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</si>
  <si>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</si>
  <si>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</si>
  <si>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</si>
  <si>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</si>
  <si>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</si>
  <si>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</si>
  <si>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</si>
  <si>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</si>
  <si>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</si>
  <si>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</si>
  <si>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</si>
  <si>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</si>
  <si>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</si>
  <si>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</si>
  <si>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</si>
  <si>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</si>
  <si>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</si>
  <si>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</si>
  <si>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</si>
  <si>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</si>
  <si>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</si>
  <si>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</si>
  <si>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</si>
  <si>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</si>
  <si>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</si>
  <si>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</si>
  <si>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</si>
  <si>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</si>
  <si>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</si>
  <si>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</si>
  <si>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</si>
  <si>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</si>
  <si>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</si>
  <si>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</si>
  <si>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</si>
  <si>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</si>
  <si>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</si>
  <si>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</si>
  <si>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</si>
  <si>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</si>
  <si>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</si>
  <si>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</si>
  <si>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</si>
  <si>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</si>
  <si>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</si>
  <si>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</si>
  <si>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</si>
  <si>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</si>
  <si>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</si>
  <si>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</si>
  <si>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</si>
  <si>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</si>
  <si>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</si>
  <si>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</si>
  <si>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</si>
  <si>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</si>
  <si>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</si>
  <si>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</si>
  <si>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</si>
  <si>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</si>
  <si>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</si>
  <si>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</si>
  <si>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</si>
  <si>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</si>
  <si>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</si>
  <si>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</si>
  <si>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</si>
  <si>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</si>
  <si>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</si>
  <si>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</si>
  <si>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</si>
  <si>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</si>
  <si>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</si>
  <si>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</si>
  <si>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</si>
  <si>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</si>
  <si>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</si>
  <si>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</si>
  <si>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</si>
  <si>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</si>
  <si>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</si>
  <si>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</si>
  <si>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</si>
  <si>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</si>
  <si>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</si>
  <si>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</si>
  <si>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</si>
  <si>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</si>
  <si>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</si>
  <si>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</si>
  <si>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</si>
  <si>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</si>
  <si>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</si>
  <si>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</si>
  <si>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</si>
  <si>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</si>
  <si>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</si>
  <si>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</si>
  <si>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</si>
  <si>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</si>
  <si>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</si>
  <si>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</si>
  <si>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</si>
  <si>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</si>
  <si>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</si>
  <si>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</si>
  <si>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</si>
  <si>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</si>
  <si>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</si>
  <si>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</si>
  <si>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</si>
  <si>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</si>
  <si>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</si>
  <si>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</si>
  <si>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</si>
  <si>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</si>
  <si>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</si>
  <si>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</si>
  <si>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</si>
  <si>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</si>
  <si>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</si>
  <si>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</si>
  <si>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</si>
  <si>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</si>
  <si>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</si>
  <si>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</si>
  <si>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</si>
  <si>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</si>
  <si>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</si>
  <si>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</si>
  <si>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</si>
  <si>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</si>
  <si>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</si>
  <si>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</si>
  <si>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</si>
  <si>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</si>
  <si>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</si>
  <si>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</si>
  <si>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</si>
  <si>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</si>
  <si>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</si>
  <si>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</si>
  <si>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</si>
  <si>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</si>
  <si>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</si>
  <si>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</si>
  <si>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</si>
  <si>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</si>
  <si>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</si>
  <si>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</si>
  <si>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</si>
  <si>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</si>
  <si>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</si>
  <si>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</si>
  <si>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</si>
  <si>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</si>
  <si>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</si>
  <si>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</si>
  <si>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</si>
  <si>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</si>
  <si>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</si>
  <si>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</si>
  <si>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</si>
  <si>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</si>
  <si>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</si>
  <si>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</si>
  <si>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</si>
  <si>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</si>
  <si>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</si>
  <si>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</si>
  <si>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</si>
  <si>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</si>
  <si>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</si>
  <si>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</si>
  <si>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</si>
  <si>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</si>
  <si>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</si>
  <si>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</si>
  <si>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</si>
  <si>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</si>
  <si>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</si>
  <si>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</si>
  <si>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</si>
  <si>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</si>
  <si>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</si>
  <si>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</si>
  <si>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</si>
  <si>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</si>
  <si>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</si>
  <si>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</si>
  <si>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</si>
  <si>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</si>
  <si>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</si>
  <si>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</si>
  <si>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</si>
  <si>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</si>
  <si>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</si>
  <si>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</si>
  <si>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</si>
  <si>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</si>
  <si>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</si>
  <si>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</si>
  <si>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</si>
  <si>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</si>
  <si>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</si>
  <si>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</si>
  <si>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</si>
  <si>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</si>
  <si>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</si>
  <si>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</si>
  <si>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</si>
  <si>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</si>
  <si>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</si>
  <si>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</si>
  <si>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</si>
  <si>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</si>
  <si>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</si>
  <si>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</si>
  <si>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</si>
  <si>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</si>
  <si>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</si>
  <si>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</si>
  <si>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</si>
  <si>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</si>
  <si>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</si>
  <si>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</si>
  <si>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</si>
  <si>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</si>
  <si>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</si>
  <si>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</si>
  <si>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</si>
  <si>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</si>
  <si>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</si>
  <si>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</si>
  <si>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</si>
  <si>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</si>
  <si>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</si>
  <si>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</si>
  <si>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</si>
  <si>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</si>
  <si>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</si>
  <si>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</si>
  <si>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</si>
  <si>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</si>
  <si>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</si>
  <si>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</si>
  <si>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</si>
  <si>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</si>
  <si>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</si>
  <si>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</si>
  <si>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</si>
  <si>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</si>
  <si>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</si>
  <si>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</si>
  <si>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</si>
  <si>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</si>
  <si>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</si>
  <si>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</si>
  <si>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</si>
  <si>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</si>
  <si>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</si>
  <si>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</si>
  <si>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</si>
  <si>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</si>
  <si>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</si>
  <si>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</si>
  <si>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</si>
  <si>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</si>
  <si>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</si>
  <si>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</si>
  <si>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</si>
  <si>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</si>
  <si>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</si>
  <si>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</si>
  <si>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</si>
  <si>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</si>
  <si>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</si>
  <si>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</si>
  <si>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</si>
  <si>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</si>
  <si>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</si>
  <si>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</si>
  <si>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</si>
  <si>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</si>
  <si>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</si>
  <si>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</si>
  <si>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</si>
  <si>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</si>
  <si>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</si>
  <si>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</si>
  <si>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</si>
  <si>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</si>
  <si>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</si>
  <si>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</si>
  <si>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</si>
  <si>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</si>
  <si>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</si>
  <si>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</si>
  <si>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</si>
  <si>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</si>
  <si>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</si>
  <si>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</si>
  <si>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</si>
  <si>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</si>
  <si>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</si>
  <si>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</si>
  <si>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</si>
  <si>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</si>
  <si>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</si>
  <si>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</si>
  <si>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</si>
  <si>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</si>
  <si>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</si>
  <si>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</si>
  <si>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</si>
  <si>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</si>
  <si>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</si>
  <si>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</si>
  <si>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</si>
  <si>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</si>
  <si>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</si>
  <si>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</si>
  <si>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</si>
  <si>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</si>
  <si>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</si>
  <si>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</si>
  <si>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</si>
  <si>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</si>
  <si>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</si>
  <si>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</si>
  <si>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</si>
  <si>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</si>
  <si>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</si>
  <si>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</si>
  <si>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</si>
  <si>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</si>
  <si>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</si>
  <si>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</si>
  <si>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</si>
  <si>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</si>
  <si>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</si>
  <si>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</si>
  <si>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</si>
  <si>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</si>
  <si>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</si>
  <si>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</si>
  <si>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</si>
  <si>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</si>
  <si>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</si>
  <si>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</si>
  <si>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</si>
  <si>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</si>
  <si>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</si>
  <si>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</si>
  <si>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</si>
  <si>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</si>
  <si>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</si>
  <si>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</si>
  <si>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</si>
  <si>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</si>
  <si>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</si>
  <si>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</si>
  <si>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</si>
  <si>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</si>
  <si>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</si>
  <si>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</si>
  <si>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</si>
  <si>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</si>
  <si>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</si>
  <si>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</si>
  <si>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</si>
  <si>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</si>
  <si>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</si>
  <si>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</si>
  <si>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</si>
  <si>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</si>
  <si>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</si>
  <si>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</si>
  <si>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</si>
  <si>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</si>
  <si>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</si>
  <si>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</si>
  <si>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</si>
  <si>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</si>
  <si>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</si>
  <si>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</si>
  <si>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</si>
  <si>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</si>
  <si>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</si>
  <si>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</si>
  <si>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</si>
  <si>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</si>
  <si>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</si>
  <si>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</si>
  <si>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</si>
  <si>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</si>
  <si>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</si>
  <si>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</si>
  <si>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</si>
  <si>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</si>
  <si>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</si>
  <si>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</si>
  <si>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</si>
  <si>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</si>
  <si>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</si>
  <si>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</si>
  <si>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</si>
  <si>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</si>
  <si>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</si>
  <si>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</si>
  <si>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</si>
  <si>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</si>
  <si>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</si>
  <si>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</si>
  <si>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</si>
  <si>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</si>
  <si>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</si>
  <si>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</si>
  <si>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</si>
  <si>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</si>
  <si>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</si>
  <si>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</si>
  <si>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</si>
  <si>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</si>
  <si>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</si>
  <si>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</si>
  <si>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</si>
  <si>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</si>
  <si>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</si>
  <si>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</si>
  <si>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</si>
  <si>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</si>
  <si>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</si>
  <si>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</si>
  <si>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</si>
  <si>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</si>
  <si>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</si>
  <si>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</si>
  <si>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</si>
  <si>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</si>
  <si>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</si>
  <si>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</si>
  <si>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</si>
  <si>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</si>
  <si>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</si>
  <si>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</si>
  <si>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</si>
  <si>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</si>
  <si>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</si>
  <si>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</si>
  <si>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</si>
  <si>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</si>
  <si>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</si>
  <si>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</si>
  <si>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</si>
  <si>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</si>
  <si>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</si>
  <si>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</si>
  <si>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</si>
  <si>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</si>
  <si>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</si>
  <si>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</si>
  <si>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</si>
  <si>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</si>
  <si>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</si>
  <si>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</si>
  <si>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</si>
  <si>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</si>
  <si>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</si>
  <si>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</si>
  <si>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</si>
  <si>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</si>
  <si>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</si>
  <si>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</si>
  <si>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</si>
  <si>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</si>
  <si>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</si>
  <si>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</si>
  <si>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</si>
  <si>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</si>
  <si>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</si>
  <si>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</si>
  <si>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</si>
  <si>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</si>
  <si>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</si>
  <si>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</si>
  <si>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</si>
  <si>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</si>
  <si>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</si>
  <si>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</si>
  <si>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</si>
  <si>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</si>
  <si>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</si>
  <si>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</si>
  <si>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</si>
  <si>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</si>
  <si>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</si>
  <si>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</si>
  <si>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</si>
  <si>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</si>
  <si>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</si>
  <si>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</si>
  <si>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</si>
  <si>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</si>
  <si>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</si>
  <si>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</si>
  <si>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</si>
  <si>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</si>
  <si>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</si>
  <si>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</si>
  <si>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</si>
  <si>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</si>
  <si>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</si>
  <si>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</si>
  <si>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</si>
  <si>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</si>
  <si>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</si>
  <si>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</si>
  <si>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</si>
  <si>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</si>
  <si>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</si>
  <si>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</si>
  <si>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</si>
  <si>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</si>
  <si>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</si>
  <si>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</si>
  <si>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</si>
  <si>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</si>
  <si>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</si>
  <si>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</si>
  <si>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</si>
  <si>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</si>
  <si>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</si>
  <si>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</si>
  <si>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</si>
  <si>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</si>
  <si>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</si>
  <si>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</si>
  <si>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</si>
  <si>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</si>
  <si>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</si>
  <si>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</si>
  <si>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</si>
  <si>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</si>
  <si>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</si>
  <si>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</si>
  <si>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</si>
  <si>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</si>
  <si>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</si>
  <si>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</si>
  <si>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</si>
  <si>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</si>
  <si>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</si>
  <si>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</si>
  <si>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</si>
  <si>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</si>
  <si>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</si>
  <si>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</si>
  <si>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</si>
  <si>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</si>
  <si>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</si>
  <si>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</si>
  <si>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</si>
  <si>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</si>
  <si>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</si>
  <si>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</si>
  <si>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</si>
  <si>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</si>
  <si>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</si>
  <si>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</si>
  <si>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</si>
  <si>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</si>
  <si>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</si>
  <si>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</si>
  <si>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</si>
  <si>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</si>
  <si>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</si>
  <si>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</si>
  <si>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</si>
  <si>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</si>
  <si>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</si>
  <si>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</si>
  <si>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</si>
  <si>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</si>
  <si>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</si>
  <si>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</si>
  <si>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</si>
  <si>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</si>
  <si>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</si>
  <si>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</si>
  <si>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</si>
  <si>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</si>
  <si>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</si>
  <si>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</si>
  <si>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</si>
  <si>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</si>
  <si>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</si>
  <si>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</si>
  <si>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</si>
  <si>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</si>
  <si>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</si>
  <si>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</si>
  <si>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</si>
  <si>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</si>
  <si>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</si>
  <si>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</si>
  <si>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</si>
  <si>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</si>
  <si>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</si>
  <si>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</si>
  <si>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</si>
  <si>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</si>
  <si>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</si>
  <si>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</si>
  <si>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</si>
  <si>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</si>
  <si>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</si>
  <si>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</si>
  <si>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</si>
  <si>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</si>
  <si>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</si>
  <si>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</si>
  <si>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</si>
  <si>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</si>
  <si>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</si>
  <si>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</si>
  <si>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</si>
  <si>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</si>
  <si>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</si>
  <si>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</si>
  <si>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</si>
  <si>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</si>
  <si>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</si>
  <si>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</si>
  <si>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</si>
  <si>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</si>
  <si>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</si>
  <si>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</si>
  <si>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</si>
  <si>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</si>
  <si>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</si>
  <si>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</si>
  <si>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</si>
  <si>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</si>
  <si>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</si>
  <si>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</si>
  <si>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</si>
  <si>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</si>
  <si>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</si>
  <si>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</si>
  <si>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</si>
  <si>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</si>
  <si>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</si>
  <si>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</si>
  <si>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</si>
  <si>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</si>
  <si>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</si>
  <si>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</si>
  <si>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</si>
  <si>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</si>
  <si>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</si>
  <si>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</si>
  <si>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</si>
  <si>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</si>
  <si>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</si>
  <si>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</si>
  <si>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</si>
  <si>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</si>
  <si>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</si>
  <si>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</si>
  <si>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</si>
  <si>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</si>
  <si>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</si>
  <si>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</si>
  <si>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</si>
  <si>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</si>
  <si>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</si>
  <si>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</si>
  <si>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</si>
  <si>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</si>
  <si>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</si>
  <si>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</si>
  <si>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</si>
  <si>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</si>
  <si>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</si>
  <si>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</si>
  <si>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</si>
  <si>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</si>
  <si>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</si>
  <si>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</si>
  <si>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</si>
  <si>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</si>
  <si>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</si>
  <si>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</si>
  <si>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</si>
  <si>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</si>
  <si>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</si>
  <si>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</si>
  <si>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</si>
  <si>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</si>
  <si>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</si>
  <si>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</si>
  <si>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</si>
  <si>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</si>
  <si>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</si>
  <si>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</si>
  <si>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</si>
  <si>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</si>
  <si>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</si>
  <si>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</si>
  <si>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</si>
  <si>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</si>
  <si>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</si>
  <si>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</si>
  <si>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</si>
  <si>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</si>
  <si>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</si>
  <si>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</si>
  <si>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</si>
  <si>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</si>
  <si>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</si>
  <si>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</si>
  <si>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</si>
  <si>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</si>
  <si>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</si>
  <si>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</si>
  <si>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</si>
  <si>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</si>
  <si>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</si>
  <si>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</si>
  <si>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</si>
  <si>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</si>
  <si>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</si>
  <si>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</si>
  <si>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</si>
  <si>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</si>
  <si>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</si>
  <si>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</si>
  <si>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</si>
  <si>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</si>
  <si>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</si>
  <si>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</si>
  <si>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</si>
  <si>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</si>
  <si>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</si>
  <si>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</si>
  <si>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</si>
  <si>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</si>
  <si>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</si>
  <si>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</si>
  <si>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</si>
  <si>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</si>
  <si>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</si>
  <si>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</si>
  <si>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</si>
  <si>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</si>
  <si>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</si>
  <si>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</si>
  <si>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</si>
  <si>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</si>
  <si>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</si>
  <si>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</si>
  <si>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</si>
  <si>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</si>
  <si>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</si>
  <si>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</si>
  <si>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</si>
  <si>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</si>
  <si>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</si>
  <si>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</si>
  <si>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</si>
  <si>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</si>
  <si>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</si>
  <si>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</si>
  <si>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</si>
  <si>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</si>
  <si>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</si>
  <si>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</si>
  <si>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</si>
  <si>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</si>
  <si>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</si>
  <si>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</si>
  <si>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</si>
  <si>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</si>
  <si>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</si>
  <si>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</si>
  <si>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</si>
  <si>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</si>
  <si>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</si>
  <si>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</si>
  <si>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</si>
  <si>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</si>
  <si>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</si>
  <si>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</si>
  <si>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</si>
  <si>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</si>
  <si>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</si>
  <si>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</si>
  <si>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</si>
  <si>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</si>
  <si>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</si>
  <si>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</si>
  <si>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</si>
  <si>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</si>
  <si>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</si>
  <si>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</si>
  <si>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</si>
  <si>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</si>
  <si>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</si>
  <si>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</si>
  <si>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</si>
  <si>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</si>
  <si>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</si>
  <si>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</si>
  <si>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</si>
  <si>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</si>
  <si>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</si>
  <si>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</si>
  <si>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</si>
  <si>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</si>
  <si>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</si>
  <si>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</si>
  <si>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</si>
  <si>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</si>
  <si>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</si>
  <si>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</si>
  <si>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</si>
  <si>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</si>
  <si>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</si>
  <si>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</si>
  <si>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</si>
  <si>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</si>
  <si>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</si>
  <si>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</si>
  <si>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</si>
  <si>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</si>
  <si>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</si>
  <si>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</si>
  <si>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</si>
  <si>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</si>
  <si>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</si>
  <si>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</si>
  <si>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</si>
  <si>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</si>
  <si>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</si>
  <si>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</si>
  <si>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</si>
  <si>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</si>
  <si>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</si>
  <si>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</si>
  <si>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</si>
  <si>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</si>
  <si>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</si>
  <si>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</si>
  <si>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</si>
  <si>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</si>
  <si>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</si>
  <si>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</si>
  <si>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</si>
  <si>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</si>
  <si>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</si>
  <si>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</si>
  <si>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</si>
  <si>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</si>
  <si>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</si>
  <si>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</si>
  <si>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</si>
  <si>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</si>
  <si>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</si>
  <si>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</si>
  <si>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</si>
  <si>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</si>
  <si>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</si>
  <si>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</si>
  <si>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</si>
  <si>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</si>
  <si>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</si>
  <si>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</si>
  <si>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</si>
  <si>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</si>
  <si>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</si>
  <si>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</si>
  <si>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</si>
  <si>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</si>
  <si>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</si>
  <si>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</si>
  <si>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</si>
  <si>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</si>
  <si>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</si>
  <si>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</si>
  <si>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</si>
  <si>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</si>
  <si>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</si>
  <si>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</si>
  <si>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</si>
  <si>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</si>
  <si>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</si>
  <si>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</si>
  <si>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</si>
  <si>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</si>
  <si>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</si>
  <si>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</si>
  <si>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</si>
  <si>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</si>
  <si>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</si>
  <si>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</si>
  <si>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</si>
  <si>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</si>
  <si>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</si>
  <si>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</si>
  <si>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</si>
  <si>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</si>
  <si>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</si>
  <si>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</si>
  <si>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</si>
  <si>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</si>
  <si>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</si>
  <si>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</si>
  <si>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</si>
  <si>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</si>
  <si>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</si>
  <si>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</si>
  <si>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</si>
  <si>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</si>
  <si>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</si>
  <si>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</si>
  <si>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</si>
  <si>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</si>
  <si>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</si>
  <si>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</si>
  <si>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</si>
  <si>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</si>
  <si>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</si>
  <si>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</si>
  <si>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</si>
  <si>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</si>
  <si>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</si>
  <si>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</si>
  <si>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</si>
  <si>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</si>
  <si>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</si>
  <si>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</si>
  <si>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</si>
  <si>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</si>
  <si>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</si>
  <si>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</si>
  <si>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</si>
  <si>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</si>
  <si>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</si>
  <si>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</si>
  <si>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</si>
  <si>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</si>
  <si>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</si>
  <si>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</si>
  <si>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</si>
  <si>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</si>
  <si>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</si>
  <si>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</si>
  <si>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</si>
  <si>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</si>
  <si>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</si>
  <si>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</si>
  <si>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</si>
  <si>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</si>
  <si>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</si>
  <si>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</si>
  <si>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</si>
  <si>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</si>
  <si>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</si>
  <si>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</si>
  <si>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</si>
  <si>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</si>
  <si>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</si>
  <si>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</si>
  <si>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</si>
  <si>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</si>
  <si>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</si>
  <si>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</si>
  <si>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</si>
  <si>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</si>
  <si>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</si>
  <si>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</si>
  <si>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</si>
  <si>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</si>
  <si>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</si>
  <si>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</si>
  <si>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</si>
  <si>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</si>
  <si>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</si>
  <si>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</si>
  <si>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</si>
  <si>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</si>
  <si>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</si>
  <si>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</si>
  <si>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</si>
  <si>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</si>
  <si>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</si>
  <si>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</si>
  <si>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</si>
  <si>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</si>
  <si>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</si>
  <si>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</si>
  <si>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</si>
  <si>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</si>
  <si>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</si>
  <si>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</si>
  <si>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</si>
  <si>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</si>
  <si>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</si>
  <si>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</si>
  <si>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</si>
  <si>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</si>
  <si>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</si>
  <si>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</si>
  <si>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</si>
  <si>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</si>
  <si>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</si>
  <si>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</si>
  <si>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</si>
  <si>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</si>
  <si>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</si>
  <si>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</si>
  <si>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</si>
  <si>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</si>
  <si>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</si>
  <si>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</si>
  <si>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</si>
  <si>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</si>
  <si>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</si>
  <si>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</si>
  <si>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</si>
  <si>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</si>
  <si>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</si>
  <si>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</si>
  <si>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</si>
  <si>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</si>
  <si>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</si>
  <si>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</si>
  <si>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</si>
  <si>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</si>
  <si>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</si>
  <si>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</si>
  <si>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</si>
  <si>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</si>
  <si>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</si>
  <si>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</si>
  <si>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</si>
  <si>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</si>
  <si>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</si>
  <si>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</si>
  <si>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</si>
  <si>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</si>
  <si>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</si>
  <si>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</si>
  <si>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</si>
  <si>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</si>
  <si>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</si>
  <si>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</si>
  <si>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</si>
  <si>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</si>
  <si>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</si>
  <si>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</si>
  <si>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</si>
  <si>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</si>
  <si>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</si>
  <si>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</si>
  <si>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</si>
  <si>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</si>
  <si>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</si>
  <si>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</si>
  <si>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</si>
  <si>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</si>
  <si>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</si>
  <si>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</si>
  <si>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</si>
  <si>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</si>
  <si>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</si>
  <si>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</si>
  <si>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</si>
  <si>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</si>
  <si>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</si>
  <si>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</si>
  <si>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</si>
  <si>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</si>
  <si>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</si>
  <si>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</si>
  <si>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</si>
  <si>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</si>
  <si>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</si>
  <si>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</si>
  <si>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</si>
  <si>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</si>
  <si>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</si>
  <si>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</si>
  <si>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</si>
  <si>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</si>
  <si>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</si>
  <si>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</si>
  <si>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</si>
  <si>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</si>
  <si>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</si>
  <si>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</si>
  <si>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</si>
  <si>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</si>
  <si>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</si>
  <si>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</si>
  <si>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</si>
  <si>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</si>
  <si>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</si>
  <si>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</si>
  <si>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</si>
  <si>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</si>
  <si>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</si>
  <si>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</si>
  <si>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</si>
  <si>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</si>
  <si>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</si>
  <si>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</si>
  <si>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</si>
  <si>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</si>
  <si>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</si>
  <si>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</si>
  <si>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</si>
  <si>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</si>
  <si>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</si>
  <si>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</si>
  <si>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</si>
  <si>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</si>
  <si>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</si>
  <si>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</si>
  <si>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</si>
  <si>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</si>
  <si>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</si>
  <si>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</si>
  <si>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</si>
  <si>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</si>
  <si>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</si>
  <si>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</si>
  <si>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</si>
  <si>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</si>
  <si>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</si>
  <si>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</si>
  <si>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</si>
  <si>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</si>
  <si>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</si>
  <si>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</si>
  <si>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</si>
  <si>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</si>
  <si>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</si>
  <si>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</si>
  <si>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</si>
  <si>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</si>
  <si>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</si>
  <si>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</si>
  <si>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</si>
  <si>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</si>
  <si>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</si>
  <si>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</si>
  <si>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</si>
  <si>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</si>
  <si>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</si>
  <si>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</si>
  <si>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</si>
  <si>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</si>
  <si>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</si>
  <si>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</si>
  <si>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</si>
  <si>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</si>
  <si>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</si>
  <si>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</si>
  <si>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</si>
  <si>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</si>
  <si>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</si>
  <si>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</si>
  <si>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</si>
  <si>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</si>
  <si>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</si>
  <si>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</si>
  <si>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</si>
  <si>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</si>
  <si>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</si>
  <si>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</si>
  <si>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</si>
  <si>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</si>
  <si>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</si>
  <si>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</si>
  <si>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</si>
  <si>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</si>
  <si>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</si>
  <si>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</si>
  <si>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</si>
  <si>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</si>
  <si>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</si>
  <si>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</si>
  <si>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</si>
  <si>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</si>
  <si>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</si>
  <si>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</si>
  <si>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</si>
  <si>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</si>
  <si>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</si>
  <si>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</si>
  <si>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</si>
  <si>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</si>
  <si>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</si>
  <si>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</si>
  <si>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</si>
  <si>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</si>
  <si>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</si>
  <si>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</si>
  <si>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</si>
  <si>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</si>
  <si>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</si>
  <si>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</si>
  <si>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</si>
  <si>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</si>
  <si>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</si>
  <si>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</si>
  <si>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</si>
  <si>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</si>
  <si>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</si>
  <si>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</si>
  <si>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</si>
  <si>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</si>
  <si>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</si>
  <si>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</si>
  <si>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</si>
  <si>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</si>
  <si>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</si>
  <si>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</si>
  <si>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</si>
  <si>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</si>
  <si>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</si>
  <si>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</si>
  <si>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</si>
  <si>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</si>
  <si>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</si>
  <si>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</si>
  <si>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</si>
  <si>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</si>
  <si>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</si>
  <si>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</si>
  <si>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</si>
  <si>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</si>
  <si>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</si>
  <si>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</si>
  <si>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</si>
  <si>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</si>
  <si>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</si>
  <si>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</si>
  <si>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</si>
  <si>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</si>
  <si>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</si>
  <si>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</si>
  <si>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</si>
  <si>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</si>
  <si>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</si>
  <si>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</si>
  <si>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</si>
  <si>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</si>
  <si>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</si>
  <si>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</si>
  <si>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</si>
  <si>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</si>
  <si>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</si>
  <si>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</si>
  <si>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</si>
  <si>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</si>
  <si>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</si>
  <si>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</si>
  <si>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</si>
  <si>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</si>
  <si>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</si>
  <si>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</si>
  <si>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</si>
  <si>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</si>
  <si>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</si>
  <si>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</si>
  <si>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</si>
  <si>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</si>
  <si>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</si>
  <si>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</si>
  <si>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</si>
  <si>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</si>
  <si>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</si>
  <si>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</si>
  <si>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</si>
  <si>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</si>
  <si>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</si>
  <si>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</si>
  <si>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</si>
  <si>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</si>
  <si>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</si>
  <si>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</si>
  <si>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</si>
  <si>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</si>
  <si>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</si>
  <si>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</si>
  <si>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</si>
  <si>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</si>
  <si>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</si>
  <si>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</si>
  <si>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</si>
  <si>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</si>
  <si>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</si>
  <si>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</si>
  <si>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</si>
  <si>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</si>
  <si>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</si>
  <si>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</si>
  <si>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</si>
  <si>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</si>
  <si>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</si>
  <si>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</si>
  <si>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</si>
  <si>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</si>
  <si>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</si>
  <si>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</si>
  <si>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</si>
  <si>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</si>
  <si>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</si>
  <si>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</si>
  <si>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</si>
  <si>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</si>
  <si>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</si>
  <si>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</si>
  <si>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</si>
  <si>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</si>
  <si>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</si>
  <si>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</si>
  <si>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</si>
  <si>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</si>
  <si>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</si>
  <si>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</si>
  <si>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</si>
  <si>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</si>
  <si>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</si>
  <si>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</si>
  <si>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</si>
  <si>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</si>
  <si>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</si>
  <si>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</si>
  <si>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</si>
  <si>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</si>
  <si>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</si>
  <si>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</si>
  <si>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</si>
  <si>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</si>
  <si>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</si>
  <si>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</si>
  <si>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</si>
  <si>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</si>
  <si>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</si>
  <si>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</si>
  <si>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</si>
  <si>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</si>
  <si>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</si>
  <si>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</si>
  <si>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</si>
  <si>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</si>
  <si>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</si>
  <si>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</si>
  <si>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</si>
  <si>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</si>
  <si>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</si>
  <si>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</si>
  <si>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</si>
  <si>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</si>
  <si>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</si>
  <si>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</si>
  <si>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</si>
  <si>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</si>
  <si>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</si>
  <si>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</si>
  <si>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</si>
  <si>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</si>
  <si>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</si>
  <si>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</si>
  <si>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</si>
  <si>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</si>
  <si>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</si>
  <si>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</si>
  <si>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</si>
  <si>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</si>
  <si>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</si>
  <si>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</si>
  <si>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</si>
  <si>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</si>
  <si>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</si>
  <si>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</si>
  <si>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</si>
  <si>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</si>
  <si>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</si>
  <si>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</si>
  <si>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</si>
  <si>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</si>
  <si>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</si>
  <si>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</si>
  <si>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</si>
  <si>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</si>
  <si>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</si>
  <si>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</si>
  <si>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</si>
  <si>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</si>
  <si>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</si>
  <si>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</si>
  <si>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</si>
  <si>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</si>
  <si>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</si>
  <si>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</si>
  <si>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</si>
  <si>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</si>
  <si>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</si>
  <si>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</si>
  <si>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</si>
  <si>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</si>
  <si>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</si>
  <si>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</si>
  <si>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</si>
  <si>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</si>
  <si>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</si>
  <si>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</si>
  <si>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</si>
  <si>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</si>
  <si>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</si>
  <si>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</si>
  <si>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</si>
  <si>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</si>
  <si>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</si>
  <si>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</si>
  <si>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</si>
  <si>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</si>
  <si>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</si>
  <si>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</si>
  <si>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</si>
  <si>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</si>
  <si>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</si>
  <si>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</si>
  <si>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</si>
  <si>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</si>
  <si>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</si>
  <si>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</si>
  <si>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</si>
  <si>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</si>
  <si>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</si>
  <si>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</si>
  <si>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</si>
  <si>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</si>
  <si>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</si>
  <si>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</si>
  <si>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</si>
  <si>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</si>
  <si>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</si>
  <si>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</si>
  <si>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</si>
  <si>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</si>
  <si>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</si>
  <si>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</si>
  <si>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</si>
  <si>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</si>
  <si>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</si>
  <si>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</si>
  <si>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</si>
  <si>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</si>
  <si>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</si>
  <si>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</si>
  <si>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</si>
  <si>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</si>
  <si>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</si>
  <si>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</si>
  <si>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</si>
  <si>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</si>
  <si>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</si>
  <si>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</si>
  <si>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</si>
  <si>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</si>
  <si>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</si>
  <si>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</si>
  <si>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</si>
  <si>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</si>
  <si>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</si>
  <si>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</si>
  <si>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</si>
  <si>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</si>
  <si>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</si>
  <si>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</si>
  <si>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</si>
  <si>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</si>
  <si>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</si>
  <si>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</si>
  <si>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</si>
  <si>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</si>
  <si>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</si>
  <si>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</si>
  <si>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</si>
  <si>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</si>
  <si>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</si>
  <si>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</si>
  <si>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</si>
  <si>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</si>
  <si>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</si>
  <si>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</si>
  <si>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</si>
  <si>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</si>
  <si>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</si>
  <si>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</si>
  <si>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</si>
  <si>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</si>
  <si>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</si>
  <si>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</si>
  <si>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</si>
  <si>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</si>
  <si>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</si>
  <si>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</si>
  <si>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</si>
  <si>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</si>
  <si>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</si>
  <si>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</si>
  <si>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</si>
  <si>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</si>
  <si>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</si>
  <si>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</si>
  <si>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</si>
  <si>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</si>
  <si>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</si>
  <si>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</si>
  <si>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</si>
  <si>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</si>
  <si>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</si>
  <si>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</si>
  <si>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</si>
  <si>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</si>
  <si>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</si>
  <si>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</si>
  <si>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</si>
  <si>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</si>
  <si>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</si>
  <si>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</si>
  <si>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</si>
  <si>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</si>
  <si>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</si>
  <si>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</si>
  <si>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</si>
  <si>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</si>
  <si>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</si>
  <si>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</si>
  <si>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</si>
  <si>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</si>
  <si>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</si>
  <si>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</si>
  <si>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</si>
  <si>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</si>
  <si>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</si>
  <si>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</si>
  <si>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</si>
  <si>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</si>
  <si>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</si>
  <si>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</si>
  <si>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</si>
  <si>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</si>
  <si>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</si>
  <si>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</si>
  <si>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</si>
  <si>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</si>
  <si>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</si>
  <si>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</si>
  <si>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</si>
  <si>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</si>
  <si>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</si>
  <si>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</si>
  <si>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</si>
  <si>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</si>
  <si>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</si>
  <si>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</si>
  <si>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</si>
  <si>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</si>
  <si>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</si>
  <si>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</si>
  <si>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</si>
  <si>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</si>
  <si>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</si>
  <si>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</si>
  <si>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</si>
  <si>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</si>
  <si>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</si>
  <si>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</si>
  <si>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</si>
  <si>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</si>
  <si>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</si>
  <si>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</si>
  <si>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</si>
  <si>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</si>
  <si>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</si>
  <si>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</si>
  <si>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</si>
  <si>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</si>
  <si>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</si>
  <si>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</si>
  <si>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</si>
  <si>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</si>
  <si>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</si>
  <si>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</si>
  <si>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</si>
  <si>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</si>
  <si>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</si>
  <si>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</si>
  <si>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</si>
  <si>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</si>
  <si>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</si>
  <si>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</si>
  <si>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</si>
  <si>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</si>
  <si>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</si>
  <si>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</si>
  <si>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</si>
  <si>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</si>
  <si>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</si>
  <si>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</si>
  <si>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</si>
  <si>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</si>
  <si>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</si>
  <si>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</si>
  <si>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</si>
  <si>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</si>
  <si>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</si>
  <si>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</si>
  <si>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</si>
  <si>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</si>
  <si>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</si>
  <si>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</si>
  <si>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</si>
  <si>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</si>
  <si>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</si>
  <si>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</si>
  <si>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</si>
  <si>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</si>
  <si>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</si>
  <si>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</si>
  <si>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</si>
  <si>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</si>
  <si>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</si>
  <si>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</si>
  <si>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</si>
  <si>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</si>
  <si>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</si>
  <si>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</si>
  <si>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</si>
  <si>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</si>
  <si>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</si>
  <si>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</si>
  <si>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</si>
  <si>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</si>
  <si>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</si>
  <si>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</si>
  <si>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</si>
  <si>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</si>
  <si>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</si>
  <si>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</si>
  <si>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</si>
  <si>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</si>
  <si>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</si>
  <si>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</si>
  <si>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</si>
  <si>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</si>
  <si>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</si>
  <si>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</si>
  <si>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</si>
  <si>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</si>
  <si>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</si>
  <si>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</si>
  <si>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</si>
  <si>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</si>
  <si>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</si>
  <si>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</si>
  <si>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</si>
  <si>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</si>
  <si>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</si>
  <si>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</si>
  <si>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</si>
  <si>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</si>
  <si>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</si>
  <si>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</si>
  <si>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</si>
  <si>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</si>
  <si>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</si>
  <si>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</si>
  <si>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</si>
  <si>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</si>
  <si>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</si>
  <si>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</si>
  <si>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</si>
  <si>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</si>
  <si>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</si>
  <si>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</si>
  <si>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</si>
  <si>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</si>
  <si>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</si>
  <si>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</si>
  <si>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</si>
  <si>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</si>
  <si>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</si>
  <si>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</si>
  <si>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</si>
  <si>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</si>
  <si>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</si>
  <si>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</si>
  <si>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</si>
  <si>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</si>
  <si>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</si>
  <si>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</si>
  <si>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</si>
  <si>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</si>
  <si>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</si>
  <si>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</si>
  <si>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</si>
  <si>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</si>
  <si>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</si>
  <si>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</si>
  <si>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</si>
  <si>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</si>
  <si>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</si>
  <si>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</si>
  <si>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</si>
  <si>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</si>
  <si>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</si>
  <si>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</si>
  <si>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</si>
  <si>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</si>
  <si>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</si>
  <si>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</si>
  <si>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</si>
  <si>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</si>
  <si>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</si>
  <si>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</si>
  <si>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</si>
  <si>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</si>
  <si>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</si>
  <si>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</si>
  <si>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</si>
  <si>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</si>
  <si>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</si>
  <si>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</si>
  <si>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</si>
  <si>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</si>
  <si>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</si>
  <si>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</si>
  <si>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</si>
  <si>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</si>
  <si>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</si>
  <si>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</si>
  <si>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</si>
  <si>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</si>
  <si>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</si>
  <si>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</si>
  <si>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</si>
  <si>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</si>
  <si>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</si>
  <si>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</si>
  <si>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</si>
  <si>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</si>
  <si>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</si>
  <si>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</si>
  <si>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</si>
  <si>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</si>
  <si>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</si>
  <si>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</si>
  <si>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</si>
  <si>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</si>
  <si>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</si>
  <si>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</si>
  <si>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</si>
  <si>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</si>
  <si>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</si>
  <si>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</si>
  <si>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</si>
  <si>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</si>
  <si>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</si>
  <si>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</si>
  <si>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</si>
  <si>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</si>
  <si>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</si>
  <si>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</si>
  <si>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</si>
  <si>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</si>
  <si>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</si>
  <si>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</si>
  <si>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</si>
  <si>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</si>
  <si>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</si>
  <si>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</si>
  <si>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</si>
  <si>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</si>
  <si>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</si>
  <si>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</si>
  <si>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</si>
  <si>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</si>
  <si>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</si>
  <si>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</si>
  <si>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</si>
  <si>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</si>
  <si>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</si>
  <si>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</si>
  <si>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</si>
  <si>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</si>
  <si>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</si>
  <si>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</si>
  <si>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</si>
  <si>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</si>
  <si>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</si>
  <si>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</si>
  <si>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</si>
  <si>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</si>
  <si>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</si>
  <si>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</si>
  <si>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</si>
  <si>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</si>
  <si>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</si>
  <si>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</si>
  <si>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</si>
  <si>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</si>
  <si>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</si>
  <si>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</si>
  <si>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</si>
  <si>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</si>
  <si>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</si>
  <si>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</si>
  <si>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</si>
  <si>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</si>
  <si>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</si>
  <si>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</si>
  <si>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</si>
  <si>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</si>
  <si>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</si>
  <si>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</si>
  <si>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</si>
  <si>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</si>
  <si>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</si>
  <si>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</si>
  <si>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</si>
  <si>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</si>
  <si>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</si>
  <si>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</si>
  <si>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</si>
  <si>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</si>
  <si>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</si>
  <si>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</si>
  <si>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</si>
  <si>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</si>
  <si>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</si>
  <si>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</si>
  <si>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</si>
  <si>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</si>
  <si>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</si>
  <si>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</si>
  <si>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</si>
  <si>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</si>
  <si>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</si>
  <si>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</si>
  <si>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</si>
  <si>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</si>
  <si>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</si>
  <si>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</si>
  <si>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</si>
  <si>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</si>
  <si>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</si>
  <si>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</si>
  <si>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</si>
  <si>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</si>
  <si>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</si>
  <si>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</si>
  <si>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</si>
  <si>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</si>
  <si>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</si>
  <si>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</si>
  <si>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</si>
  <si>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</si>
  <si>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</si>
  <si>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</si>
  <si>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</si>
  <si>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</si>
  <si>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</si>
  <si>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</si>
  <si>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</si>
  <si>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</si>
  <si>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</si>
  <si>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</si>
  <si>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</si>
  <si>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</si>
  <si>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</si>
  <si>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</si>
  <si>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</si>
  <si>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</si>
  <si>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</si>
  <si>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</si>
  <si>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</si>
  <si>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</si>
  <si>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</si>
  <si>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</si>
  <si>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</si>
  <si>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</si>
  <si>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</si>
  <si>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</si>
  <si>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</si>
  <si>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</si>
  <si>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</si>
  <si>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</si>
  <si>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</si>
  <si>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</si>
  <si>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</si>
  <si>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</si>
  <si>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</si>
  <si>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</si>
  <si>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</si>
  <si>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</si>
  <si>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</si>
  <si>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</si>
  <si>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</si>
  <si>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</si>
  <si>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</si>
  <si>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</si>
  <si>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</si>
  <si>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</si>
  <si>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</si>
  <si>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</si>
  <si>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</si>
  <si>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</si>
  <si>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</si>
  <si>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</si>
  <si>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</si>
  <si>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</si>
  <si>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</si>
  <si>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</si>
  <si>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</si>
  <si>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</si>
  <si>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</si>
  <si>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</si>
  <si>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</si>
  <si>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</si>
  <si>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</si>
  <si>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</si>
  <si>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</si>
  <si>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</si>
  <si>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</si>
  <si>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</si>
  <si>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</si>
  <si>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</si>
  <si>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</si>
  <si>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</si>
  <si>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</si>
  <si>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</si>
  <si>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</si>
  <si>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</si>
  <si>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</si>
  <si>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</si>
  <si>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</si>
  <si>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</si>
  <si>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</si>
  <si>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</si>
  <si>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</si>
  <si>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</si>
  <si>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</si>
  <si>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</si>
  <si>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</si>
  <si>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</si>
  <si>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</si>
  <si>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</si>
  <si>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</si>
  <si>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</si>
  <si>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</si>
  <si>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</si>
  <si>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</si>
  <si>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</si>
  <si>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</si>
  <si>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</si>
  <si>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</si>
  <si>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</si>
  <si>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</si>
  <si>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</si>
  <si>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</si>
  <si>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</si>
  <si>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</si>
  <si>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</si>
  <si>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</si>
  <si>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</si>
  <si>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</si>
  <si>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</si>
  <si>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</si>
  <si>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</si>
  <si>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</si>
  <si>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</si>
  <si>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</si>
  <si>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</si>
  <si>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</si>
  <si>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</si>
  <si>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</si>
  <si>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</si>
  <si>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</si>
  <si>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</si>
  <si>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</si>
  <si>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</si>
  <si>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</si>
  <si>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</si>
  <si>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</si>
  <si>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</si>
  <si>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</si>
  <si>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</si>
  <si>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</si>
  <si>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</si>
  <si>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</si>
  <si>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</si>
  <si>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</si>
  <si>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</si>
  <si>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</si>
  <si>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</si>
  <si>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</si>
  <si>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</si>
  <si>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</si>
  <si>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</si>
  <si>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</si>
  <si>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</si>
  <si>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</si>
  <si>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</si>
  <si>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</si>
  <si>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</si>
  <si>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</si>
  <si>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</si>
  <si>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</si>
  <si>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</si>
  <si>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</si>
  <si>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</si>
  <si>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</si>
  <si>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</si>
  <si>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</si>
  <si>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</si>
  <si>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</si>
  <si>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</si>
  <si>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</si>
  <si>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</si>
  <si>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</si>
  <si>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</si>
  <si>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</si>
  <si>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</si>
  <si>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</si>
  <si>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</si>
  <si>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</si>
  <si>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</si>
  <si>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</si>
  <si>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</si>
  <si>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</si>
  <si>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</si>
  <si>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</si>
  <si>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</si>
  <si>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</si>
  <si>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</si>
  <si>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</si>
  <si>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</si>
  <si>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</si>
  <si>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</si>
  <si>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</si>
  <si>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</si>
  <si>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</si>
  <si>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</si>
  <si>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</si>
  <si>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</si>
  <si>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</si>
  <si>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</si>
  <si>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</si>
  <si>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</si>
  <si>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</si>
  <si>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</si>
  <si>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</si>
  <si>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</si>
  <si>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</si>
  <si>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</si>
  <si>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</si>
  <si>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</si>
  <si>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</si>
  <si>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</si>
  <si>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</si>
  <si>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</si>
  <si>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</si>
  <si>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</si>
  <si>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</si>
  <si>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</si>
  <si>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</si>
  <si>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</si>
  <si>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</si>
  <si>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</si>
  <si>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</si>
  <si>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</si>
  <si>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</si>
  <si>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</si>
  <si>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</si>
  <si>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</si>
  <si>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</si>
  <si>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</si>
  <si>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</si>
  <si>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</si>
  <si>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</si>
  <si>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</si>
  <si>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</si>
  <si>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</si>
  <si>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</si>
  <si>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</si>
  <si>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</si>
  <si>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</si>
  <si>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</si>
  <si>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</si>
  <si>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</si>
  <si>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</si>
  <si>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</si>
  <si>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</si>
  <si>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</si>
  <si>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</si>
  <si>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</si>
  <si>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</si>
  <si>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</si>
  <si>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</si>
  <si>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</si>
  <si>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</si>
  <si>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</si>
  <si>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</si>
  <si>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</si>
  <si>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</si>
  <si>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</si>
  <si>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</si>
  <si>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</si>
  <si>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</si>
  <si>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</si>
  <si>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</si>
  <si>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</si>
  <si>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</si>
  <si>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</si>
  <si>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</si>
  <si>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</si>
  <si>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</si>
  <si>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</si>
  <si>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</si>
  <si>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</si>
  <si>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</si>
  <si>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</si>
  <si>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</si>
  <si>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</si>
  <si>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</si>
  <si>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</si>
  <si>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</si>
  <si>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</si>
  <si>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</si>
  <si>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</si>
  <si>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</si>
  <si>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</si>
  <si>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</si>
  <si>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</si>
  <si>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</si>
  <si>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</si>
  <si>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</si>
  <si>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</si>
  <si>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</si>
  <si>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</si>
  <si>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</si>
  <si>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</si>
  <si>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</si>
  <si>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</si>
  <si>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</si>
  <si>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</si>
  <si>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</si>
  <si>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</si>
  <si>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</si>
  <si>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</si>
  <si>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</si>
  <si>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</si>
  <si>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</si>
  <si>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</si>
  <si>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</si>
  <si>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</si>
  <si>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</si>
  <si>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</si>
  <si>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</si>
  <si>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</si>
  <si>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</si>
  <si>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</si>
  <si>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</si>
  <si>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</si>
  <si>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</si>
  <si>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</si>
  <si>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</si>
  <si>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</si>
  <si>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</si>
  <si>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</si>
  <si>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</si>
  <si>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</si>
  <si>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</si>
  <si>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</si>
  <si>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</si>
  <si>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</si>
  <si>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</si>
  <si>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</si>
  <si>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</si>
  <si>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</si>
  <si>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</si>
  <si>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</si>
  <si>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</si>
  <si>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</si>
  <si>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</si>
  <si>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</si>
  <si>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</si>
  <si>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</si>
  <si>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</si>
  <si>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</si>
  <si>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</si>
  <si>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</si>
  <si>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</si>
  <si>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</si>
  <si>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</si>
  <si>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</si>
  <si>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</si>
  <si>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</si>
  <si>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</si>
  <si>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</si>
  <si>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</si>
  <si>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</si>
  <si>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</si>
  <si>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</si>
  <si>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</si>
  <si>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</si>
  <si>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</si>
  <si>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</si>
  <si>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</si>
  <si>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</si>
  <si>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</si>
  <si>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</si>
  <si>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</si>
  <si>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</si>
  <si>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</si>
  <si>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</si>
  <si>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</si>
  <si>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</si>
  <si>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</si>
  <si>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</si>
  <si>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</si>
  <si>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</si>
  <si>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</si>
  <si>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</si>
  <si>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</si>
  <si>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</si>
  <si>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</si>
  <si>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</si>
  <si>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</si>
  <si>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</si>
  <si>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</si>
  <si>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</si>
  <si>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</si>
  <si>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</si>
  <si>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</si>
  <si>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</si>
  <si>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</si>
  <si>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</si>
  <si>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</si>
  <si>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</si>
  <si>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</si>
  <si>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</si>
  <si>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</si>
  <si>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</si>
  <si>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</si>
  <si>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</si>
  <si>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</si>
  <si>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</si>
  <si>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</si>
  <si>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</si>
  <si>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</si>
  <si>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</si>
  <si>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</si>
  <si>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</si>
  <si>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</si>
  <si>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</si>
  <si>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</si>
  <si>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</si>
  <si>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</si>
  <si>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</si>
  <si>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</si>
  <si>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</si>
  <si>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</si>
  <si>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</si>
  <si>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</si>
  <si>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</si>
  <si>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</si>
  <si>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</si>
  <si>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</si>
  <si>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</si>
  <si>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</si>
  <si>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</si>
  <si>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</si>
  <si>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</si>
  <si>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</si>
  <si>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</si>
  <si>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</si>
  <si>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</si>
  <si>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</si>
  <si>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</si>
  <si>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</si>
  <si>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</si>
  <si>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</si>
  <si>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</si>
  <si>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</si>
  <si>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</si>
  <si>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</si>
  <si>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</si>
  <si>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</si>
  <si>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</si>
  <si>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</si>
  <si>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</si>
  <si>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</si>
  <si>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</si>
  <si>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</si>
  <si>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</si>
  <si>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</si>
  <si>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</si>
  <si>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</si>
  <si>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</si>
  <si>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</si>
  <si>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</si>
  <si>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</si>
  <si>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</si>
  <si>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</si>
  <si>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</si>
  <si>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</si>
  <si>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</si>
  <si>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</si>
  <si>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</si>
  <si>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</si>
  <si>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</si>
  <si>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</si>
  <si>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</si>
  <si>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</si>
  <si>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</si>
  <si>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</si>
  <si>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</si>
  <si>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</si>
  <si>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</si>
  <si>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</si>
  <si>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</si>
  <si>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</si>
  <si>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</si>
  <si>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</si>
  <si>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</si>
  <si>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</si>
  <si>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</si>
  <si>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</si>
  <si>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</si>
  <si>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</si>
  <si>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</si>
  <si>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</si>
  <si>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</si>
  <si>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</si>
  <si>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</si>
  <si>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</si>
  <si>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</si>
  <si>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</si>
  <si>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</si>
  <si>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</si>
  <si>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</si>
  <si>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</si>
  <si>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</si>
  <si>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</si>
  <si>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</si>
  <si>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</si>
  <si>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</si>
  <si>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</si>
  <si>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</si>
  <si>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</si>
  <si>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</si>
  <si>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</si>
  <si>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</si>
  <si>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</si>
  <si>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</si>
  <si>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</si>
  <si>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</si>
  <si>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</si>
  <si>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</si>
  <si>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</si>
  <si>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</si>
  <si>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</si>
  <si>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</si>
  <si>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</si>
  <si>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</si>
  <si>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</si>
  <si>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</si>
  <si>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</si>
  <si>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</si>
  <si>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</si>
  <si>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</si>
  <si>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</si>
  <si>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</si>
  <si>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</si>
  <si>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</si>
  <si>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</si>
  <si>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</si>
  <si>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</si>
  <si>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</si>
  <si>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</si>
  <si>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</si>
  <si>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</si>
  <si>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</si>
  <si>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</si>
  <si>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</si>
  <si>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</si>
  <si>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</si>
  <si>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</si>
  <si>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</si>
  <si>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</si>
  <si>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</si>
  <si>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</si>
  <si>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</si>
  <si>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</si>
  <si>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</si>
  <si>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</si>
  <si>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</si>
  <si>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</si>
  <si>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</si>
  <si>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</si>
  <si>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</si>
  <si>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</si>
  <si>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</si>
  <si>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</si>
  <si>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</si>
  <si>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</si>
  <si>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</si>
  <si>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</si>
  <si>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</si>
  <si>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</si>
  <si>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</si>
  <si>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</si>
  <si>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</si>
  <si>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</si>
  <si>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</si>
  <si>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</si>
  <si>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</si>
  <si>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</si>
  <si>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</si>
  <si>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</si>
  <si>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</si>
  <si>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</si>
  <si>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</si>
  <si>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</si>
  <si>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</si>
  <si>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</si>
  <si>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</si>
  <si>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</si>
  <si>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</si>
  <si>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</si>
  <si>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</si>
  <si>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</si>
  <si>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</si>
  <si>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</si>
  <si>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</si>
  <si>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</si>
  <si>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</si>
  <si>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</si>
  <si>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</si>
  <si>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</si>
  <si>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</si>
  <si>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</si>
  <si>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</si>
  <si>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</si>
  <si>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</si>
  <si>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</si>
  <si>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</si>
  <si>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</si>
  <si>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</si>
  <si>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</si>
  <si>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</si>
  <si>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</si>
  <si>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</si>
  <si>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</si>
  <si>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</si>
  <si>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</si>
  <si>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</si>
  <si>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</si>
  <si>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</si>
  <si>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</si>
  <si>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</si>
  <si>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</si>
  <si>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</si>
  <si>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</si>
  <si>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</si>
  <si>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</si>
  <si>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</si>
  <si>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</si>
  <si>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</si>
  <si>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</si>
  <si>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</si>
  <si>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</si>
  <si>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</si>
  <si>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</si>
  <si>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</si>
  <si>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</si>
  <si>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</si>
  <si>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</si>
  <si>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</si>
  <si>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</si>
  <si>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</si>
  <si>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</si>
  <si>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</si>
  <si>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</si>
  <si>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</si>
  <si>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</si>
  <si>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</si>
  <si>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</si>
  <si>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</si>
  <si>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</si>
  <si>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</si>
  <si>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</si>
  <si>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</si>
  <si>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</si>
  <si>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</si>
  <si>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</si>
  <si>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</si>
  <si>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</si>
  <si>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</si>
  <si>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</si>
  <si>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</si>
  <si>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</si>
  <si>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</si>
  <si>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</si>
  <si>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</si>
  <si>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</si>
  <si>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</si>
  <si>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</si>
  <si>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</si>
  <si>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</si>
  <si>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</si>
  <si>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</si>
  <si>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</si>
  <si>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</si>
  <si>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</si>
  <si>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</si>
  <si>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</si>
  <si>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</si>
  <si>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</si>
  <si>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</si>
  <si>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</si>
  <si>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</si>
  <si>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</si>
  <si>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</si>
  <si>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</si>
  <si>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</si>
  <si>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</si>
  <si>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</si>
  <si>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</si>
  <si>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</si>
  <si>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</si>
  <si>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</si>
  <si>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</si>
  <si>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</si>
  <si>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</si>
  <si>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</si>
  <si>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</si>
  <si>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</si>
  <si>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</si>
  <si>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</si>
  <si>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</si>
  <si>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</si>
  <si>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</si>
  <si>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</si>
  <si>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</si>
  <si>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</si>
  <si>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</si>
  <si>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</si>
  <si>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</si>
  <si>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</si>
  <si>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</si>
  <si>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</si>
  <si>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</si>
  <si>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</si>
  <si>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</si>
  <si>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</si>
  <si>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</si>
  <si>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</si>
  <si>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</si>
  <si>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</si>
  <si>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</si>
  <si>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</si>
  <si>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</si>
  <si>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</si>
  <si>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</si>
  <si>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</si>
  <si>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</si>
  <si>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</si>
  <si>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</si>
  <si>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</si>
  <si>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</si>
  <si>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</si>
  <si>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</si>
  <si>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</si>
  <si>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</si>
  <si>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</si>
  <si>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</si>
  <si>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</si>
  <si>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</si>
  <si>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</si>
  <si>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</si>
  <si>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</si>
  <si>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</si>
  <si>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</si>
  <si>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</si>
  <si>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</si>
  <si>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</si>
  <si>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</si>
  <si>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</si>
  <si>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</si>
  <si>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</si>
  <si>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</si>
  <si>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</si>
  <si>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</si>
  <si>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</si>
  <si>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</si>
  <si>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</si>
  <si>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</si>
  <si>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</si>
  <si>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</si>
  <si>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</si>
  <si>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</si>
  <si>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</si>
  <si>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</si>
  <si>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</si>
  <si>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</si>
  <si>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</si>
  <si>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</si>
  <si>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</si>
  <si>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</si>
  <si>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</si>
  <si>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</si>
  <si>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</si>
  <si>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</si>
  <si>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</si>
  <si>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</si>
  <si>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</si>
  <si>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</si>
  <si>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</si>
  <si>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</si>
  <si>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</si>
  <si>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</si>
  <si>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</si>
  <si>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</si>
  <si>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</si>
  <si>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</si>
  <si>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</si>
  <si>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</si>
  <si>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</si>
  <si>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</si>
  <si>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</si>
  <si>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</si>
  <si>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</si>
  <si>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</si>
  <si>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</si>
  <si>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</si>
  <si>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</si>
  <si>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</si>
  <si>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</si>
  <si>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</si>
  <si>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</si>
  <si>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</si>
  <si>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</si>
  <si>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</si>
  <si>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</si>
  <si>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</si>
  <si>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</si>
  <si>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</si>
  <si>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</si>
  <si>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</si>
  <si>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</si>
  <si>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</si>
  <si>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</si>
  <si>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</si>
  <si>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</si>
  <si>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</si>
  <si>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</si>
  <si>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</si>
  <si>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</si>
  <si>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</si>
  <si>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</si>
  <si>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</si>
  <si>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</si>
  <si>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</si>
  <si>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</si>
  <si>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</si>
  <si>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</si>
  <si>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</si>
  <si>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</si>
  <si>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</si>
  <si>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</si>
  <si>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</si>
  <si>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</si>
  <si>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</si>
  <si>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</si>
  <si>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</si>
  <si>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</si>
  <si>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</si>
  <si>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</si>
  <si>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</si>
  <si>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</si>
  <si>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</si>
  <si>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</si>
  <si>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</si>
  <si>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</si>
  <si>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</si>
  <si>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</si>
  <si>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</si>
  <si>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</si>
  <si>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</si>
  <si>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</si>
  <si>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</si>
  <si>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</si>
  <si>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</si>
  <si>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</si>
  <si>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</si>
  <si>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</si>
  <si>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</si>
  <si>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</si>
  <si>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</si>
  <si>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</si>
  <si>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</si>
  <si>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</si>
  <si>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</si>
  <si>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</si>
  <si>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</si>
  <si>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</si>
  <si>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</si>
  <si>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</si>
  <si>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</si>
  <si>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</si>
  <si>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</si>
  <si>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</si>
  <si>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</si>
  <si>
    <t>AnotherKevin</t>
  </si>
  <si>
    <t>Christians</t>
  </si>
  <si>
    <t>guy 1</t>
  </si>
  <si>
    <t>guy 2</t>
  </si>
  <si>
    <t>guy 3</t>
  </si>
  <si>
    <t>guy 4</t>
  </si>
  <si>
    <t>guy 5</t>
  </si>
  <si>
    <t>guy 6</t>
  </si>
  <si>
    <t>guy 7</t>
  </si>
  <si>
    <t>guy 8</t>
  </si>
  <si>
    <t>C Himself</t>
  </si>
  <si>
    <t>christians_guys = ['pyr118','pyr123','pyr121','pyr122','pyr130','pyr150','pyr171','pyr183','pyr200']</t>
  </si>
  <si>
    <t>Vguy</t>
  </si>
  <si>
    <t>40/40/20 Splits</t>
  </si>
  <si>
    <t>Gabe -&gt; Trev</t>
  </si>
  <si>
    <t>JakeL2</t>
  </si>
  <si>
    <t>Trev -&gt; Gabe</t>
  </si>
  <si>
    <t>50 FP</t>
  </si>
  <si>
    <t>DylanT</t>
  </si>
  <si>
    <t>Orso-&gt; Trev</t>
  </si>
  <si>
    <t>IgnoreMe</t>
  </si>
  <si>
    <t>Joe Orso2</t>
  </si>
  <si>
    <t>DavidTylersDad</t>
  </si>
  <si>
    <t>Joe Gabe2</t>
  </si>
  <si>
    <t>45/45/10 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</si>
</sst>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3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9" fillId="27" borderId="0" xfId="0" applyFont="1" applyFill="1" applyAlignment="1">
      <alignment horizontal="center"/>
    </xf>
    <xf numFmtId="0" fontId="9" fillId="27" borderId="0" xfId="0" applyFont="1" applyFill="1"/>
    <xf numFmtId="0" fontId="0" fillId="27" borderId="31" xfId="0" applyFill="1" applyBorder="1"/>
    <xf numFmtId="0" fontId="9" fillId="27" borderId="31" xfId="0" applyFont="1" applyFill="1" applyBorder="1"/>
    <xf numFmtId="0" fontId="0" fillId="27" borderId="0" xfId="0" applyFill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27" borderId="0" xfId="0" applyFont="1" applyFill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1" fontId="0" fillId="13" borderId="5" xfId="0" applyNumberFormat="1" applyFill="1" applyBorder="1" applyAlignment="1">
      <alignment horizontal="right" indent="1"/>
    </xf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pivotCacheDefinition" Target="pivotCache/pivotCacheDefinition1.xml"/><Relationship Id="rId156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pivotCacheDefinition" Target="pivotCache/pivotCacheDefinition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pivotCacheDefinition" Target="pivotCache/pivotCacheDefinition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Relationship Id="rId5" Type="http://schemas.openxmlformats.org/officeDocument/2006/relationships/image" Target="../media/image156.png"/><Relationship Id="rId4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444500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B4C49-9F3C-28A4-BF35-7900D667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505700" cy="5803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154879</xdr:colOff>
      <xdr:row>27</xdr:row>
      <xdr:rowOff>30975</xdr:rowOff>
    </xdr:from>
    <xdr:to>
      <xdr:col>22</xdr:col>
      <xdr:colOff>170057</xdr:colOff>
      <xdr:row>48</xdr:row>
      <xdr:rowOff>143417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CC75-9997-1C6C-C762-D194805A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3781" y="5529146"/>
          <a:ext cx="4940300" cy="43561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15</xdr:col>
      <xdr:colOff>254000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0706-3B85-ACD5-831D-30C5F5E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0" y="596900"/>
          <a:ext cx="7531100" cy="51181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4</xdr:row>
      <xdr:rowOff>76200</xdr:rowOff>
    </xdr:from>
    <xdr:to>
      <xdr:col>15</xdr:col>
      <xdr:colOff>3283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C213-7E1C-702F-63CE-FE89A104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889000"/>
          <a:ext cx="7023100" cy="44196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389467</xdr:colOff>
      <xdr:row>3</xdr:row>
      <xdr:rowOff>84666</xdr:rowOff>
    </xdr:from>
    <xdr:to>
      <xdr:col>14</xdr:col>
      <xdr:colOff>601133</xdr:colOff>
      <xdr:row>27</xdr:row>
      <xdr:rowOff>42332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A6B28-28EC-FBC1-6C8F-A95CC904E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711199"/>
          <a:ext cx="6934200" cy="49022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0</xdr:colOff>
      <xdr:row>26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64A57-5EA7-1E36-0A13-65C4B0B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22300"/>
          <a:ext cx="7200900" cy="490220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596900</xdr:colOff>
      <xdr:row>2</xdr:row>
      <xdr:rowOff>203200</xdr:rowOff>
    </xdr:from>
    <xdr:to>
      <xdr:col>15</xdr:col>
      <xdr:colOff>266700</xdr:colOff>
      <xdr:row>25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C78B5D-C5FB-596D-0424-EAC32A5A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609600"/>
          <a:ext cx="7188200" cy="472440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329259</xdr:colOff>
      <xdr:row>3</xdr:row>
      <xdr:rowOff>1</xdr:rowOff>
    </xdr:from>
    <xdr:to>
      <xdr:col>15</xdr:col>
      <xdr:colOff>38570</xdr:colOff>
      <xdr:row>31</xdr:row>
      <xdr:rowOff>72124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F4BFF-1FA1-C1A1-9511-45B08637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5185" y="627161"/>
          <a:ext cx="7188200" cy="584200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185854</xdr:colOff>
      <xdr:row>3</xdr:row>
      <xdr:rowOff>15488</xdr:rowOff>
    </xdr:from>
    <xdr:to>
      <xdr:col>14</xdr:col>
      <xdr:colOff>698810</xdr:colOff>
      <xdr:row>26</xdr:row>
      <xdr:rowOff>59783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D7BDF-A0EB-B532-5995-506C1BC3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7805" y="635000"/>
          <a:ext cx="7188200" cy="473710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355601</xdr:colOff>
      <xdr:row>3</xdr:row>
      <xdr:rowOff>50800</xdr:rowOff>
    </xdr:from>
    <xdr:to>
      <xdr:col>14</xdr:col>
      <xdr:colOff>698501</xdr:colOff>
      <xdr:row>27</xdr:row>
      <xdr:rowOff>21166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F59AA5-7C14-273E-B9E4-1B26A20E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5734" y="677333"/>
          <a:ext cx="7099300" cy="491490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474134</xdr:colOff>
      <xdr:row>3</xdr:row>
      <xdr:rowOff>0</xdr:rowOff>
    </xdr:from>
    <xdr:to>
      <xdr:col>15</xdr:col>
      <xdr:colOff>182034</xdr:colOff>
      <xdr:row>36</xdr:row>
      <xdr:rowOff>84666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C839D-4C01-AF2A-BB8F-2DD78677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2667" y="626533"/>
          <a:ext cx="7175500" cy="68580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558801</xdr:colOff>
      <xdr:row>8</xdr:row>
      <xdr:rowOff>118534</xdr:rowOff>
    </xdr:from>
    <xdr:to>
      <xdr:col>15</xdr:col>
      <xdr:colOff>110067</xdr:colOff>
      <xdr:row>27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39809-FC17-1CB9-DB0A-E1EA5856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8934" y="1811867"/>
          <a:ext cx="7137400" cy="389890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12700</xdr:rowOff>
    </xdr:from>
    <xdr:to>
      <xdr:col>15</xdr:col>
      <xdr:colOff>121338</xdr:colOff>
      <xdr:row>25</xdr:row>
      <xdr:rowOff>169672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F42F9-1674-ADA4-1395-3DC59220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220638" cy="4690872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2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11">
      <pivotArea collapsedLevelsAreSubtotals="1" fieldPosition="0">
        <references count="1">
          <reference field="0" count="1">
            <x v="1"/>
          </reference>
        </references>
      </pivotArea>
    </format>
    <format dxfId="10">
      <pivotArea dataOnly="0" labelOnly="1" fieldPosition="0">
        <references count="1">
          <reference field="0" count="1">
            <x v="1"/>
          </reference>
        </references>
      </pivotArea>
    </format>
    <format dxfId="9">
      <pivotArea dataOnly="0" fieldPosition="0">
        <references count="1">
          <reference field="0" count="1">
            <x v="3"/>
          </reference>
        </references>
      </pivotArea>
    </format>
    <format dxfId="8">
      <pivotArea collapsedLevelsAreSubtotals="1" fieldPosition="0">
        <references count="1">
          <reference field="0" count="1">
            <x v="2"/>
          </reference>
        </references>
      </pivotArea>
    </format>
    <format dxfId="7">
      <pivotArea dataOnly="0" labelOnly="1" fieldPosition="0">
        <references count="1">
          <reference field="0" count="1">
            <x v="2"/>
          </reference>
        </references>
      </pivotArea>
    </format>
    <format dxfId="6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5">
      <pivotArea dataOnly="0" fieldPosition="0">
        <references count="1">
          <reference field="0" count="2">
            <x v="5"/>
            <x v="6"/>
          </reference>
        </references>
      </pivotArea>
    </format>
    <format dxfId="4">
      <pivotArea collapsedLevelsAreSubtotals="1" fieldPosition="0">
        <references count="1">
          <reference field="0" count="1">
            <x v="4"/>
          </reference>
        </references>
      </pivotArea>
    </format>
    <format dxfId="3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39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92" t="s">
        <v>472</v>
      </c>
      <c r="I19" s="393"/>
      <c r="K19" s="394" t="s">
        <v>475</v>
      </c>
      <c r="L19" s="395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92" t="s">
        <v>472</v>
      </c>
      <c r="I20" s="393"/>
      <c r="K20" s="394" t="s">
        <v>475</v>
      </c>
      <c r="L20" s="395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92" t="s">
        <v>472</v>
      </c>
      <c r="I21" s="393"/>
      <c r="K21" s="394" t="s">
        <v>475</v>
      </c>
      <c r="L21" s="395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92" t="s">
        <v>472</v>
      </c>
      <c r="I18" s="393"/>
      <c r="K18" s="394" t="s">
        <v>475</v>
      </c>
      <c r="L18" s="395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92" t="s">
        <v>472</v>
      </c>
      <c r="I20" s="393"/>
      <c r="K20" s="394" t="s">
        <v>475</v>
      </c>
      <c r="L20" s="395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96" t="s">
        <v>667</v>
      </c>
      <c r="N10" s="396"/>
      <c r="O10" s="396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97" t="s">
        <v>668</v>
      </c>
      <c r="N11" s="397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97" t="s">
        <v>669</v>
      </c>
      <c r="N12" s="397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73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4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4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4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4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4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4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4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4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4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4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4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4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5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6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6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6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6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6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6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6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6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6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6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6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6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6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6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6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6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6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8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9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9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9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80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4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4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4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4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4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4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4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4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4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4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4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4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4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4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4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4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4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4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4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4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4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4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4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5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6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6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6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6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6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6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6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6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6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6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6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6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6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6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6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6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7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6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7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8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9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9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9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9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80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4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4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4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4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4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4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4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4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4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4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4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4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4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4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4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4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4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4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4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4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4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5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6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6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6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6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6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6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6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6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6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7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8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9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9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9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80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4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4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4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4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4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4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4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4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4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4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4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4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4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5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6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6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6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6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6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6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6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6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6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6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7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8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9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9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9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80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73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4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4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4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4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4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4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4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4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4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4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4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4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4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4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4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4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5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6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6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6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6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6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6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125</v>
      </c>
      <c r="H39" s="357" t="s">
        <v>8932</v>
      </c>
      <c r="I39" s="357">
        <f>1940*3</f>
        <v>5820</v>
      </c>
      <c r="J39" s="357"/>
      <c r="K39" s="357" t="s">
        <v>8933</v>
      </c>
      <c r="L39" s="357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29</v>
      </c>
      <c r="H40" s="357" t="s">
        <v>8929</v>
      </c>
      <c r="I40" s="357">
        <f>I39*0.4</f>
        <v>2328</v>
      </c>
      <c r="J40" s="357"/>
      <c r="K40" s="357" t="s">
        <v>8934</v>
      </c>
      <c r="L40" s="357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168</v>
      </c>
      <c r="H41" s="357" t="s">
        <v>8930</v>
      </c>
      <c r="I41" s="357">
        <f>I39*0.4</f>
        <v>2328</v>
      </c>
      <c r="J41" s="357"/>
      <c r="K41" s="357" t="s">
        <v>8935</v>
      </c>
      <c r="L41" s="357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499</v>
      </c>
      <c r="H42" s="357" t="s">
        <v>8931</v>
      </c>
      <c r="I42" s="357">
        <f>I39*0.2</f>
        <v>1164</v>
      </c>
      <c r="J42" s="357"/>
      <c r="K42" s="357"/>
      <c r="L42" s="357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6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6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6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6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6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8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9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9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9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80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73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4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4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4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4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5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6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6">
        <v>22</v>
      </c>
      <c r="H34" s="347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6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6">
        <v>194</v>
      </c>
      <c r="H36" s="357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388</v>
      </c>
      <c r="H37" s="357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485</v>
      </c>
      <c r="H38" s="357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6">
        <v>716</v>
      </c>
      <c r="H39" s="357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6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6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6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6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6">
        <v>22</v>
      </c>
      <c r="H44" s="347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49</v>
      </c>
      <c r="H46" s="357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8">
        <v>500</v>
      </c>
      <c r="H47" s="357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9">
        <v>51</v>
      </c>
      <c r="H48" s="357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9">
        <v>30</v>
      </c>
      <c r="H49" s="357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80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4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4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4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4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4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4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4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4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4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4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4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4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5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6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6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6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6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6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6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6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6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6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6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6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6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6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6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7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8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9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9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9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9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80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dimension ref="B3:U53"/>
  <sheetViews>
    <sheetView showGridLines="0" zoomScale="75" workbookViewId="0">
      <selection activeCell="B4" sqref="B4:F53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4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4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4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4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4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4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4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4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4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4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4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4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4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4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5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6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6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6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6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6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6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6">
        <v>0</v>
      </c>
      <c r="H35" s="400" t="s">
        <v>8949</v>
      </c>
      <c r="I35" s="401"/>
      <c r="J35" s="401"/>
      <c r="K35" s="401"/>
      <c r="L35" s="401"/>
      <c r="M35" s="402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6">
        <v>40</v>
      </c>
      <c r="H36" s="383"/>
      <c r="I36" s="381" t="s">
        <v>8948</v>
      </c>
      <c r="J36" s="381" t="s">
        <v>84</v>
      </c>
      <c r="K36" s="343"/>
      <c r="L36" s="398" t="s">
        <v>8933</v>
      </c>
      <c r="M36" s="399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6">
        <v>12</v>
      </c>
      <c r="H37" s="384" t="s">
        <v>27</v>
      </c>
      <c r="I37" s="385">
        <v>1579</v>
      </c>
      <c r="J37" s="385">
        <f>$I$40*0.5</f>
        <v>662</v>
      </c>
      <c r="K37" s="343"/>
      <c r="L37" s="382" t="s">
        <v>106</v>
      </c>
      <c r="M37" s="386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6">
        <v>301</v>
      </c>
      <c r="H38" s="384" t="s">
        <v>17</v>
      </c>
      <c r="I38" s="385">
        <v>-179</v>
      </c>
      <c r="J38" s="385">
        <f>$I$40*0.4</f>
        <v>529.6</v>
      </c>
      <c r="K38" s="343"/>
      <c r="L38" s="382" t="s">
        <v>108</v>
      </c>
      <c r="M38" s="386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6">
        <v>98</v>
      </c>
      <c r="H39" s="384" t="s">
        <v>8947</v>
      </c>
      <c r="I39" s="385">
        <v>-76</v>
      </c>
      <c r="J39" s="385">
        <f>$I$40*0.1</f>
        <v>132.4</v>
      </c>
      <c r="K39" s="343"/>
      <c r="L39" s="343"/>
      <c r="M39" s="387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31</v>
      </c>
      <c r="H40" s="388" t="s">
        <v>76</v>
      </c>
      <c r="I40" s="389">
        <f>SUM(I37:I39)</f>
        <v>1324</v>
      </c>
      <c r="J40" s="389">
        <f>SUM(J37:J39)</f>
        <v>1324</v>
      </c>
      <c r="K40" s="390"/>
      <c r="L40" s="390"/>
      <c r="M40" s="391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6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6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6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6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6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7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8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9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9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80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7A46-F0CE-3F43-97AD-B680A7494359}">
  <dimension ref="B3:M54"/>
  <sheetViews>
    <sheetView showGridLines="0" topLeftCell="A12" zoomScale="82" workbookViewId="0">
      <selection activeCell="B4" sqref="B4:F5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73">
        <v>102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11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4">
        <v>810</v>
      </c>
    </row>
    <row r="8" spans="2:6">
      <c r="B8" s="90" t="s">
        <v>17</v>
      </c>
      <c r="C8" s="91" t="s">
        <v>18</v>
      </c>
      <c r="D8" s="91" t="s">
        <v>498</v>
      </c>
      <c r="E8" s="91" t="s">
        <v>499</v>
      </c>
      <c r="F8" s="374">
        <v>0</v>
      </c>
    </row>
    <row r="9" spans="2:6">
      <c r="B9" s="90" t="s">
        <v>17</v>
      </c>
      <c r="C9" s="91" t="s">
        <v>18</v>
      </c>
      <c r="D9" s="91" t="s">
        <v>649</v>
      </c>
      <c r="E9" s="91" t="s">
        <v>650</v>
      </c>
      <c r="F9" s="374">
        <v>3</v>
      </c>
    </row>
    <row r="10" spans="2:6">
      <c r="B10" s="90" t="s">
        <v>17</v>
      </c>
      <c r="C10" s="91" t="s">
        <v>18</v>
      </c>
      <c r="D10" s="91" t="s">
        <v>665</v>
      </c>
      <c r="E10" s="91" t="s">
        <v>8915</v>
      </c>
      <c r="F10" s="374">
        <v>240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4">
        <v>30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4">
        <v>170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80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113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50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4">
        <v>850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60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706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10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211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74">
        <v>31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374">
        <v>75</v>
      </c>
    </row>
    <row r="25" spans="2:6">
      <c r="B25" s="90" t="s">
        <v>17</v>
      </c>
      <c r="C25" s="91" t="s">
        <v>6</v>
      </c>
      <c r="D25" s="91" t="s">
        <v>502</v>
      </c>
      <c r="E25" s="91" t="s">
        <v>662</v>
      </c>
      <c r="F25" s="374">
        <v>138</v>
      </c>
    </row>
    <row r="26" spans="2:6">
      <c r="B26" s="90" t="s">
        <v>17</v>
      </c>
      <c r="C26" s="91" t="s">
        <v>6</v>
      </c>
      <c r="D26" s="91" t="s">
        <v>608</v>
      </c>
      <c r="E26" s="91" t="s">
        <v>609</v>
      </c>
      <c r="F26" s="374">
        <v>175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200</v>
      </c>
    </row>
    <row r="28" spans="2:6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4">
        <v>25</v>
      </c>
    </row>
    <row r="29" spans="2:6">
      <c r="B29" s="99" t="s">
        <v>27</v>
      </c>
      <c r="C29" s="100" t="s">
        <v>18</v>
      </c>
      <c r="D29" s="100" t="s">
        <v>28</v>
      </c>
      <c r="E29" s="100" t="s">
        <v>29</v>
      </c>
      <c r="F29" s="375">
        <v>0</v>
      </c>
    </row>
    <row r="30" spans="2:6">
      <c r="B30" s="102" t="s">
        <v>27</v>
      </c>
      <c r="C30" s="103" t="s">
        <v>18</v>
      </c>
      <c r="D30" s="103" t="s">
        <v>32</v>
      </c>
      <c r="E30" s="103" t="s">
        <v>33</v>
      </c>
      <c r="F30" s="376">
        <v>129</v>
      </c>
    </row>
    <row r="31" spans="2:6">
      <c r="B31" s="102" t="s">
        <v>27</v>
      </c>
      <c r="C31" s="103" t="s">
        <v>18</v>
      </c>
      <c r="D31" s="103" t="s">
        <v>262</v>
      </c>
      <c r="E31" s="103" t="s">
        <v>263</v>
      </c>
      <c r="F31" s="376">
        <v>30</v>
      </c>
    </row>
    <row r="32" spans="2:6">
      <c r="B32" s="102" t="s">
        <v>27</v>
      </c>
      <c r="C32" s="103" t="s">
        <v>18</v>
      </c>
      <c r="D32" s="103" t="s">
        <v>484</v>
      </c>
      <c r="E32" s="103" t="s">
        <v>661</v>
      </c>
      <c r="F32" s="376">
        <v>0</v>
      </c>
    </row>
    <row r="33" spans="2:10">
      <c r="B33" s="102" t="s">
        <v>27</v>
      </c>
      <c r="C33" s="103" t="s">
        <v>18</v>
      </c>
      <c r="D33" s="103" t="s">
        <v>589</v>
      </c>
      <c r="E33" s="103" t="s">
        <v>659</v>
      </c>
      <c r="F33" s="376">
        <v>92</v>
      </c>
    </row>
    <row r="34" spans="2:10">
      <c r="B34" s="102" t="s">
        <v>27</v>
      </c>
      <c r="C34" s="103" t="s">
        <v>18</v>
      </c>
      <c r="D34" s="103" t="s">
        <v>8943</v>
      </c>
      <c r="E34" s="103" t="s">
        <v>8944</v>
      </c>
      <c r="F34" s="376">
        <v>513</v>
      </c>
    </row>
    <row r="35" spans="2:10">
      <c r="B35" s="102" t="s">
        <v>27</v>
      </c>
      <c r="C35" s="103" t="s">
        <v>18</v>
      </c>
      <c r="D35" s="103" t="s">
        <v>731</v>
      </c>
      <c r="E35" s="103" t="s">
        <v>732</v>
      </c>
      <c r="F35" s="376">
        <v>11</v>
      </c>
      <c r="H35" s="194" t="s">
        <v>8951</v>
      </c>
    </row>
    <row r="36" spans="2:10">
      <c r="B36" s="102" t="s">
        <v>27</v>
      </c>
      <c r="C36" s="103" t="s">
        <v>18</v>
      </c>
      <c r="D36" s="103" t="s">
        <v>727</v>
      </c>
      <c r="E36" s="103" t="s">
        <v>8950</v>
      </c>
      <c r="F36" s="376">
        <v>32</v>
      </c>
      <c r="H36" s="194" t="s">
        <v>8952</v>
      </c>
      <c r="I36" s="342">
        <f>F38</f>
        <v>400</v>
      </c>
    </row>
    <row r="37" spans="2:10">
      <c r="B37" s="102" t="s">
        <v>27</v>
      </c>
      <c r="C37" s="103" t="s">
        <v>18</v>
      </c>
      <c r="D37" s="103" t="s">
        <v>8918</v>
      </c>
      <c r="E37" s="103" t="s">
        <v>8919</v>
      </c>
      <c r="F37" s="376">
        <v>15</v>
      </c>
      <c r="H37" s="194" t="s">
        <v>8953</v>
      </c>
      <c r="I37" s="342">
        <f>F41</f>
        <v>500</v>
      </c>
    </row>
    <row r="38" spans="2:10">
      <c r="B38" s="102" t="s">
        <v>27</v>
      </c>
      <c r="C38" s="103" t="s">
        <v>6</v>
      </c>
      <c r="D38" s="103" t="s">
        <v>34</v>
      </c>
      <c r="E38" s="103" t="s">
        <v>35</v>
      </c>
      <c r="F38" s="376">
        <v>400</v>
      </c>
      <c r="H38" s="194" t="s">
        <v>8954</v>
      </c>
      <c r="I38" s="342">
        <f>F42</f>
        <v>144</v>
      </c>
    </row>
    <row r="39" spans="2:10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497</v>
      </c>
      <c r="H39" s="194" t="s">
        <v>8955</v>
      </c>
      <c r="I39" s="342">
        <f>F39</f>
        <v>497</v>
      </c>
    </row>
    <row r="40" spans="2:10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486</v>
      </c>
      <c r="H40" s="194" t="s">
        <v>8956</v>
      </c>
      <c r="I40" s="342">
        <f>F40</f>
        <v>486</v>
      </c>
    </row>
    <row r="41" spans="2:10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500</v>
      </c>
      <c r="H41" s="194" t="s">
        <v>8957</v>
      </c>
      <c r="I41" s="342">
        <f>-F33</f>
        <v>-92</v>
      </c>
    </row>
    <row r="42" spans="2:10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144</v>
      </c>
      <c r="H42" s="194" t="s">
        <v>8958</v>
      </c>
      <c r="I42" s="342">
        <f>-F37</f>
        <v>-15</v>
      </c>
    </row>
    <row r="43" spans="2:10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624</v>
      </c>
      <c r="H43" s="194" t="s">
        <v>8959</v>
      </c>
      <c r="I43" s="342">
        <f>F47</f>
        <v>38</v>
      </c>
    </row>
    <row r="44" spans="2:10">
      <c r="B44" s="102" t="s">
        <v>27</v>
      </c>
      <c r="C44" s="103" t="s">
        <v>6</v>
      </c>
      <c r="D44" s="103" t="s">
        <v>504</v>
      </c>
      <c r="E44" s="103" t="s">
        <v>505</v>
      </c>
      <c r="F44" s="376">
        <v>248</v>
      </c>
      <c r="H44" s="194" t="s">
        <v>8962</v>
      </c>
      <c r="I44" s="342">
        <f>F43</f>
        <v>624</v>
      </c>
    </row>
    <row r="45" spans="2:10">
      <c r="B45" s="102" t="s">
        <v>27</v>
      </c>
      <c r="C45" s="103" t="s">
        <v>6</v>
      </c>
      <c r="D45" s="103" t="s">
        <v>517</v>
      </c>
      <c r="E45" s="103" t="s">
        <v>518</v>
      </c>
      <c r="F45" s="376">
        <v>73</v>
      </c>
      <c r="H45" s="194" t="s">
        <v>76</v>
      </c>
      <c r="I45" s="342">
        <f>SUM(I36:I44)</f>
        <v>2582</v>
      </c>
      <c r="J45">
        <f>I45*0.2</f>
        <v>516.4</v>
      </c>
    </row>
    <row r="46" spans="2:10">
      <c r="B46" s="102" t="s">
        <v>27</v>
      </c>
      <c r="C46" s="103" t="s">
        <v>6</v>
      </c>
      <c r="D46" s="103" t="s">
        <v>512</v>
      </c>
      <c r="E46" s="103" t="s">
        <v>119</v>
      </c>
      <c r="F46" s="376">
        <v>862</v>
      </c>
      <c r="J46">
        <f>J45/3</f>
        <v>172.13333333333333</v>
      </c>
    </row>
    <row r="47" spans="2:10">
      <c r="B47" s="102" t="s">
        <v>27</v>
      </c>
      <c r="C47" s="103" t="s">
        <v>6</v>
      </c>
      <c r="D47" s="103" t="s">
        <v>682</v>
      </c>
      <c r="E47" s="103" t="s">
        <v>8928</v>
      </c>
      <c r="F47" s="376">
        <v>38</v>
      </c>
      <c r="H47" s="194" t="s">
        <v>8960</v>
      </c>
    </row>
    <row r="48" spans="2:10">
      <c r="B48" s="102" t="s">
        <v>27</v>
      </c>
      <c r="C48" s="103" t="s">
        <v>6</v>
      </c>
      <c r="D48" s="103" t="s">
        <v>694</v>
      </c>
      <c r="E48" s="103" t="s">
        <v>695</v>
      </c>
      <c r="F48" s="376">
        <v>496</v>
      </c>
    </row>
    <row r="49" spans="2:13">
      <c r="B49" s="102" t="s">
        <v>27</v>
      </c>
      <c r="C49" s="103" t="s">
        <v>6</v>
      </c>
      <c r="D49" s="103" t="s">
        <v>8916</v>
      </c>
      <c r="E49" s="103" t="s">
        <v>8917</v>
      </c>
      <c r="F49" s="376">
        <v>39</v>
      </c>
    </row>
    <row r="50" spans="2:13">
      <c r="B50" s="102" t="s">
        <v>27</v>
      </c>
      <c r="C50" s="103" t="s">
        <v>6</v>
      </c>
      <c r="D50" s="103" t="s">
        <v>8946</v>
      </c>
      <c r="E50" s="103" t="s">
        <v>565</v>
      </c>
      <c r="F50" s="376">
        <v>576</v>
      </c>
    </row>
    <row r="51" spans="2:13" ht="17" thickBot="1">
      <c r="B51" s="115" t="s">
        <v>27</v>
      </c>
      <c r="C51" s="116" t="s">
        <v>6</v>
      </c>
      <c r="D51" s="116" t="s">
        <v>688</v>
      </c>
      <c r="E51" s="116" t="s">
        <v>689</v>
      </c>
      <c r="F51" s="377">
        <v>582</v>
      </c>
    </row>
    <row r="52" spans="2:13">
      <c r="B52" s="119" t="s">
        <v>40</v>
      </c>
      <c r="C52" s="120" t="s">
        <v>6</v>
      </c>
      <c r="D52" s="120" t="s">
        <v>113</v>
      </c>
      <c r="E52" s="120" t="s">
        <v>114</v>
      </c>
      <c r="F52" s="378">
        <v>72</v>
      </c>
    </row>
    <row r="53" spans="2:13">
      <c r="B53" s="122" t="s">
        <v>40</v>
      </c>
      <c r="C53" s="118" t="s">
        <v>6</v>
      </c>
      <c r="D53" s="118" t="s">
        <v>49</v>
      </c>
      <c r="E53" s="118" t="s">
        <v>511</v>
      </c>
      <c r="F53" s="379">
        <v>389</v>
      </c>
      <c r="M53" t="s">
        <v>8961</v>
      </c>
    </row>
    <row r="54" spans="2:13" ht="17" thickBot="1">
      <c r="B54" s="124" t="s">
        <v>40</v>
      </c>
      <c r="C54" s="125" t="s">
        <v>6</v>
      </c>
      <c r="D54" s="125" t="s">
        <v>257</v>
      </c>
      <c r="E54" s="125" t="s">
        <v>258</v>
      </c>
      <c r="F54" s="380">
        <v>163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E57-7B80-9246-BF27-2C5F357E5ED5}">
  <dimension ref="B3:M46"/>
  <sheetViews>
    <sheetView showGridLines="0" zoomScale="83" workbookViewId="0">
      <selection activeCell="B4" sqref="B4:F46"/>
    </sheetView>
  </sheetViews>
  <sheetFormatPr baseColWidth="10" defaultRowHeight="16"/>
  <cols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244</v>
      </c>
      <c r="E5" s="211" t="s">
        <v>8923</v>
      </c>
      <c r="F5" s="373">
        <v>425</v>
      </c>
    </row>
    <row r="6" spans="2:6">
      <c r="B6" s="90" t="s">
        <v>17</v>
      </c>
      <c r="C6" s="91" t="s">
        <v>18</v>
      </c>
      <c r="D6" s="91" t="s">
        <v>725</v>
      </c>
      <c r="E6" s="91" t="s">
        <v>726</v>
      </c>
      <c r="F6" s="374">
        <v>376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4">
        <v>43</v>
      </c>
    </row>
    <row r="8" spans="2:6">
      <c r="B8" s="90" t="s">
        <v>17</v>
      </c>
      <c r="C8" s="91" t="s">
        <v>6</v>
      </c>
      <c r="D8" s="91" t="s">
        <v>224</v>
      </c>
      <c r="E8" s="91" t="s">
        <v>663</v>
      </c>
      <c r="F8" s="374">
        <v>10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4">
        <v>350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4">
        <v>35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4">
        <v>152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4">
        <v>92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4">
        <v>296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4">
        <v>272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4">
        <v>177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4">
        <v>203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4">
        <v>474</v>
      </c>
    </row>
    <row r="18" spans="2:13">
      <c r="B18" s="90" t="s">
        <v>17</v>
      </c>
      <c r="C18" s="91" t="s">
        <v>6</v>
      </c>
      <c r="D18" s="91" t="s">
        <v>502</v>
      </c>
      <c r="E18" s="91" t="s">
        <v>662</v>
      </c>
      <c r="F18" s="374">
        <v>130</v>
      </c>
    </row>
    <row r="19" spans="2:13">
      <c r="B19" s="90" t="s">
        <v>17</v>
      </c>
      <c r="C19" s="91" t="s">
        <v>6</v>
      </c>
      <c r="D19" s="91" t="s">
        <v>608</v>
      </c>
      <c r="E19" s="91" t="s">
        <v>609</v>
      </c>
      <c r="F19" s="374">
        <v>90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4">
        <v>70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4">
        <v>5</v>
      </c>
    </row>
    <row r="22" spans="2:13">
      <c r="B22" s="99" t="s">
        <v>27</v>
      </c>
      <c r="C22" s="100" t="s">
        <v>18</v>
      </c>
      <c r="D22" s="100" t="s">
        <v>28</v>
      </c>
      <c r="E22" s="100" t="s">
        <v>29</v>
      </c>
      <c r="F22" s="375">
        <v>200</v>
      </c>
    </row>
    <row r="23" spans="2:13">
      <c r="B23" s="102" t="s">
        <v>27</v>
      </c>
      <c r="C23" s="103" t="s">
        <v>18</v>
      </c>
      <c r="D23" s="103" t="s">
        <v>7</v>
      </c>
      <c r="E23" s="103" t="s">
        <v>461</v>
      </c>
      <c r="F23" s="376">
        <v>51</v>
      </c>
    </row>
    <row r="24" spans="2:13">
      <c r="B24" s="102" t="s">
        <v>27</v>
      </c>
      <c r="C24" s="103" t="s">
        <v>18</v>
      </c>
      <c r="D24" s="103" t="s">
        <v>32</v>
      </c>
      <c r="E24" s="103" t="s">
        <v>33</v>
      </c>
      <c r="F24" s="376">
        <v>219</v>
      </c>
    </row>
    <row r="25" spans="2:13">
      <c r="B25" s="102" t="s">
        <v>27</v>
      </c>
      <c r="C25" s="103" t="s">
        <v>18</v>
      </c>
      <c r="D25" s="103" t="s">
        <v>53</v>
      </c>
      <c r="E25" s="103" t="s">
        <v>123</v>
      </c>
      <c r="F25" s="376">
        <v>592</v>
      </c>
    </row>
    <row r="26" spans="2:13">
      <c r="B26" s="102" t="s">
        <v>27</v>
      </c>
      <c r="C26" s="103" t="s">
        <v>18</v>
      </c>
      <c r="D26" s="103" t="s">
        <v>228</v>
      </c>
      <c r="E26" s="103" t="s">
        <v>470</v>
      </c>
      <c r="F26" s="376">
        <v>609</v>
      </c>
    </row>
    <row r="27" spans="2:13">
      <c r="B27" s="102" t="s">
        <v>27</v>
      </c>
      <c r="C27" s="103" t="s">
        <v>18</v>
      </c>
      <c r="D27" s="103" t="s">
        <v>262</v>
      </c>
      <c r="E27" s="103" t="s">
        <v>263</v>
      </c>
      <c r="F27" s="376">
        <v>90</v>
      </c>
    </row>
    <row r="28" spans="2:13">
      <c r="B28" s="102" t="s">
        <v>27</v>
      </c>
      <c r="C28" s="103" t="s">
        <v>18</v>
      </c>
      <c r="D28" s="103" t="s">
        <v>512</v>
      </c>
      <c r="E28" s="103" t="s">
        <v>119</v>
      </c>
      <c r="F28" s="376">
        <v>498</v>
      </c>
    </row>
    <row r="29" spans="2:13">
      <c r="B29" s="102" t="s">
        <v>27</v>
      </c>
      <c r="C29" s="103" t="s">
        <v>18</v>
      </c>
      <c r="D29" s="103" t="s">
        <v>694</v>
      </c>
      <c r="E29" s="103" t="s">
        <v>695</v>
      </c>
      <c r="F29" s="376">
        <v>486</v>
      </c>
    </row>
    <row r="30" spans="2:13" ht="17" thickBot="1">
      <c r="B30" s="102" t="s">
        <v>27</v>
      </c>
      <c r="C30" s="103" t="s">
        <v>18</v>
      </c>
      <c r="D30" s="103" t="s">
        <v>8916</v>
      </c>
      <c r="E30" s="103" t="s">
        <v>8917</v>
      </c>
      <c r="F30" s="376">
        <v>10</v>
      </c>
    </row>
    <row r="31" spans="2:13">
      <c r="B31" s="102" t="s">
        <v>27</v>
      </c>
      <c r="C31" s="103" t="s">
        <v>18</v>
      </c>
      <c r="D31" s="103" t="s">
        <v>727</v>
      </c>
      <c r="E31" s="103" t="s">
        <v>8950</v>
      </c>
      <c r="F31" s="376">
        <v>23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6</v>
      </c>
      <c r="D32" s="103" t="s">
        <v>34</v>
      </c>
      <c r="E32" s="103" t="s">
        <v>35</v>
      </c>
      <c r="F32" s="376">
        <v>1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36</v>
      </c>
      <c r="E33" s="103" t="s">
        <v>37</v>
      </c>
      <c r="F33" s="376">
        <v>75</v>
      </c>
      <c r="H33" s="384" t="s">
        <v>27</v>
      </c>
      <c r="I33" s="385">
        <v>713</v>
      </c>
      <c r="J33" s="385">
        <f>$I$36*0.4</f>
        <v>829.2</v>
      </c>
      <c r="K33" s="343"/>
      <c r="L33" s="382" t="s">
        <v>8964</v>
      </c>
      <c r="M33" s="386">
        <f>-(I35-J35)</f>
        <v>566.6</v>
      </c>
    </row>
    <row r="34" spans="2:13">
      <c r="B34" s="102" t="s">
        <v>27</v>
      </c>
      <c r="C34" s="103" t="s">
        <v>6</v>
      </c>
      <c r="D34" s="103" t="s">
        <v>81</v>
      </c>
      <c r="E34" s="103" t="s">
        <v>82</v>
      </c>
      <c r="F34" s="376">
        <v>358</v>
      </c>
      <c r="H34" s="384" t="s">
        <v>17</v>
      </c>
      <c r="I34" s="385">
        <v>1512</v>
      </c>
      <c r="J34" s="385">
        <f>$I$36*0.4</f>
        <v>829.2</v>
      </c>
      <c r="K34" s="343"/>
      <c r="L34" s="382" t="s">
        <v>91</v>
      </c>
      <c r="M34" s="386">
        <f>J33-I33</f>
        <v>116.20000000000005</v>
      </c>
    </row>
    <row r="35" spans="2:13">
      <c r="B35" s="102" t="s">
        <v>27</v>
      </c>
      <c r="C35" s="103" t="s">
        <v>6</v>
      </c>
      <c r="D35" s="103" t="s">
        <v>484</v>
      </c>
      <c r="E35" s="103" t="s">
        <v>661</v>
      </c>
      <c r="F35" s="376">
        <v>16</v>
      </c>
      <c r="H35" s="384" t="s">
        <v>8947</v>
      </c>
      <c r="I35" s="385">
        <v>-152</v>
      </c>
      <c r="J35" s="385">
        <f>$I$36*0.2</f>
        <v>414.6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504</v>
      </c>
      <c r="E36" s="103" t="s">
        <v>505</v>
      </c>
      <c r="F36" s="376">
        <v>562</v>
      </c>
      <c r="H36" s="388" t="s">
        <v>76</v>
      </c>
      <c r="I36" s="389">
        <f>SUM(I33:I35)</f>
        <v>2073</v>
      </c>
      <c r="J36" s="389">
        <f>SUM(J33:J35)</f>
        <v>2073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6">
        <v>146</v>
      </c>
    </row>
    <row r="38" spans="2:13">
      <c r="B38" s="102" t="s">
        <v>27</v>
      </c>
      <c r="C38" s="103" t="s">
        <v>6</v>
      </c>
      <c r="D38" s="103" t="s">
        <v>589</v>
      </c>
      <c r="E38" s="103" t="s">
        <v>659</v>
      </c>
      <c r="F38" s="376">
        <v>916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6">
        <v>50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6">
        <v>25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6">
        <v>13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6">
        <v>1221</v>
      </c>
    </row>
    <row r="43" spans="2:13" ht="17" thickBot="1">
      <c r="B43" s="115" t="s">
        <v>27</v>
      </c>
      <c r="C43" s="116" t="s">
        <v>6</v>
      </c>
      <c r="D43" s="116" t="s">
        <v>8918</v>
      </c>
      <c r="E43" s="116" t="s">
        <v>8919</v>
      </c>
      <c r="F43" s="377">
        <v>108</v>
      </c>
    </row>
    <row r="44" spans="2:13">
      <c r="B44" s="119" t="s">
        <v>40</v>
      </c>
      <c r="C44" s="120" t="s">
        <v>18</v>
      </c>
      <c r="D44" s="120" t="s">
        <v>113</v>
      </c>
      <c r="E44" s="120" t="s">
        <v>114</v>
      </c>
      <c r="F44" s="378">
        <v>89</v>
      </c>
      <c r="G44" s="348">
        <f>F44+3.6+5.2</f>
        <v>97.8</v>
      </c>
    </row>
    <row r="45" spans="2:13">
      <c r="B45" s="122" t="s">
        <v>40</v>
      </c>
      <c r="C45" s="118" t="s">
        <v>18</v>
      </c>
      <c r="D45" s="118" t="s">
        <v>257</v>
      </c>
      <c r="E45" s="118" t="s">
        <v>258</v>
      </c>
      <c r="F45" s="379">
        <v>67</v>
      </c>
      <c r="G45" s="342">
        <f>F45+25</f>
        <v>92</v>
      </c>
    </row>
    <row r="46" spans="2:13" ht="17" thickBot="1">
      <c r="B46" s="124" t="s">
        <v>40</v>
      </c>
      <c r="C46" s="125" t="s">
        <v>6</v>
      </c>
      <c r="D46" s="125" t="s">
        <v>49</v>
      </c>
      <c r="E46" s="125" t="s">
        <v>511</v>
      </c>
      <c r="F46" s="380">
        <v>4</v>
      </c>
      <c r="G46" s="342">
        <f>F46-29</f>
        <v>-25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00A0-B6F0-F741-9816-227AF43CD18A}">
  <dimension ref="B3:S52"/>
  <sheetViews>
    <sheetView showGridLines="0" zoomScale="75" workbookViewId="0">
      <selection activeCell="E5" sqref="E5:E52"/>
    </sheetView>
  </sheetViews>
  <sheetFormatPr baseColWidth="10" defaultRowHeight="16"/>
  <cols>
    <col min="5" max="5" width="15.3320312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624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4">
        <v>727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4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4">
        <v>31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3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4">
        <v>1400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489</v>
      </c>
    </row>
    <row r="12" spans="2:6">
      <c r="B12" s="90" t="s">
        <v>17</v>
      </c>
      <c r="C12" s="91" t="s">
        <v>18</v>
      </c>
      <c r="D12" s="91" t="s">
        <v>500</v>
      </c>
      <c r="E12" s="91" t="s">
        <v>662</v>
      </c>
      <c r="F12" s="374">
        <v>606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8965</v>
      </c>
      <c r="F13" s="374">
        <v>9</v>
      </c>
    </row>
    <row r="14" spans="2:6">
      <c r="B14" s="90" t="s">
        <v>17</v>
      </c>
      <c r="C14" s="91" t="s">
        <v>18</v>
      </c>
      <c r="D14" s="91" t="s">
        <v>678</v>
      </c>
      <c r="E14" s="91" t="s">
        <v>8945</v>
      </c>
      <c r="F14" s="374">
        <v>176</v>
      </c>
    </row>
    <row r="15" spans="2:6">
      <c r="B15" s="90" t="s">
        <v>17</v>
      </c>
      <c r="C15" s="91" t="s">
        <v>18</v>
      </c>
      <c r="D15" s="91" t="s">
        <v>725</v>
      </c>
      <c r="E15" s="91" t="s">
        <v>726</v>
      </c>
      <c r="F15" s="374">
        <v>1105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4">
        <v>102</v>
      </c>
    </row>
    <row r="17" spans="2:19">
      <c r="B17" s="90" t="s">
        <v>17</v>
      </c>
      <c r="C17" s="91" t="s">
        <v>6</v>
      </c>
      <c r="D17" s="91" t="s">
        <v>55</v>
      </c>
      <c r="E17" s="91" t="s">
        <v>56</v>
      </c>
      <c r="F17" s="374">
        <v>202</v>
      </c>
    </row>
    <row r="18" spans="2:19">
      <c r="B18" s="90" t="s">
        <v>17</v>
      </c>
      <c r="C18" s="91" t="s">
        <v>6</v>
      </c>
      <c r="D18" s="91" t="s">
        <v>224</v>
      </c>
      <c r="E18" s="91" t="s">
        <v>663</v>
      </c>
      <c r="F18" s="374">
        <v>20</v>
      </c>
    </row>
    <row r="19" spans="2:19">
      <c r="B19" s="90" t="s">
        <v>17</v>
      </c>
      <c r="C19" s="91" t="s">
        <v>6</v>
      </c>
      <c r="D19" s="91" t="s">
        <v>23</v>
      </c>
      <c r="E19" s="91" t="s">
        <v>24</v>
      </c>
      <c r="F19" s="374">
        <v>122</v>
      </c>
    </row>
    <row r="20" spans="2:19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13</v>
      </c>
    </row>
    <row r="21" spans="2:19">
      <c r="B21" s="90" t="s">
        <v>17</v>
      </c>
      <c r="C21" s="91" t="s">
        <v>6</v>
      </c>
      <c r="D21" s="91" t="s">
        <v>59</v>
      </c>
      <c r="E21" s="91" t="s">
        <v>104</v>
      </c>
      <c r="F21" s="374">
        <v>42</v>
      </c>
    </row>
    <row r="22" spans="2:19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101</v>
      </c>
    </row>
    <row r="23" spans="2:19">
      <c r="B23" s="90" t="s">
        <v>17</v>
      </c>
      <c r="C23" s="91" t="s">
        <v>6</v>
      </c>
      <c r="D23" s="91" t="s">
        <v>608</v>
      </c>
      <c r="E23" s="91" t="s">
        <v>609</v>
      </c>
      <c r="F23" s="374">
        <v>155</v>
      </c>
    </row>
    <row r="24" spans="2:19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74">
        <v>50</v>
      </c>
    </row>
    <row r="25" spans="2:19">
      <c r="B25" s="99" t="s">
        <v>27</v>
      </c>
      <c r="C25" s="100" t="s">
        <v>18</v>
      </c>
      <c r="D25" s="100" t="s">
        <v>30</v>
      </c>
      <c r="E25" s="100" t="s">
        <v>31</v>
      </c>
      <c r="F25" s="375">
        <v>293</v>
      </c>
    </row>
    <row r="26" spans="2:19">
      <c r="B26" s="102" t="s">
        <v>27</v>
      </c>
      <c r="C26" s="103" t="s">
        <v>18</v>
      </c>
      <c r="D26" s="103" t="s">
        <v>34</v>
      </c>
      <c r="E26" s="103" t="s">
        <v>35</v>
      </c>
      <c r="F26" s="376">
        <v>144</v>
      </c>
    </row>
    <row r="27" spans="2:19">
      <c r="B27" s="102" t="s">
        <v>27</v>
      </c>
      <c r="C27" s="103" t="s">
        <v>18</v>
      </c>
      <c r="D27" s="103" t="s">
        <v>9</v>
      </c>
      <c r="E27" s="103" t="s">
        <v>105</v>
      </c>
      <c r="F27" s="376">
        <v>481</v>
      </c>
    </row>
    <row r="28" spans="2:19">
      <c r="B28" s="102" t="s">
        <v>27</v>
      </c>
      <c r="C28" s="103" t="s">
        <v>18</v>
      </c>
      <c r="D28" s="103" t="s">
        <v>53</v>
      </c>
      <c r="E28" s="103" t="s">
        <v>123</v>
      </c>
      <c r="F28" s="376">
        <v>231</v>
      </c>
    </row>
    <row r="29" spans="2:19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329</v>
      </c>
    </row>
    <row r="30" spans="2:19" ht="17" thickBot="1">
      <c r="B30" s="102" t="s">
        <v>27</v>
      </c>
      <c r="C30" s="103" t="s">
        <v>18</v>
      </c>
      <c r="D30" s="103" t="s">
        <v>228</v>
      </c>
      <c r="E30" s="103" t="s">
        <v>470</v>
      </c>
      <c r="F30" s="376">
        <v>202</v>
      </c>
    </row>
    <row r="31" spans="2:19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242</v>
      </c>
      <c r="H31" s="400" t="s">
        <v>8963</v>
      </c>
      <c r="I31" s="401"/>
      <c r="J31" s="401"/>
      <c r="K31" s="401"/>
      <c r="L31" s="401"/>
      <c r="M31" s="402"/>
    </row>
    <row r="32" spans="2:19">
      <c r="B32" s="102" t="s">
        <v>27</v>
      </c>
      <c r="C32" s="103" t="s">
        <v>18</v>
      </c>
      <c r="D32" s="103" t="s">
        <v>682</v>
      </c>
      <c r="E32" s="103" t="s">
        <v>8928</v>
      </c>
      <c r="F32" s="376">
        <v>64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  <c r="R32" t="s">
        <v>27</v>
      </c>
      <c r="S32">
        <f>I33-M33</f>
        <v>-1810.4</v>
      </c>
    </row>
    <row r="33" spans="2:19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50</v>
      </c>
      <c r="H33" s="384" t="s">
        <v>27</v>
      </c>
      <c r="I33" s="385">
        <v>-515</v>
      </c>
      <c r="J33" s="385">
        <f>$I$36*0.4</f>
        <v>-1810.4</v>
      </c>
      <c r="K33" s="343"/>
      <c r="L33" s="382" t="s">
        <v>108</v>
      </c>
      <c r="M33" s="386">
        <f>I33-J33</f>
        <v>1295.4000000000001</v>
      </c>
      <c r="R33" t="s">
        <v>17</v>
      </c>
      <c r="S33">
        <f>I34+M33+M34</f>
        <v>-1810.3999999999999</v>
      </c>
    </row>
    <row r="34" spans="2:19">
      <c r="B34" s="102" t="s">
        <v>27</v>
      </c>
      <c r="C34" s="103" t="s">
        <v>18</v>
      </c>
      <c r="D34" s="103" t="s">
        <v>731</v>
      </c>
      <c r="E34" s="103" t="s">
        <v>732</v>
      </c>
      <c r="F34" s="376">
        <v>66</v>
      </c>
      <c r="H34" s="384" t="s">
        <v>17</v>
      </c>
      <c r="I34" s="385">
        <v>-4567</v>
      </c>
      <c r="J34" s="385">
        <f>$I$36*0.4</f>
        <v>-1810.4</v>
      </c>
      <c r="K34" s="343"/>
      <c r="L34" s="382" t="s">
        <v>8966</v>
      </c>
      <c r="M34" s="386">
        <f>-(J35-I35)</f>
        <v>1461.2</v>
      </c>
      <c r="R34" t="s">
        <v>40</v>
      </c>
      <c r="S34">
        <f>I35-M34</f>
        <v>-905.2</v>
      </c>
    </row>
    <row r="35" spans="2:19">
      <c r="B35" s="102" t="s">
        <v>27</v>
      </c>
      <c r="C35" s="103" t="s">
        <v>18</v>
      </c>
      <c r="D35" s="103" t="s">
        <v>8946</v>
      </c>
      <c r="E35" s="103" t="s">
        <v>565</v>
      </c>
      <c r="F35" s="376">
        <v>90</v>
      </c>
      <c r="H35" s="384" t="s">
        <v>8947</v>
      </c>
      <c r="I35" s="385">
        <v>556</v>
      </c>
      <c r="J35" s="385">
        <f>$I$36*0.2</f>
        <v>-905.2</v>
      </c>
      <c r="K35" s="343"/>
      <c r="L35" s="343"/>
      <c r="M35" s="387"/>
    </row>
    <row r="36" spans="2:19" ht="17" thickBot="1">
      <c r="B36" s="102" t="s">
        <v>27</v>
      </c>
      <c r="C36" s="103" t="s">
        <v>18</v>
      </c>
      <c r="D36" s="103" t="s">
        <v>688</v>
      </c>
      <c r="E36" s="103" t="s">
        <v>689</v>
      </c>
      <c r="F36" s="376">
        <v>687</v>
      </c>
      <c r="H36" s="388" t="s">
        <v>76</v>
      </c>
      <c r="I36" s="389">
        <f>SUM(I33:I35)</f>
        <v>-4526</v>
      </c>
      <c r="J36" s="389">
        <f>SUM(J33:J35)</f>
        <v>-4526</v>
      </c>
      <c r="K36" s="390"/>
      <c r="L36" s="390"/>
      <c r="M36" s="391"/>
    </row>
    <row r="37" spans="2:19">
      <c r="B37" s="102" t="s">
        <v>27</v>
      </c>
      <c r="C37" s="103" t="s">
        <v>18</v>
      </c>
      <c r="D37" s="103" t="s">
        <v>727</v>
      </c>
      <c r="E37" s="103" t="s">
        <v>8950</v>
      </c>
      <c r="F37" s="376">
        <v>148</v>
      </c>
    </row>
    <row r="38" spans="2:19">
      <c r="B38" s="102" t="s">
        <v>27</v>
      </c>
      <c r="C38" s="103" t="s">
        <v>18</v>
      </c>
      <c r="D38" s="103" t="s">
        <v>8918</v>
      </c>
      <c r="E38" s="103" t="s">
        <v>8919</v>
      </c>
      <c r="F38" s="376">
        <v>140</v>
      </c>
    </row>
    <row r="39" spans="2:19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380</v>
      </c>
    </row>
    <row r="40" spans="2:19">
      <c r="B40" s="102" t="s">
        <v>27</v>
      </c>
      <c r="C40" s="103" t="s">
        <v>6</v>
      </c>
      <c r="D40" s="103" t="s">
        <v>28</v>
      </c>
      <c r="E40" s="103" t="s">
        <v>29</v>
      </c>
      <c r="F40" s="376">
        <v>166</v>
      </c>
    </row>
    <row r="41" spans="2:19">
      <c r="B41" s="102" t="s">
        <v>27</v>
      </c>
      <c r="C41" s="103" t="s">
        <v>6</v>
      </c>
      <c r="D41" s="103" t="s">
        <v>7</v>
      </c>
      <c r="E41" s="103" t="s">
        <v>461</v>
      </c>
      <c r="F41" s="376">
        <v>89</v>
      </c>
    </row>
    <row r="42" spans="2:19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513</v>
      </c>
    </row>
    <row r="43" spans="2:19">
      <c r="B43" s="102" t="s">
        <v>27</v>
      </c>
      <c r="C43" s="103" t="s">
        <v>6</v>
      </c>
      <c r="D43" s="103" t="s">
        <v>36</v>
      </c>
      <c r="E43" s="103" t="s">
        <v>37</v>
      </c>
      <c r="F43" s="376">
        <v>53</v>
      </c>
    </row>
    <row r="44" spans="2:19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536</v>
      </c>
    </row>
    <row r="45" spans="2:19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27</v>
      </c>
    </row>
    <row r="46" spans="2:19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103</v>
      </c>
    </row>
    <row r="47" spans="2:19">
      <c r="B47" s="102" t="s">
        <v>27</v>
      </c>
      <c r="C47" s="103" t="s">
        <v>6</v>
      </c>
      <c r="D47" s="103" t="s">
        <v>512</v>
      </c>
      <c r="E47" s="103" t="s">
        <v>119</v>
      </c>
      <c r="F47" s="376">
        <v>514</v>
      </c>
    </row>
    <row r="48" spans="2:19" ht="17" thickBot="1">
      <c r="B48" s="115" t="s">
        <v>27</v>
      </c>
      <c r="C48" s="116" t="s">
        <v>6</v>
      </c>
      <c r="D48" s="116" t="s">
        <v>694</v>
      </c>
      <c r="E48" s="116" t="s">
        <v>695</v>
      </c>
      <c r="F48" s="377">
        <v>271</v>
      </c>
    </row>
    <row r="49" spans="2:9">
      <c r="B49" s="119" t="s">
        <v>40</v>
      </c>
      <c r="C49" s="120" t="s">
        <v>6</v>
      </c>
      <c r="D49" s="120" t="s">
        <v>113</v>
      </c>
      <c r="E49" s="120" t="s">
        <v>114</v>
      </c>
      <c r="F49" s="378">
        <v>150</v>
      </c>
      <c r="G49" s="348">
        <f>F49-14.2</f>
        <v>135.80000000000001</v>
      </c>
    </row>
    <row r="50" spans="2:9">
      <c r="B50" s="122" t="s">
        <v>40</v>
      </c>
      <c r="C50" s="118" t="s">
        <v>6</v>
      </c>
      <c r="D50" s="118" t="s">
        <v>47</v>
      </c>
      <c r="E50" s="118" t="s">
        <v>229</v>
      </c>
      <c r="F50" s="379">
        <v>148</v>
      </c>
    </row>
    <row r="51" spans="2:9">
      <c r="B51" s="122" t="s">
        <v>40</v>
      </c>
      <c r="C51" s="118" t="s">
        <v>6</v>
      </c>
      <c r="D51" s="118" t="s">
        <v>49</v>
      </c>
      <c r="E51" s="118" t="s">
        <v>511</v>
      </c>
      <c r="F51" s="379">
        <v>188</v>
      </c>
      <c r="G51" s="342">
        <f>F51-30-105</f>
        <v>53</v>
      </c>
      <c r="I51" t="s">
        <v>8967</v>
      </c>
    </row>
    <row r="52" spans="2:9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80">
        <v>70</v>
      </c>
      <c r="G52" s="342">
        <f>F52-4</f>
        <v>66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58F1-62AF-7D4D-835F-2E0BC04068E5}">
  <dimension ref="B3:M49"/>
  <sheetViews>
    <sheetView showGridLines="0" zoomScale="75" workbookViewId="0">
      <selection activeCell="E5" sqref="E5:E49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73">
        <v>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4">
        <v>45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650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4">
        <v>1000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4">
        <v>4</v>
      </c>
    </row>
    <row r="10" spans="2:6">
      <c r="B10" s="90" t="s">
        <v>17</v>
      </c>
      <c r="C10" s="91" t="s">
        <v>18</v>
      </c>
      <c r="D10" s="91" t="s">
        <v>649</v>
      </c>
      <c r="E10" s="91" t="s">
        <v>650</v>
      </c>
      <c r="F10" s="374">
        <v>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4">
        <v>310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4">
        <v>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4">
        <v>61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4">
        <v>554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74">
        <v>300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74">
        <v>20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74">
        <v>415</v>
      </c>
    </row>
    <row r="18" spans="2:13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60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624</v>
      </c>
    </row>
    <row r="20" spans="2:13">
      <c r="B20" s="90" t="s">
        <v>17</v>
      </c>
      <c r="C20" s="91" t="s">
        <v>6</v>
      </c>
      <c r="D20" s="91" t="s">
        <v>25</v>
      </c>
      <c r="E20" s="91" t="s">
        <v>26</v>
      </c>
      <c r="F20" s="374">
        <v>250</v>
      </c>
    </row>
    <row r="21" spans="2:13">
      <c r="B21" s="90" t="s">
        <v>17</v>
      </c>
      <c r="C21" s="91" t="s">
        <v>6</v>
      </c>
      <c r="D21" s="91" t="s">
        <v>59</v>
      </c>
      <c r="E21" s="91" t="s">
        <v>104</v>
      </c>
      <c r="F21" s="374">
        <v>34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74">
        <v>58</v>
      </c>
    </row>
    <row r="23" spans="2:13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212</v>
      </c>
    </row>
    <row r="24" spans="2:13">
      <c r="B24" s="90" t="s">
        <v>17</v>
      </c>
      <c r="C24" s="91" t="s">
        <v>6</v>
      </c>
      <c r="D24" s="91" t="s">
        <v>500</v>
      </c>
      <c r="E24" s="91" t="s">
        <v>662</v>
      </c>
      <c r="F24" s="374">
        <v>11</v>
      </c>
    </row>
    <row r="25" spans="2:13">
      <c r="B25" s="90" t="s">
        <v>17</v>
      </c>
      <c r="C25" s="91" t="s">
        <v>6</v>
      </c>
      <c r="D25" s="91" t="s">
        <v>502</v>
      </c>
      <c r="E25" s="91" t="s">
        <v>8968</v>
      </c>
      <c r="F25" s="374">
        <v>337</v>
      </c>
    </row>
    <row r="26" spans="2:13" ht="17" thickBot="1">
      <c r="B26" s="90" t="s">
        <v>17</v>
      </c>
      <c r="C26" s="91" t="s">
        <v>6</v>
      </c>
      <c r="D26" s="91" t="s">
        <v>608</v>
      </c>
      <c r="E26" s="91" t="s">
        <v>609</v>
      </c>
      <c r="F26" s="374">
        <v>50</v>
      </c>
    </row>
    <row r="27" spans="2:13">
      <c r="B27" s="99" t="s">
        <v>27</v>
      </c>
      <c r="C27" s="100" t="s">
        <v>18</v>
      </c>
      <c r="D27" s="100" t="s">
        <v>30</v>
      </c>
      <c r="E27" s="100" t="s">
        <v>31</v>
      </c>
      <c r="F27" s="375">
        <v>501</v>
      </c>
    </row>
    <row r="28" spans="2:13">
      <c r="B28" s="102" t="s">
        <v>27</v>
      </c>
      <c r="C28" s="103" t="s">
        <v>18</v>
      </c>
      <c r="D28" s="103" t="s">
        <v>34</v>
      </c>
      <c r="E28" s="103" t="s">
        <v>35</v>
      </c>
      <c r="F28" s="376">
        <v>2</v>
      </c>
    </row>
    <row r="29" spans="2:13">
      <c r="B29" s="102" t="s">
        <v>27</v>
      </c>
      <c r="C29" s="103" t="s">
        <v>18</v>
      </c>
      <c r="D29" s="103" t="s">
        <v>9</v>
      </c>
      <c r="E29" s="103" t="s">
        <v>105</v>
      </c>
      <c r="F29" s="376">
        <v>140</v>
      </c>
    </row>
    <row r="30" spans="2:13" ht="17" thickBot="1">
      <c r="B30" s="102" t="s">
        <v>27</v>
      </c>
      <c r="C30" s="103" t="s">
        <v>18</v>
      </c>
      <c r="D30" s="103" t="s">
        <v>53</v>
      </c>
      <c r="E30" s="103" t="s">
        <v>123</v>
      </c>
      <c r="F30" s="376">
        <v>1339</v>
      </c>
    </row>
    <row r="31" spans="2:13">
      <c r="B31" s="102" t="s">
        <v>27</v>
      </c>
      <c r="C31" s="103" t="s">
        <v>18</v>
      </c>
      <c r="D31" s="103" t="s">
        <v>36</v>
      </c>
      <c r="E31" s="103" t="s">
        <v>37</v>
      </c>
      <c r="F31" s="376">
        <v>440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18</v>
      </c>
      <c r="D32" s="103" t="s">
        <v>81</v>
      </c>
      <c r="E32" s="103" t="s">
        <v>82</v>
      </c>
      <c r="F32" s="376">
        <v>210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18</v>
      </c>
      <c r="D33" s="103" t="s">
        <v>484</v>
      </c>
      <c r="E33" s="103" t="s">
        <v>661</v>
      </c>
      <c r="F33" s="376">
        <v>101</v>
      </c>
      <c r="H33" s="384" t="s">
        <v>27</v>
      </c>
      <c r="I33" s="385">
        <v>207</v>
      </c>
      <c r="J33" s="385">
        <f>$I$36*0.4</f>
        <v>-52.400000000000006</v>
      </c>
      <c r="K33" s="343"/>
      <c r="L33" s="382" t="s">
        <v>108</v>
      </c>
      <c r="M33" s="386">
        <f>-(I34-J34)</f>
        <v>245.6</v>
      </c>
    </row>
    <row r="34" spans="2:13">
      <c r="B34" s="102" t="s">
        <v>27</v>
      </c>
      <c r="C34" s="103" t="s">
        <v>18</v>
      </c>
      <c r="D34" s="103" t="s">
        <v>512</v>
      </c>
      <c r="E34" s="103" t="s">
        <v>119</v>
      </c>
      <c r="F34" s="376">
        <v>150</v>
      </c>
      <c r="H34" s="384" t="s">
        <v>17</v>
      </c>
      <c r="I34" s="385">
        <v>-298</v>
      </c>
      <c r="J34" s="385">
        <f>$I$36*0.4</f>
        <v>-52.400000000000006</v>
      </c>
      <c r="K34" s="343"/>
      <c r="L34" s="382" t="s">
        <v>8969</v>
      </c>
      <c r="M34" s="386">
        <f>-(I35-J35)</f>
        <v>13.799999999999997</v>
      </c>
    </row>
    <row r="35" spans="2:13">
      <c r="B35" s="102" t="s">
        <v>27</v>
      </c>
      <c r="C35" s="103" t="s">
        <v>18</v>
      </c>
      <c r="D35" s="103" t="s">
        <v>694</v>
      </c>
      <c r="E35" s="103" t="s">
        <v>695</v>
      </c>
      <c r="F35" s="376">
        <v>319</v>
      </c>
      <c r="H35" s="384" t="s">
        <v>8947</v>
      </c>
      <c r="I35" s="385">
        <v>-40</v>
      </c>
      <c r="J35" s="385">
        <f>$I$36*0.2</f>
        <v>-26.200000000000003</v>
      </c>
      <c r="K35" s="343"/>
      <c r="L35" s="343"/>
      <c r="M35" s="387"/>
    </row>
    <row r="36" spans="2:13" ht="17" thickBot="1">
      <c r="B36" s="102" t="s">
        <v>27</v>
      </c>
      <c r="C36" s="103" t="s">
        <v>18</v>
      </c>
      <c r="D36" s="103" t="s">
        <v>8916</v>
      </c>
      <c r="E36" s="103" t="s">
        <v>8917</v>
      </c>
      <c r="F36" s="376">
        <v>37</v>
      </c>
      <c r="H36" s="388" t="s">
        <v>76</v>
      </c>
      <c r="I36" s="389">
        <f>SUM(I33:I35)</f>
        <v>-131</v>
      </c>
      <c r="J36" s="389">
        <f>SUM(J33:J35)</f>
        <v>-131</v>
      </c>
      <c r="K36" s="390"/>
      <c r="L36" s="390"/>
      <c r="M36" s="391"/>
    </row>
    <row r="37" spans="2:13">
      <c r="B37" s="102" t="s">
        <v>27</v>
      </c>
      <c r="C37" s="103" t="s">
        <v>18</v>
      </c>
      <c r="D37" s="103" t="s">
        <v>727</v>
      </c>
      <c r="E37" s="103" t="s">
        <v>8950</v>
      </c>
      <c r="F37" s="376">
        <v>15</v>
      </c>
    </row>
    <row r="38" spans="2:13">
      <c r="B38" s="102" t="s">
        <v>27</v>
      </c>
      <c r="C38" s="103" t="s">
        <v>6</v>
      </c>
      <c r="D38" s="103" t="s">
        <v>61</v>
      </c>
      <c r="E38" s="103" t="s">
        <v>62</v>
      </c>
      <c r="F38" s="376">
        <v>50</v>
      </c>
    </row>
    <row r="39" spans="2:13">
      <c r="B39" s="102" t="s">
        <v>27</v>
      </c>
      <c r="C39" s="103" t="s">
        <v>6</v>
      </c>
      <c r="D39" s="103" t="s">
        <v>28</v>
      </c>
      <c r="E39" s="103" t="s">
        <v>29</v>
      </c>
      <c r="F39" s="376">
        <v>422</v>
      </c>
    </row>
    <row r="40" spans="2:13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306</v>
      </c>
    </row>
    <row r="41" spans="2:13">
      <c r="B41" s="102" t="s">
        <v>27</v>
      </c>
      <c r="C41" s="103" t="s">
        <v>6</v>
      </c>
      <c r="D41" s="103" t="s">
        <v>32</v>
      </c>
      <c r="E41" s="103" t="s">
        <v>33</v>
      </c>
      <c r="F41" s="376">
        <v>485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6">
        <v>95</v>
      </c>
    </row>
    <row r="43" spans="2:13">
      <c r="B43" s="102" t="s">
        <v>27</v>
      </c>
      <c r="C43" s="103" t="s">
        <v>6</v>
      </c>
      <c r="D43" s="103" t="s">
        <v>731</v>
      </c>
      <c r="E43" s="103" t="s">
        <v>732</v>
      </c>
      <c r="F43" s="376">
        <v>94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6">
        <v>500</v>
      </c>
    </row>
    <row r="45" spans="2:13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1399</v>
      </c>
    </row>
    <row r="46" spans="2:13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110</v>
      </c>
    </row>
    <row r="47" spans="2:13">
      <c r="B47" s="119" t="s">
        <v>40</v>
      </c>
      <c r="C47" s="120" t="s">
        <v>18</v>
      </c>
      <c r="D47" s="120" t="s">
        <v>257</v>
      </c>
      <c r="E47" s="120" t="s">
        <v>258</v>
      </c>
      <c r="F47" s="378">
        <v>138</v>
      </c>
    </row>
    <row r="48" spans="2:13">
      <c r="B48" s="122" t="s">
        <v>40</v>
      </c>
      <c r="C48" s="118" t="s">
        <v>6</v>
      </c>
      <c r="D48" s="118" t="s">
        <v>113</v>
      </c>
      <c r="E48" s="118" t="s">
        <v>114</v>
      </c>
      <c r="F48" s="379">
        <v>65</v>
      </c>
    </row>
    <row r="49" spans="2:6" ht="17" thickBot="1">
      <c r="B49" s="124" t="s">
        <v>40</v>
      </c>
      <c r="C49" s="125" t="s">
        <v>6</v>
      </c>
      <c r="D49" s="125" t="s">
        <v>49</v>
      </c>
      <c r="E49" s="125" t="s">
        <v>511</v>
      </c>
      <c r="F49" s="380">
        <v>33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5F3-A49D-A04B-8003-BF135363EAC2}">
  <dimension ref="B3:T44"/>
  <sheetViews>
    <sheetView showGridLines="0" zoomScale="81" workbookViewId="0">
      <selection activeCell="E5" sqref="E5:E44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73">
        <v>3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74">
        <v>77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4">
        <v>118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374">
        <v>20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1500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4">
        <v>181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4">
        <v>913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4">
        <v>638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4">
        <v>60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374">
        <v>107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4">
        <v>45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4">
        <v>357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4">
        <v>25</v>
      </c>
    </row>
    <row r="18" spans="2:13">
      <c r="B18" s="90" t="s">
        <v>17</v>
      </c>
      <c r="C18" s="91" t="s">
        <v>6</v>
      </c>
      <c r="D18" s="91" t="s">
        <v>649</v>
      </c>
      <c r="E18" s="91" t="s">
        <v>650</v>
      </c>
      <c r="F18" s="374">
        <v>1</v>
      </c>
    </row>
    <row r="19" spans="2:13">
      <c r="B19" s="90" t="s">
        <v>17</v>
      </c>
      <c r="C19" s="91" t="s">
        <v>6</v>
      </c>
      <c r="D19" s="91" t="s">
        <v>678</v>
      </c>
      <c r="E19" s="91" t="s">
        <v>8945</v>
      </c>
      <c r="F19" s="374">
        <v>115</v>
      </c>
    </row>
    <row r="20" spans="2:13">
      <c r="B20" s="90" t="s">
        <v>17</v>
      </c>
      <c r="C20" s="91" t="s">
        <v>6</v>
      </c>
      <c r="D20" s="91" t="s">
        <v>729</v>
      </c>
      <c r="E20" s="91" t="s">
        <v>730</v>
      </c>
      <c r="F20" s="374">
        <v>154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4">
        <v>52</v>
      </c>
    </row>
    <row r="22" spans="2:13">
      <c r="B22" s="99" t="s">
        <v>27</v>
      </c>
      <c r="C22" s="100" t="s">
        <v>18</v>
      </c>
      <c r="D22" s="100" t="s">
        <v>32</v>
      </c>
      <c r="E22" s="100" t="s">
        <v>33</v>
      </c>
      <c r="F22" s="375">
        <v>12</v>
      </c>
    </row>
    <row r="23" spans="2:13">
      <c r="B23" s="102" t="s">
        <v>27</v>
      </c>
      <c r="C23" s="103" t="s">
        <v>18</v>
      </c>
      <c r="D23" s="103" t="s">
        <v>34</v>
      </c>
      <c r="E23" s="103" t="s">
        <v>35</v>
      </c>
      <c r="F23" s="376">
        <v>100</v>
      </c>
    </row>
    <row r="24" spans="2:13">
      <c r="B24" s="102" t="s">
        <v>27</v>
      </c>
      <c r="C24" s="103" t="s">
        <v>18</v>
      </c>
      <c r="D24" s="103" t="s">
        <v>484</v>
      </c>
      <c r="E24" s="103" t="s">
        <v>661</v>
      </c>
      <c r="F24" s="376">
        <v>40</v>
      </c>
    </row>
    <row r="25" spans="2:13">
      <c r="B25" s="102" t="s">
        <v>27</v>
      </c>
      <c r="C25" s="103" t="s">
        <v>18</v>
      </c>
      <c r="D25" s="103" t="s">
        <v>512</v>
      </c>
      <c r="E25" s="103" t="s">
        <v>119</v>
      </c>
      <c r="F25" s="376">
        <v>867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6">
        <v>388</v>
      </c>
    </row>
    <row r="27" spans="2:13">
      <c r="B27" s="102" t="s">
        <v>27</v>
      </c>
      <c r="C27" s="103" t="s">
        <v>6</v>
      </c>
      <c r="D27" s="103" t="s">
        <v>30</v>
      </c>
      <c r="E27" s="103" t="s">
        <v>31</v>
      </c>
      <c r="F27" s="376">
        <v>511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376">
        <v>147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6">
        <v>70</v>
      </c>
    </row>
    <row r="30" spans="2:13" ht="17" thickBot="1">
      <c r="B30" s="102" t="s">
        <v>27</v>
      </c>
      <c r="C30" s="103" t="s">
        <v>6</v>
      </c>
      <c r="D30" s="103" t="s">
        <v>9</v>
      </c>
      <c r="E30" s="103" t="s">
        <v>105</v>
      </c>
      <c r="F30" s="376">
        <v>372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6">
        <v>70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6</v>
      </c>
      <c r="D32" s="103" t="s">
        <v>36</v>
      </c>
      <c r="E32" s="103" t="s">
        <v>37</v>
      </c>
      <c r="F32" s="376">
        <v>64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20">
      <c r="B33" s="102" t="s">
        <v>27</v>
      </c>
      <c r="C33" s="103" t="s">
        <v>6</v>
      </c>
      <c r="D33" s="103" t="s">
        <v>81</v>
      </c>
      <c r="E33" s="103" t="s">
        <v>82</v>
      </c>
      <c r="F33" s="376">
        <v>147</v>
      </c>
      <c r="H33" s="384" t="s">
        <v>27</v>
      </c>
      <c r="I33" s="385">
        <v>1752</v>
      </c>
      <c r="J33" s="385">
        <f>$I$36*0.4</f>
        <v>963.2</v>
      </c>
      <c r="K33" s="343"/>
      <c r="L33" s="382" t="s">
        <v>108</v>
      </c>
      <c r="M33" s="386">
        <f>-(I34-J34)</f>
        <v>395.20000000000005</v>
      </c>
    </row>
    <row r="34" spans="2:20">
      <c r="B34" s="102" t="s">
        <v>27</v>
      </c>
      <c r="C34" s="103" t="s">
        <v>6</v>
      </c>
      <c r="D34" s="103" t="s">
        <v>228</v>
      </c>
      <c r="E34" s="103" t="s">
        <v>470</v>
      </c>
      <c r="F34" s="376">
        <v>15</v>
      </c>
      <c r="H34" s="384" t="s">
        <v>17</v>
      </c>
      <c r="I34" s="385">
        <v>568</v>
      </c>
      <c r="J34" s="385">
        <f>$I$36*0.4</f>
        <v>963.2</v>
      </c>
      <c r="K34" s="343"/>
      <c r="L34" s="382" t="s">
        <v>8969</v>
      </c>
      <c r="M34" s="386">
        <f>-(I35-J35)</f>
        <v>393.6</v>
      </c>
    </row>
    <row r="35" spans="2:20">
      <c r="B35" s="102" t="s">
        <v>27</v>
      </c>
      <c r="C35" s="103" t="s">
        <v>6</v>
      </c>
      <c r="D35" s="103" t="s">
        <v>262</v>
      </c>
      <c r="E35" s="103" t="s">
        <v>263</v>
      </c>
      <c r="F35" s="376">
        <v>10</v>
      </c>
      <c r="H35" s="384" t="s">
        <v>8947</v>
      </c>
      <c r="I35" s="385">
        <v>88</v>
      </c>
      <c r="J35" s="385">
        <f>$I$36*0.2</f>
        <v>481.6</v>
      </c>
      <c r="K35" s="343"/>
      <c r="L35" s="343"/>
      <c r="M35" s="387"/>
      <c r="S35" t="s">
        <v>8936</v>
      </c>
      <c r="T35">
        <f>SUM(S36:S41)</f>
        <v>79.099999999999994</v>
      </c>
    </row>
    <row r="36" spans="2:20" ht="17" thickBot="1">
      <c r="B36" s="102" t="s">
        <v>27</v>
      </c>
      <c r="C36" s="103" t="s">
        <v>6</v>
      </c>
      <c r="D36" s="103" t="s">
        <v>517</v>
      </c>
      <c r="E36" s="103" t="s">
        <v>518</v>
      </c>
      <c r="F36" s="376">
        <v>254</v>
      </c>
      <c r="H36" s="388" t="s">
        <v>76</v>
      </c>
      <c r="I36" s="389">
        <f>SUM(I33:I35)</f>
        <v>2408</v>
      </c>
      <c r="J36" s="389">
        <f>SUM(J33:J35)</f>
        <v>2408</v>
      </c>
      <c r="K36" s="390"/>
      <c r="L36" s="390"/>
      <c r="M36" s="391"/>
      <c r="S36">
        <v>25</v>
      </c>
    </row>
    <row r="37" spans="2:20">
      <c r="B37" s="102" t="s">
        <v>27</v>
      </c>
      <c r="C37" s="103" t="s">
        <v>6</v>
      </c>
      <c r="D37" s="103" t="s">
        <v>8916</v>
      </c>
      <c r="E37" s="103" t="s">
        <v>8917</v>
      </c>
      <c r="F37" s="376">
        <v>77</v>
      </c>
      <c r="S37">
        <v>15.3</v>
      </c>
    </row>
    <row r="38" spans="2:20">
      <c r="B38" s="102" t="s">
        <v>27</v>
      </c>
      <c r="C38" s="103" t="s">
        <v>6</v>
      </c>
      <c r="D38" s="103" t="s">
        <v>731</v>
      </c>
      <c r="E38" s="103" t="s">
        <v>732</v>
      </c>
      <c r="F38" s="376">
        <v>90</v>
      </c>
      <c r="S38">
        <v>13.8</v>
      </c>
    </row>
    <row r="39" spans="2:20">
      <c r="B39" s="102" t="s">
        <v>27</v>
      </c>
      <c r="C39" s="103" t="s">
        <v>6</v>
      </c>
      <c r="D39" s="103" t="s">
        <v>8946</v>
      </c>
      <c r="E39" s="103" t="s">
        <v>565</v>
      </c>
      <c r="F39" s="376">
        <v>601</v>
      </c>
      <c r="S39">
        <v>25</v>
      </c>
    </row>
    <row r="40" spans="2:20">
      <c r="B40" s="102" t="s">
        <v>27</v>
      </c>
      <c r="C40" s="103" t="s">
        <v>6</v>
      </c>
      <c r="D40" s="103" t="s">
        <v>688</v>
      </c>
      <c r="E40" s="103" t="s">
        <v>689</v>
      </c>
      <c r="F40" s="376">
        <v>76</v>
      </c>
    </row>
    <row r="41" spans="2:20">
      <c r="B41" s="102" t="s">
        <v>27</v>
      </c>
      <c r="C41" s="103" t="s">
        <v>6</v>
      </c>
      <c r="D41" s="103" t="s">
        <v>727</v>
      </c>
      <c r="E41" s="103" t="s">
        <v>8950</v>
      </c>
      <c r="F41" s="376">
        <v>25</v>
      </c>
    </row>
    <row r="42" spans="2:20" ht="17" thickBot="1">
      <c r="B42" s="115" t="s">
        <v>27</v>
      </c>
      <c r="C42" s="116" t="s">
        <v>6</v>
      </c>
      <c r="D42" s="116" t="s">
        <v>8918</v>
      </c>
      <c r="E42" s="116" t="s">
        <v>8919</v>
      </c>
      <c r="F42" s="377">
        <v>630</v>
      </c>
    </row>
    <row r="43" spans="2:20">
      <c r="B43" s="119" t="s">
        <v>40</v>
      </c>
      <c r="C43" s="120" t="s">
        <v>6</v>
      </c>
      <c r="D43" s="120" t="s">
        <v>113</v>
      </c>
      <c r="E43" s="120" t="s">
        <v>114</v>
      </c>
      <c r="F43" s="378">
        <v>40</v>
      </c>
    </row>
    <row r="44" spans="2:20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80">
        <v>48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BEF5-93AF-FD4F-B93D-AF774B42F286}">
  <dimension ref="B3:M43"/>
  <sheetViews>
    <sheetView showGridLines="0" zoomScale="81" workbookViewId="0">
      <selection activeCell="B4" sqref="B4:F43"/>
    </sheetView>
  </sheetViews>
  <sheetFormatPr baseColWidth="10" defaultRowHeight="16"/>
  <cols>
    <col min="5" max="5" width="13.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73">
        <v>300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4">
        <v>58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4">
        <v>325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4">
        <v>32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4">
        <v>134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4">
        <v>302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4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4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4">
        <v>305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4">
        <v>34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4">
        <v>793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4">
        <v>110</v>
      </c>
    </row>
    <row r="17" spans="2:13">
      <c r="B17" s="90" t="s">
        <v>17</v>
      </c>
      <c r="C17" s="91" t="s">
        <v>6</v>
      </c>
      <c r="D17" s="91" t="s">
        <v>649</v>
      </c>
      <c r="E17" s="91" t="s">
        <v>650</v>
      </c>
      <c r="F17" s="374">
        <v>20</v>
      </c>
    </row>
    <row r="18" spans="2:13">
      <c r="B18" s="90" t="s">
        <v>17</v>
      </c>
      <c r="C18" s="91" t="s">
        <v>6</v>
      </c>
      <c r="D18" s="91" t="s">
        <v>678</v>
      </c>
      <c r="E18" s="91" t="s">
        <v>8945</v>
      </c>
      <c r="F18" s="374">
        <v>21</v>
      </c>
    </row>
    <row r="19" spans="2:13">
      <c r="B19" s="90" t="s">
        <v>17</v>
      </c>
      <c r="C19" s="91" t="s">
        <v>6</v>
      </c>
      <c r="D19" s="91" t="s">
        <v>729</v>
      </c>
      <c r="E19" s="91" t="s">
        <v>730</v>
      </c>
      <c r="F19" s="374">
        <v>622</v>
      </c>
    </row>
    <row r="20" spans="2:13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4">
        <v>58</v>
      </c>
    </row>
    <row r="21" spans="2:13">
      <c r="B21" s="99" t="s">
        <v>27</v>
      </c>
      <c r="C21" s="100" t="s">
        <v>18</v>
      </c>
      <c r="D21" s="100" t="s">
        <v>7</v>
      </c>
      <c r="E21" s="100" t="s">
        <v>461</v>
      </c>
      <c r="F21" s="375">
        <v>101</v>
      </c>
    </row>
    <row r="22" spans="2:13">
      <c r="B22" s="102" t="s">
        <v>27</v>
      </c>
      <c r="C22" s="103" t="s">
        <v>18</v>
      </c>
      <c r="D22" s="103" t="s">
        <v>34</v>
      </c>
      <c r="E22" s="103" t="s">
        <v>35</v>
      </c>
      <c r="F22" s="376">
        <v>13</v>
      </c>
    </row>
    <row r="23" spans="2:13">
      <c r="B23" s="102" t="s">
        <v>27</v>
      </c>
      <c r="C23" s="103" t="s">
        <v>18</v>
      </c>
      <c r="D23" s="103" t="s">
        <v>9</v>
      </c>
      <c r="E23" s="103" t="s">
        <v>105</v>
      </c>
      <c r="F23" s="376">
        <v>394</v>
      </c>
    </row>
    <row r="24" spans="2:13">
      <c r="B24" s="102" t="s">
        <v>27</v>
      </c>
      <c r="C24" s="103" t="s">
        <v>18</v>
      </c>
      <c r="D24" s="103" t="s">
        <v>36</v>
      </c>
      <c r="E24" s="103" t="s">
        <v>37</v>
      </c>
      <c r="F24" s="376">
        <v>74</v>
      </c>
    </row>
    <row r="25" spans="2:13">
      <c r="B25" s="102" t="s">
        <v>27</v>
      </c>
      <c r="C25" s="103" t="s">
        <v>18</v>
      </c>
      <c r="D25" s="103" t="s">
        <v>81</v>
      </c>
      <c r="E25" s="103" t="s">
        <v>82</v>
      </c>
      <c r="F25" s="376">
        <v>40</v>
      </c>
    </row>
    <row r="26" spans="2:13">
      <c r="B26" s="102" t="s">
        <v>27</v>
      </c>
      <c r="C26" s="103" t="s">
        <v>18</v>
      </c>
      <c r="D26" s="103" t="s">
        <v>8946</v>
      </c>
      <c r="E26" s="103" t="s">
        <v>565</v>
      </c>
      <c r="F26" s="376">
        <v>14</v>
      </c>
    </row>
    <row r="27" spans="2:13">
      <c r="B27" s="102" t="s">
        <v>27</v>
      </c>
      <c r="C27" s="103" t="s">
        <v>18</v>
      </c>
      <c r="D27" s="103" t="s">
        <v>688</v>
      </c>
      <c r="E27" s="103" t="s">
        <v>689</v>
      </c>
      <c r="F27" s="376">
        <v>1789</v>
      </c>
    </row>
    <row r="28" spans="2:13">
      <c r="B28" s="102" t="s">
        <v>27</v>
      </c>
      <c r="C28" s="103" t="s">
        <v>18</v>
      </c>
      <c r="D28" s="103" t="s">
        <v>727</v>
      </c>
      <c r="E28" s="103" t="s">
        <v>8950</v>
      </c>
      <c r="F28" s="376">
        <v>11</v>
      </c>
    </row>
    <row r="29" spans="2:13">
      <c r="B29" s="102" t="s">
        <v>27</v>
      </c>
      <c r="C29" s="103" t="s">
        <v>6</v>
      </c>
      <c r="D29" s="103" t="s">
        <v>30</v>
      </c>
      <c r="E29" s="103" t="s">
        <v>31</v>
      </c>
      <c r="F29" s="376">
        <v>618</v>
      </c>
    </row>
    <row r="30" spans="2:13" ht="17" thickBot="1">
      <c r="B30" s="102" t="s">
        <v>27</v>
      </c>
      <c r="C30" s="103" t="s">
        <v>6</v>
      </c>
      <c r="D30" s="103" t="s">
        <v>32</v>
      </c>
      <c r="E30" s="103" t="s">
        <v>33</v>
      </c>
      <c r="F30" s="376">
        <v>513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6">
        <v>466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6</v>
      </c>
      <c r="D32" s="103" t="s">
        <v>484</v>
      </c>
      <c r="E32" s="103" t="s">
        <v>661</v>
      </c>
      <c r="F32" s="376">
        <v>128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504</v>
      </c>
      <c r="E33" s="103" t="s">
        <v>505</v>
      </c>
      <c r="F33" s="376">
        <v>399</v>
      </c>
      <c r="H33" s="384" t="s">
        <v>27</v>
      </c>
      <c r="I33" s="385">
        <v>831</v>
      </c>
      <c r="J33" s="385">
        <f>$I$36*0.4</f>
        <v>874.80000000000007</v>
      </c>
      <c r="K33" s="343"/>
      <c r="L33" s="382" t="s">
        <v>91</v>
      </c>
      <c r="M33" s="386">
        <f>J33-I33</f>
        <v>43.800000000000068</v>
      </c>
    </row>
    <row r="34" spans="2:13">
      <c r="B34" s="102" t="s">
        <v>27</v>
      </c>
      <c r="C34" s="103" t="s">
        <v>6</v>
      </c>
      <c r="D34" s="103" t="s">
        <v>517</v>
      </c>
      <c r="E34" s="103" t="s">
        <v>518</v>
      </c>
      <c r="F34" s="376">
        <v>112</v>
      </c>
      <c r="H34" s="384" t="s">
        <v>17</v>
      </c>
      <c r="I34" s="385">
        <v>1506</v>
      </c>
      <c r="J34" s="385">
        <f>$I$36*0.4</f>
        <v>874.80000000000007</v>
      </c>
      <c r="K34" s="343"/>
      <c r="L34" s="382" t="s">
        <v>8964</v>
      </c>
      <c r="M34" s="386">
        <f>J35-I35</f>
        <v>587.40000000000009</v>
      </c>
    </row>
    <row r="35" spans="2:13">
      <c r="B35" s="102" t="s">
        <v>27</v>
      </c>
      <c r="C35" s="103" t="s">
        <v>6</v>
      </c>
      <c r="D35" s="103" t="s">
        <v>512</v>
      </c>
      <c r="E35" s="103" t="s">
        <v>119</v>
      </c>
      <c r="F35" s="376">
        <v>325</v>
      </c>
      <c r="H35" s="384" t="s">
        <v>8947</v>
      </c>
      <c r="I35" s="385">
        <v>-150</v>
      </c>
      <c r="J35" s="385">
        <f>$I$36*0.2</f>
        <v>437.40000000000003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694</v>
      </c>
      <c r="E36" s="103" t="s">
        <v>695</v>
      </c>
      <c r="F36" s="376">
        <v>124</v>
      </c>
      <c r="H36" s="388" t="s">
        <v>76</v>
      </c>
      <c r="I36" s="389">
        <f>SUM(I33:I35)</f>
        <v>2187</v>
      </c>
      <c r="J36" s="389">
        <f>SUM(J33:J35)</f>
        <v>2187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8916</v>
      </c>
      <c r="E37" s="103" t="s">
        <v>8917</v>
      </c>
      <c r="F37" s="376">
        <v>20</v>
      </c>
    </row>
    <row r="38" spans="2:13">
      <c r="B38" s="102" t="s">
        <v>27</v>
      </c>
      <c r="C38" s="103" t="s">
        <v>6</v>
      </c>
      <c r="D38" s="103" t="s">
        <v>731</v>
      </c>
      <c r="E38" s="103" t="s">
        <v>732</v>
      </c>
      <c r="F38" s="376">
        <v>475</v>
      </c>
    </row>
    <row r="39" spans="2:13" ht="17" thickBot="1">
      <c r="B39" s="102" t="s">
        <v>27</v>
      </c>
      <c r="C39" s="103" t="s">
        <v>6</v>
      </c>
      <c r="D39" s="103" t="s">
        <v>8918</v>
      </c>
      <c r="E39" s="103" t="s">
        <v>8919</v>
      </c>
      <c r="F39" s="376">
        <v>87</v>
      </c>
    </row>
    <row r="40" spans="2:13">
      <c r="B40" s="119" t="s">
        <v>40</v>
      </c>
      <c r="C40" s="120" t="s">
        <v>18</v>
      </c>
      <c r="D40" s="120" t="s">
        <v>113</v>
      </c>
      <c r="E40" s="120" t="s">
        <v>114</v>
      </c>
      <c r="F40" s="378">
        <v>23</v>
      </c>
    </row>
    <row r="41" spans="2:13">
      <c r="B41" s="122" t="s">
        <v>40</v>
      </c>
      <c r="C41" s="118" t="s">
        <v>18</v>
      </c>
      <c r="D41" s="118" t="s">
        <v>41</v>
      </c>
      <c r="E41" s="118" t="s">
        <v>8936</v>
      </c>
      <c r="F41" s="379">
        <v>219</v>
      </c>
    </row>
    <row r="42" spans="2:13">
      <c r="B42" s="122" t="s">
        <v>40</v>
      </c>
      <c r="C42" s="118" t="s">
        <v>18</v>
      </c>
      <c r="D42" s="118" t="s">
        <v>257</v>
      </c>
      <c r="E42" s="118" t="s">
        <v>258</v>
      </c>
      <c r="F42" s="379">
        <v>88</v>
      </c>
    </row>
    <row r="43" spans="2:13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80">
        <v>180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E229-7B2D-E248-8AB3-9759F6C3EEB7}">
  <dimension ref="B3:F44"/>
  <sheetViews>
    <sheetView showGridLines="0" zoomScale="81" workbookViewId="0">
      <selection activeCell="B4" sqref="B4:F4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73">
        <v>8</v>
      </c>
    </row>
    <row r="6" spans="2:6">
      <c r="B6" s="90" t="s">
        <v>17</v>
      </c>
      <c r="C6" s="91" t="s">
        <v>18</v>
      </c>
      <c r="D6" s="91" t="s">
        <v>244</v>
      </c>
      <c r="E6" s="91" t="s">
        <v>8923</v>
      </c>
      <c r="F6" s="374">
        <v>360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4">
        <v>436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4">
        <v>0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4">
        <v>50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4">
        <v>98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4">
        <v>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4">
        <v>62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4">
        <v>151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4">
        <v>124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4">
        <v>799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4">
        <v>55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4">
        <v>113</v>
      </c>
    </row>
    <row r="18" spans="2:6" ht="17" thickBot="1">
      <c r="B18" s="90" t="s">
        <v>17</v>
      </c>
      <c r="C18" s="91" t="s">
        <v>6</v>
      </c>
      <c r="D18" s="91" t="s">
        <v>725</v>
      </c>
      <c r="E18" s="91" t="s">
        <v>726</v>
      </c>
      <c r="F18" s="374">
        <v>998</v>
      </c>
    </row>
    <row r="19" spans="2:6">
      <c r="B19" s="99" t="s">
        <v>27</v>
      </c>
      <c r="C19" s="100" t="s">
        <v>18</v>
      </c>
      <c r="D19" s="100" t="s">
        <v>28</v>
      </c>
      <c r="E19" s="100" t="s">
        <v>29</v>
      </c>
      <c r="F19" s="375">
        <v>370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376">
        <v>87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76">
        <v>56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76">
        <v>125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6">
        <v>97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76">
        <v>566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76">
        <v>51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76">
        <v>530</v>
      </c>
    </row>
    <row r="27" spans="2:6">
      <c r="B27" s="102" t="s">
        <v>27</v>
      </c>
      <c r="C27" s="103" t="s">
        <v>18</v>
      </c>
      <c r="D27" s="103" t="s">
        <v>686</v>
      </c>
      <c r="E27" s="103" t="s">
        <v>8970</v>
      </c>
      <c r="F27" s="376">
        <v>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6">
        <v>0</v>
      </c>
    </row>
    <row r="29" spans="2:6">
      <c r="B29" s="102" t="s">
        <v>27</v>
      </c>
      <c r="C29" s="103" t="s">
        <v>18</v>
      </c>
      <c r="D29" s="103" t="s">
        <v>8946</v>
      </c>
      <c r="E29" s="103" t="s">
        <v>565</v>
      </c>
      <c r="F29" s="376">
        <v>767</v>
      </c>
    </row>
    <row r="30" spans="2:6">
      <c r="B30" s="102" t="s">
        <v>27</v>
      </c>
      <c r="C30" s="103" t="s">
        <v>18</v>
      </c>
      <c r="D30" s="103" t="s">
        <v>8918</v>
      </c>
      <c r="E30" s="103" t="s">
        <v>8919</v>
      </c>
      <c r="F30" s="376">
        <v>1500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6">
        <v>636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6">
        <v>90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6">
        <v>419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6">
        <v>489</v>
      </c>
    </row>
    <row r="35" spans="2:6">
      <c r="B35" s="102" t="s">
        <v>27</v>
      </c>
      <c r="C35" s="103" t="s">
        <v>6</v>
      </c>
      <c r="D35" s="103" t="s">
        <v>228</v>
      </c>
      <c r="E35" s="103" t="s">
        <v>470</v>
      </c>
      <c r="F35" s="376">
        <v>25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6">
        <v>26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76">
        <v>33</v>
      </c>
    </row>
    <row r="38" spans="2:6">
      <c r="B38" s="102" t="s">
        <v>27</v>
      </c>
      <c r="C38" s="103" t="s">
        <v>6</v>
      </c>
      <c r="D38" s="103" t="s">
        <v>665</v>
      </c>
      <c r="E38" s="103" t="s">
        <v>8971</v>
      </c>
      <c r="F38" s="376">
        <v>999</v>
      </c>
    </row>
    <row r="39" spans="2:6">
      <c r="B39" s="102" t="s">
        <v>27</v>
      </c>
      <c r="C39" s="103" t="s">
        <v>6</v>
      </c>
      <c r="D39" s="103" t="s">
        <v>731</v>
      </c>
      <c r="E39" s="103" t="s">
        <v>732</v>
      </c>
      <c r="F39" s="376">
        <v>205</v>
      </c>
    </row>
    <row r="40" spans="2:6">
      <c r="B40" s="102" t="s">
        <v>27</v>
      </c>
      <c r="C40" s="103" t="s">
        <v>6</v>
      </c>
      <c r="D40" s="103" t="s">
        <v>688</v>
      </c>
      <c r="E40" s="103" t="s">
        <v>689</v>
      </c>
      <c r="F40" s="376">
        <v>478</v>
      </c>
    </row>
    <row r="41" spans="2:6" ht="17" thickBot="1">
      <c r="B41" s="102" t="s">
        <v>27</v>
      </c>
      <c r="C41" s="103" t="s">
        <v>6</v>
      </c>
      <c r="D41" s="103" t="s">
        <v>727</v>
      </c>
      <c r="E41" s="103" t="s">
        <v>8950</v>
      </c>
      <c r="F41" s="376">
        <v>55</v>
      </c>
    </row>
    <row r="42" spans="2:6">
      <c r="B42" s="119" t="s">
        <v>40</v>
      </c>
      <c r="C42" s="120" t="s">
        <v>6</v>
      </c>
      <c r="D42" s="120" t="s">
        <v>41</v>
      </c>
      <c r="E42" s="120" t="s">
        <v>8936</v>
      </c>
      <c r="F42" s="378">
        <v>2</v>
      </c>
    </row>
    <row r="43" spans="2:6">
      <c r="B43" s="122" t="s">
        <v>40</v>
      </c>
      <c r="C43" s="118" t="s">
        <v>6</v>
      </c>
      <c r="D43" s="118" t="s">
        <v>49</v>
      </c>
      <c r="E43" s="118" t="s">
        <v>511</v>
      </c>
      <c r="F43" s="379">
        <v>400</v>
      </c>
    </row>
    <row r="44" spans="2:6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80">
        <v>89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A56B-A8F5-7D40-A94D-C8384C430666}">
  <dimension ref="B3:M47"/>
  <sheetViews>
    <sheetView showGridLines="0" zoomScale="82" workbookViewId="0">
      <selection activeCell="B4" sqref="B4:F47"/>
    </sheetView>
  </sheetViews>
  <sheetFormatPr baseColWidth="10" defaultRowHeight="16"/>
  <cols>
    <col min="5" max="5" width="13.6640625" bestFit="1" customWidth="1"/>
    <col min="12" max="12" width="12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373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4">
        <v>608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4">
        <v>36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4">
        <v>248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4">
        <v>100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4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699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4">
        <v>118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5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4">
        <v>33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4">
        <v>100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4">
        <v>20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4">
        <v>40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374">
        <v>119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4">
        <v>265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4">
        <v>679</v>
      </c>
    </row>
    <row r="21" spans="2:13">
      <c r="B21" s="90" t="s">
        <v>17</v>
      </c>
      <c r="C21" s="91" t="s">
        <v>6</v>
      </c>
      <c r="D21" s="91" t="s">
        <v>655</v>
      </c>
      <c r="E21" s="91" t="s">
        <v>8973</v>
      </c>
      <c r="F21" s="374">
        <v>59</v>
      </c>
    </row>
    <row r="22" spans="2:13">
      <c r="B22" s="90" t="s">
        <v>17</v>
      </c>
      <c r="C22" s="91" t="s">
        <v>6</v>
      </c>
      <c r="D22" s="91" t="s">
        <v>678</v>
      </c>
      <c r="E22" s="91" t="s">
        <v>8945</v>
      </c>
      <c r="F22" s="374">
        <v>355</v>
      </c>
    </row>
    <row r="23" spans="2:13" ht="17" thickBot="1">
      <c r="B23" s="90" t="s">
        <v>17</v>
      </c>
      <c r="C23" s="91" t="s">
        <v>6</v>
      </c>
      <c r="D23" s="91" t="s">
        <v>729</v>
      </c>
      <c r="E23" s="91" t="s">
        <v>730</v>
      </c>
      <c r="F23" s="374">
        <v>484</v>
      </c>
    </row>
    <row r="24" spans="2:13">
      <c r="B24" s="99" t="s">
        <v>27</v>
      </c>
      <c r="C24" s="100" t="s">
        <v>18</v>
      </c>
      <c r="D24" s="100" t="s">
        <v>28</v>
      </c>
      <c r="E24" s="100" t="s">
        <v>29</v>
      </c>
      <c r="F24" s="375">
        <v>0</v>
      </c>
    </row>
    <row r="25" spans="2:13">
      <c r="B25" s="102" t="s">
        <v>27</v>
      </c>
      <c r="C25" s="103" t="s">
        <v>18</v>
      </c>
      <c r="D25" s="103" t="s">
        <v>7</v>
      </c>
      <c r="E25" s="103" t="s">
        <v>461</v>
      </c>
      <c r="F25" s="376">
        <v>21</v>
      </c>
    </row>
    <row r="26" spans="2:13">
      <c r="B26" s="102" t="s">
        <v>27</v>
      </c>
      <c r="C26" s="103" t="s">
        <v>18</v>
      </c>
      <c r="D26" s="103" t="s">
        <v>32</v>
      </c>
      <c r="E26" s="103" t="s">
        <v>33</v>
      </c>
      <c r="F26" s="376">
        <v>57</v>
      </c>
    </row>
    <row r="27" spans="2:13">
      <c r="B27" s="102" t="s">
        <v>27</v>
      </c>
      <c r="C27" s="103" t="s">
        <v>18</v>
      </c>
      <c r="D27" s="103" t="s">
        <v>34</v>
      </c>
      <c r="E27" s="103" t="s">
        <v>35</v>
      </c>
      <c r="F27" s="376">
        <v>130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6">
        <v>438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52</v>
      </c>
    </row>
    <row r="30" spans="2:13" ht="17" thickBot="1">
      <c r="B30" s="102" t="s">
        <v>27</v>
      </c>
      <c r="C30" s="103" t="s">
        <v>18</v>
      </c>
      <c r="D30" s="103" t="s">
        <v>484</v>
      </c>
      <c r="E30" s="103" t="s">
        <v>661</v>
      </c>
      <c r="F30" s="376">
        <v>23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76">
        <v>3689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214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30</v>
      </c>
      <c r="E33" s="103" t="s">
        <v>31</v>
      </c>
      <c r="F33" s="376">
        <v>583</v>
      </c>
      <c r="H33" s="384" t="s">
        <v>27</v>
      </c>
      <c r="I33" s="385">
        <v>-832</v>
      </c>
      <c r="J33" s="385">
        <f>$I$36*0.4</f>
        <v>-341.6</v>
      </c>
      <c r="K33" s="343"/>
      <c r="L33" s="382" t="s">
        <v>91</v>
      </c>
      <c r="M33" s="386">
        <f>J34-I34</f>
        <v>-318.60000000000002</v>
      </c>
    </row>
    <row r="34" spans="2:13">
      <c r="B34" s="102" t="s">
        <v>27</v>
      </c>
      <c r="C34" s="103" t="s">
        <v>6</v>
      </c>
      <c r="D34" s="103" t="s">
        <v>9</v>
      </c>
      <c r="E34" s="103" t="s">
        <v>105</v>
      </c>
      <c r="F34" s="376">
        <v>471</v>
      </c>
      <c r="H34" s="384" t="s">
        <v>17</v>
      </c>
      <c r="I34" s="385">
        <v>-23</v>
      </c>
      <c r="J34" s="385">
        <f>$I$36*0.4</f>
        <v>-341.6</v>
      </c>
      <c r="K34" s="343"/>
      <c r="L34" s="382" t="s">
        <v>89</v>
      </c>
      <c r="M34" s="386">
        <f>I35-J35</f>
        <v>171.8</v>
      </c>
    </row>
    <row r="35" spans="2:13">
      <c r="B35" s="102" t="s">
        <v>27</v>
      </c>
      <c r="C35" s="103" t="s">
        <v>6</v>
      </c>
      <c r="D35" s="103" t="s">
        <v>36</v>
      </c>
      <c r="E35" s="103" t="s">
        <v>37</v>
      </c>
      <c r="F35" s="376">
        <v>74</v>
      </c>
      <c r="H35" s="384" t="s">
        <v>8947</v>
      </c>
      <c r="I35" s="385">
        <v>1</v>
      </c>
      <c r="J35" s="385">
        <f>$I$36*0.2</f>
        <v>-170.8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262</v>
      </c>
      <c r="E36" s="103" t="s">
        <v>263</v>
      </c>
      <c r="F36" s="376">
        <v>55</v>
      </c>
      <c r="H36" s="388" t="s">
        <v>76</v>
      </c>
      <c r="I36" s="389">
        <f>SUM(I33:I35)</f>
        <v>-854</v>
      </c>
      <c r="J36" s="389">
        <f>SUM(J33:J35)</f>
        <v>-854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6">
        <v>128</v>
      </c>
    </row>
    <row r="38" spans="2:13">
      <c r="B38" s="102" t="s">
        <v>27</v>
      </c>
      <c r="C38" s="103" t="s">
        <v>6</v>
      </c>
      <c r="D38" s="103" t="s">
        <v>512</v>
      </c>
      <c r="E38" s="103" t="s">
        <v>119</v>
      </c>
      <c r="F38" s="376">
        <v>25</v>
      </c>
    </row>
    <row r="39" spans="2:13">
      <c r="B39" s="102" t="s">
        <v>27</v>
      </c>
      <c r="C39" s="103" t="s">
        <v>6</v>
      </c>
      <c r="D39" s="103" t="s">
        <v>665</v>
      </c>
      <c r="E39" s="103" t="s">
        <v>8971</v>
      </c>
      <c r="F39" s="376">
        <v>996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6">
        <v>122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6">
        <v>523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6">
        <v>22</v>
      </c>
    </row>
    <row r="43" spans="2:13">
      <c r="B43" s="102" t="s">
        <v>27</v>
      </c>
      <c r="C43" s="103" t="s">
        <v>6</v>
      </c>
      <c r="D43" s="103" t="s">
        <v>727</v>
      </c>
      <c r="E43" s="103" t="s">
        <v>8950</v>
      </c>
      <c r="F43" s="376">
        <v>44</v>
      </c>
    </row>
    <row r="44" spans="2:13" ht="17" thickBot="1">
      <c r="B44" s="102" t="s">
        <v>27</v>
      </c>
      <c r="C44" s="103" t="s">
        <v>6</v>
      </c>
      <c r="D44" s="103" t="s">
        <v>8918</v>
      </c>
      <c r="E44" s="103" t="s">
        <v>8919</v>
      </c>
      <c r="F44" s="376">
        <v>749</v>
      </c>
    </row>
    <row r="45" spans="2:13">
      <c r="B45" s="119" t="s">
        <v>40</v>
      </c>
      <c r="C45" s="120" t="s">
        <v>18</v>
      </c>
      <c r="D45" s="120" t="s">
        <v>41</v>
      </c>
      <c r="E45" s="120" t="s">
        <v>8936</v>
      </c>
      <c r="F45" s="378">
        <v>28</v>
      </c>
    </row>
    <row r="46" spans="2:13">
      <c r="B46" s="122" t="s">
        <v>40</v>
      </c>
      <c r="C46" s="118" t="s">
        <v>18</v>
      </c>
      <c r="D46" s="118" t="s">
        <v>49</v>
      </c>
      <c r="E46" s="118" t="s">
        <v>511</v>
      </c>
      <c r="F46" s="379">
        <v>15</v>
      </c>
    </row>
    <row r="47" spans="2:13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80">
        <v>44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7D0B-36A1-4E4B-B2B3-F16A5A6503B4}">
  <dimension ref="B3:W49"/>
  <sheetViews>
    <sheetView showGridLines="0" zoomScale="75" workbookViewId="0">
      <selection activeCell="H31" sqref="H31:M36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23</v>
      </c>
      <c r="E5" s="211" t="s">
        <v>24</v>
      </c>
      <c r="F5" s="373">
        <v>20</v>
      </c>
    </row>
    <row r="6" spans="2:23">
      <c r="B6" s="90" t="s">
        <v>17</v>
      </c>
      <c r="C6" s="91" t="s">
        <v>18</v>
      </c>
      <c r="D6" s="91" t="s">
        <v>57</v>
      </c>
      <c r="E6" s="91" t="s">
        <v>8972</v>
      </c>
      <c r="F6" s="374">
        <v>121</v>
      </c>
    </row>
    <row r="7" spans="2:23">
      <c r="B7" s="90" t="s">
        <v>17</v>
      </c>
      <c r="C7" s="91" t="s">
        <v>18</v>
      </c>
      <c r="D7" s="91" t="s">
        <v>71</v>
      </c>
      <c r="E7" s="91" t="s">
        <v>463</v>
      </c>
      <c r="F7" s="374">
        <v>575</v>
      </c>
    </row>
    <row r="8" spans="2:23">
      <c r="B8" s="90" t="s">
        <v>17</v>
      </c>
      <c r="C8" s="91" t="s">
        <v>18</v>
      </c>
      <c r="D8" s="91" t="s">
        <v>226</v>
      </c>
      <c r="E8" s="91" t="s">
        <v>467</v>
      </c>
      <c r="F8" s="374">
        <v>0</v>
      </c>
    </row>
    <row r="9" spans="2:23">
      <c r="B9" s="90" t="s">
        <v>17</v>
      </c>
      <c r="C9" s="91" t="s">
        <v>18</v>
      </c>
      <c r="D9" s="91" t="s">
        <v>253</v>
      </c>
      <c r="E9" s="91" t="s">
        <v>254</v>
      </c>
      <c r="F9" s="374">
        <v>555</v>
      </c>
    </row>
    <row r="10" spans="2:23">
      <c r="B10" s="90" t="s">
        <v>17</v>
      </c>
      <c r="C10" s="91" t="s">
        <v>18</v>
      </c>
      <c r="D10" s="91" t="s">
        <v>502</v>
      </c>
      <c r="E10" s="91" t="s">
        <v>8968</v>
      </c>
      <c r="F10" s="374">
        <v>22</v>
      </c>
    </row>
    <row r="11" spans="2:23">
      <c r="B11" s="90" t="s">
        <v>17</v>
      </c>
      <c r="C11" s="91" t="s">
        <v>18</v>
      </c>
      <c r="D11" s="91" t="s">
        <v>655</v>
      </c>
      <c r="E11" s="91" t="s">
        <v>8973</v>
      </c>
      <c r="F11" s="374">
        <v>415</v>
      </c>
    </row>
    <row r="12" spans="2:23">
      <c r="B12" s="90" t="s">
        <v>17</v>
      </c>
      <c r="C12" s="91" t="s">
        <v>18</v>
      </c>
      <c r="D12" s="91" t="s">
        <v>729</v>
      </c>
      <c r="E12" s="91" t="s">
        <v>730</v>
      </c>
      <c r="F12" s="374">
        <v>244</v>
      </c>
    </row>
    <row r="13" spans="2:23">
      <c r="B13" s="90" t="s">
        <v>17</v>
      </c>
      <c r="C13" s="91" t="s">
        <v>6</v>
      </c>
      <c r="D13" s="91" t="s">
        <v>43</v>
      </c>
      <c r="E13" s="91" t="s">
        <v>459</v>
      </c>
      <c r="F13" s="374">
        <v>115</v>
      </c>
    </row>
    <row r="14" spans="2:23">
      <c r="B14" s="90" t="s">
        <v>17</v>
      </c>
      <c r="C14" s="91" t="s">
        <v>6</v>
      </c>
      <c r="D14" s="91" t="s">
        <v>111</v>
      </c>
      <c r="E14" s="91" t="s">
        <v>580</v>
      </c>
      <c r="F14" s="374">
        <v>311</v>
      </c>
    </row>
    <row r="15" spans="2:23">
      <c r="B15" s="90" t="s">
        <v>17</v>
      </c>
      <c r="C15" s="91" t="s">
        <v>6</v>
      </c>
      <c r="D15" s="91" t="s">
        <v>38</v>
      </c>
      <c r="E15" s="91" t="s">
        <v>469</v>
      </c>
      <c r="F15" s="374">
        <v>20</v>
      </c>
      <c r="W15">
        <f>1850-2249</f>
        <v>-399</v>
      </c>
    </row>
    <row r="16" spans="2:23">
      <c r="B16" s="90" t="s">
        <v>17</v>
      </c>
      <c r="C16" s="91" t="s">
        <v>6</v>
      </c>
      <c r="D16" s="91" t="s">
        <v>19</v>
      </c>
      <c r="E16" s="91" t="s">
        <v>20</v>
      </c>
      <c r="F16" s="374">
        <v>449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4">
        <v>100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4">
        <v>15</v>
      </c>
    </row>
    <row r="19" spans="2:13">
      <c r="B19" s="90" t="s">
        <v>17</v>
      </c>
      <c r="C19" s="91" t="s">
        <v>6</v>
      </c>
      <c r="D19" s="91" t="s">
        <v>221</v>
      </c>
      <c r="E19" s="91" t="s">
        <v>230</v>
      </c>
      <c r="F19" s="374">
        <v>50</v>
      </c>
    </row>
    <row r="20" spans="2:13">
      <c r="B20" s="90" t="s">
        <v>17</v>
      </c>
      <c r="C20" s="91" t="s">
        <v>6</v>
      </c>
      <c r="D20" s="91" t="s">
        <v>244</v>
      </c>
      <c r="E20" s="91" t="s">
        <v>8923</v>
      </c>
      <c r="F20" s="374">
        <v>100</v>
      </c>
    </row>
    <row r="21" spans="2:13">
      <c r="B21" s="90" t="s">
        <v>17</v>
      </c>
      <c r="C21" s="91" t="s">
        <v>6</v>
      </c>
      <c r="D21" s="91" t="s">
        <v>251</v>
      </c>
      <c r="E21" s="91" t="s">
        <v>252</v>
      </c>
      <c r="F21" s="374">
        <v>44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4">
        <v>5</v>
      </c>
    </row>
    <row r="23" spans="2:13">
      <c r="B23" s="90" t="s">
        <v>17</v>
      </c>
      <c r="C23" s="91" t="s">
        <v>6</v>
      </c>
      <c r="D23" s="91" t="s">
        <v>678</v>
      </c>
      <c r="E23" s="91" t="s">
        <v>8945</v>
      </c>
      <c r="F23" s="374">
        <v>360</v>
      </c>
    </row>
    <row r="24" spans="2:13">
      <c r="B24" s="90" t="s">
        <v>17</v>
      </c>
      <c r="C24" s="91" t="s">
        <v>6</v>
      </c>
      <c r="D24" s="91" t="s">
        <v>725</v>
      </c>
      <c r="E24" s="91" t="s">
        <v>726</v>
      </c>
      <c r="F24" s="374">
        <v>109</v>
      </c>
    </row>
    <row r="25" spans="2:13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4">
        <v>36</v>
      </c>
    </row>
    <row r="26" spans="2:13">
      <c r="B26" s="99" t="s">
        <v>27</v>
      </c>
      <c r="C26" s="100" t="s">
        <v>18</v>
      </c>
      <c r="D26" s="100" t="s">
        <v>30</v>
      </c>
      <c r="E26" s="100" t="s">
        <v>31</v>
      </c>
      <c r="F26" s="375">
        <v>1003</v>
      </c>
    </row>
    <row r="27" spans="2:13">
      <c r="B27" s="102" t="s">
        <v>27</v>
      </c>
      <c r="C27" s="103" t="s">
        <v>18</v>
      </c>
      <c r="D27" s="103" t="s">
        <v>9</v>
      </c>
      <c r="E27" s="103" t="s">
        <v>105</v>
      </c>
      <c r="F27" s="376">
        <v>526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6">
        <v>148</v>
      </c>
    </row>
    <row r="29" spans="2:13">
      <c r="B29" s="102" t="s">
        <v>27</v>
      </c>
      <c r="C29" s="103" t="s">
        <v>18</v>
      </c>
      <c r="D29" s="103" t="s">
        <v>484</v>
      </c>
      <c r="E29" s="103" t="s">
        <v>661</v>
      </c>
      <c r="F29" s="376">
        <v>44</v>
      </c>
    </row>
    <row r="30" spans="2:13" ht="17" thickBot="1">
      <c r="B30" s="102" t="s">
        <v>27</v>
      </c>
      <c r="C30" s="103" t="s">
        <v>18</v>
      </c>
      <c r="D30" s="103" t="s">
        <v>504</v>
      </c>
      <c r="E30" s="103" t="s">
        <v>505</v>
      </c>
      <c r="F30" s="376">
        <v>327</v>
      </c>
    </row>
    <row r="31" spans="2:13">
      <c r="B31" s="102" t="s">
        <v>27</v>
      </c>
      <c r="C31" s="103" t="s">
        <v>18</v>
      </c>
      <c r="D31" s="103" t="s">
        <v>517</v>
      </c>
      <c r="E31" s="103" t="s">
        <v>518</v>
      </c>
      <c r="F31" s="376">
        <v>113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330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18</v>
      </c>
      <c r="D33" s="103" t="s">
        <v>688</v>
      </c>
      <c r="E33" s="103" t="s">
        <v>689</v>
      </c>
      <c r="F33" s="376">
        <v>0</v>
      </c>
      <c r="H33" s="384" t="s">
        <v>27</v>
      </c>
      <c r="I33" s="385">
        <v>719</v>
      </c>
      <c r="J33" s="385">
        <f>$I$36*0.4</f>
        <v>194</v>
      </c>
      <c r="K33" s="343"/>
      <c r="L33" s="382" t="s">
        <v>108</v>
      </c>
      <c r="M33" s="386">
        <f>-(I34-J34)</f>
        <v>432</v>
      </c>
    </row>
    <row r="34" spans="2:13">
      <c r="B34" s="102" t="s">
        <v>27</v>
      </c>
      <c r="C34" s="103" t="s">
        <v>18</v>
      </c>
      <c r="D34" s="103" t="s">
        <v>8918</v>
      </c>
      <c r="E34" s="103" t="s">
        <v>8919</v>
      </c>
      <c r="F34" s="376">
        <v>560</v>
      </c>
      <c r="H34" s="384" t="s">
        <v>17</v>
      </c>
      <c r="I34" s="385">
        <v>-238</v>
      </c>
      <c r="J34" s="385">
        <f>$I$36*0.4</f>
        <v>194</v>
      </c>
      <c r="K34" s="343"/>
      <c r="L34" s="382" t="s">
        <v>106</v>
      </c>
      <c r="M34" s="386">
        <f>J35-I35</f>
        <v>93</v>
      </c>
    </row>
    <row r="35" spans="2:13">
      <c r="B35" s="102" t="s">
        <v>27</v>
      </c>
      <c r="C35" s="103" t="s">
        <v>6</v>
      </c>
      <c r="D35" s="103" t="s">
        <v>61</v>
      </c>
      <c r="E35" s="103" t="s">
        <v>62</v>
      </c>
      <c r="F35" s="376">
        <v>200</v>
      </c>
      <c r="H35" s="384" t="s">
        <v>8947</v>
      </c>
      <c r="I35" s="385">
        <v>4</v>
      </c>
      <c r="J35" s="385">
        <f>$I$36*0.2</f>
        <v>97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28</v>
      </c>
      <c r="E36" s="103" t="s">
        <v>29</v>
      </c>
      <c r="F36" s="376">
        <v>190</v>
      </c>
      <c r="H36" s="388" t="s">
        <v>76</v>
      </c>
      <c r="I36" s="389">
        <f>SUM(I33:I35)</f>
        <v>485</v>
      </c>
      <c r="J36" s="389">
        <f>SUM(J33:J35)</f>
        <v>485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7</v>
      </c>
      <c r="E37" s="103" t="s">
        <v>461</v>
      </c>
      <c r="F37" s="376">
        <v>40</v>
      </c>
    </row>
    <row r="38" spans="2:13">
      <c r="B38" s="102" t="s">
        <v>27</v>
      </c>
      <c r="C38" s="103" t="s">
        <v>6</v>
      </c>
      <c r="D38" s="103" t="s">
        <v>32</v>
      </c>
      <c r="E38" s="103" t="s">
        <v>33</v>
      </c>
      <c r="F38" s="376">
        <v>136</v>
      </c>
    </row>
    <row r="39" spans="2:13">
      <c r="B39" s="102" t="s">
        <v>27</v>
      </c>
      <c r="C39" s="103" t="s">
        <v>6</v>
      </c>
      <c r="D39" s="103" t="s">
        <v>34</v>
      </c>
      <c r="E39" s="103" t="s">
        <v>35</v>
      </c>
      <c r="F39" s="376">
        <v>100</v>
      </c>
    </row>
    <row r="40" spans="2:13">
      <c r="B40" s="102" t="s">
        <v>27</v>
      </c>
      <c r="C40" s="103" t="s">
        <v>6</v>
      </c>
      <c r="D40" s="103" t="s">
        <v>36</v>
      </c>
      <c r="E40" s="103" t="s">
        <v>37</v>
      </c>
      <c r="F40" s="376">
        <v>56</v>
      </c>
    </row>
    <row r="41" spans="2:13">
      <c r="B41" s="102" t="s">
        <v>27</v>
      </c>
      <c r="C41" s="103" t="s">
        <v>6</v>
      </c>
      <c r="D41" s="103" t="s">
        <v>81</v>
      </c>
      <c r="E41" s="103" t="s">
        <v>82</v>
      </c>
      <c r="F41" s="376">
        <v>713</v>
      </c>
    </row>
    <row r="42" spans="2:13">
      <c r="B42" s="102" t="s">
        <v>27</v>
      </c>
      <c r="C42" s="103" t="s">
        <v>6</v>
      </c>
      <c r="D42" s="103" t="s">
        <v>262</v>
      </c>
      <c r="E42" s="103" t="s">
        <v>263</v>
      </c>
      <c r="F42" s="376">
        <v>70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6">
        <v>503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6">
        <v>1731</v>
      </c>
    </row>
    <row r="45" spans="2:13" ht="17" thickBot="1">
      <c r="B45" s="102" t="s">
        <v>27</v>
      </c>
      <c r="C45" s="103" t="s">
        <v>6</v>
      </c>
      <c r="D45" s="103" t="s">
        <v>727</v>
      </c>
      <c r="E45" s="103" t="s">
        <v>8950</v>
      </c>
      <c r="F45" s="376">
        <v>31</v>
      </c>
    </row>
    <row r="46" spans="2:13">
      <c r="B46" s="119" t="s">
        <v>40</v>
      </c>
      <c r="C46" s="120" t="s">
        <v>18</v>
      </c>
      <c r="D46" s="120" t="s">
        <v>41</v>
      </c>
      <c r="E46" s="120" t="s">
        <v>8936</v>
      </c>
      <c r="F46" s="378">
        <v>18</v>
      </c>
    </row>
    <row r="47" spans="2:13">
      <c r="B47" s="122" t="s">
        <v>40</v>
      </c>
      <c r="C47" s="118" t="s">
        <v>18</v>
      </c>
      <c r="D47" s="118" t="s">
        <v>49</v>
      </c>
      <c r="E47" s="118" t="s">
        <v>511</v>
      </c>
      <c r="F47" s="379">
        <v>117</v>
      </c>
    </row>
    <row r="48" spans="2:13">
      <c r="B48" s="122" t="s">
        <v>40</v>
      </c>
      <c r="C48" s="118" t="s">
        <v>18</v>
      </c>
      <c r="D48" s="118" t="s">
        <v>257</v>
      </c>
      <c r="E48" s="118" t="s">
        <v>258</v>
      </c>
      <c r="F48" s="379">
        <v>0</v>
      </c>
    </row>
    <row r="49" spans="2:6" ht="17" thickBot="1">
      <c r="B49" s="124" t="s">
        <v>40</v>
      </c>
      <c r="C49" s="125" t="s">
        <v>6</v>
      </c>
      <c r="D49" s="125" t="s">
        <v>113</v>
      </c>
      <c r="E49" s="125" t="s">
        <v>114</v>
      </c>
      <c r="F49" s="380">
        <v>290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152F-4C4E-D544-A216-BA849BC1FFEC}">
  <dimension ref="B3:F54"/>
  <sheetViews>
    <sheetView showGridLines="0" topLeftCell="A2" zoomScale="75" workbookViewId="0">
      <selection activeCell="B4" sqref="B4:F5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73">
        <v>236</v>
      </c>
    </row>
    <row r="6" spans="2:6">
      <c r="B6" s="90" t="s">
        <v>17</v>
      </c>
      <c r="C6" s="91" t="s">
        <v>18</v>
      </c>
      <c r="D6" s="91" t="s">
        <v>655</v>
      </c>
      <c r="E6" s="91" t="s">
        <v>8973</v>
      </c>
      <c r="F6" s="374">
        <v>0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4">
        <v>155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374">
        <v>200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374">
        <v>62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4">
        <v>909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4">
        <v>29</v>
      </c>
    </row>
    <row r="12" spans="2:6">
      <c r="B12" s="90" t="s">
        <v>17</v>
      </c>
      <c r="C12" s="91" t="s">
        <v>6</v>
      </c>
      <c r="D12" s="91" t="s">
        <v>57</v>
      </c>
      <c r="E12" s="91" t="s">
        <v>8972</v>
      </c>
      <c r="F12" s="374">
        <v>1326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74">
        <v>100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4">
        <v>950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4">
        <v>35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4">
        <v>36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74">
        <v>149</v>
      </c>
    </row>
    <row r="18" spans="2:6">
      <c r="B18" s="90" t="s">
        <v>17</v>
      </c>
      <c r="C18" s="91" t="s">
        <v>6</v>
      </c>
      <c r="D18" s="91" t="s">
        <v>126</v>
      </c>
      <c r="E18" s="91" t="s">
        <v>664</v>
      </c>
      <c r="F18" s="374">
        <v>100</v>
      </c>
    </row>
    <row r="19" spans="2:6">
      <c r="B19" s="90" t="s">
        <v>17</v>
      </c>
      <c r="C19" s="91" t="s">
        <v>6</v>
      </c>
      <c r="D19" s="91" t="s">
        <v>244</v>
      </c>
      <c r="E19" s="91" t="s">
        <v>8923</v>
      </c>
      <c r="F19" s="374">
        <v>400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74">
        <v>74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74">
        <v>759</v>
      </c>
    </row>
    <row r="22" spans="2:6">
      <c r="B22" s="90" t="s">
        <v>17</v>
      </c>
      <c r="C22" s="91" t="s">
        <v>6</v>
      </c>
      <c r="D22" s="91" t="s">
        <v>500</v>
      </c>
      <c r="E22" s="91" t="s">
        <v>662</v>
      </c>
      <c r="F22" s="374">
        <v>40</v>
      </c>
    </row>
    <row r="23" spans="2:6">
      <c r="B23" s="90" t="s">
        <v>17</v>
      </c>
      <c r="C23" s="91" t="s">
        <v>6</v>
      </c>
      <c r="D23" s="91" t="s">
        <v>502</v>
      </c>
      <c r="E23" s="91" t="s">
        <v>8968</v>
      </c>
      <c r="F23" s="374">
        <v>749</v>
      </c>
    </row>
    <row r="24" spans="2:6">
      <c r="B24" s="90" t="s">
        <v>17</v>
      </c>
      <c r="C24" s="91" t="s">
        <v>6</v>
      </c>
      <c r="D24" s="91" t="s">
        <v>678</v>
      </c>
      <c r="E24" s="91" t="s">
        <v>8945</v>
      </c>
      <c r="F24" s="374">
        <v>185</v>
      </c>
    </row>
    <row r="25" spans="2:6">
      <c r="B25" s="90" t="s">
        <v>17</v>
      </c>
      <c r="C25" s="91" t="s">
        <v>6</v>
      </c>
      <c r="D25" s="91" t="s">
        <v>725</v>
      </c>
      <c r="E25" s="91" t="s">
        <v>726</v>
      </c>
      <c r="F25" s="374">
        <v>591</v>
      </c>
    </row>
    <row r="26" spans="2:6" ht="17" thickBot="1">
      <c r="B26" s="90" t="s">
        <v>17</v>
      </c>
      <c r="C26" s="91" t="s">
        <v>6</v>
      </c>
      <c r="D26" s="91" t="s">
        <v>690</v>
      </c>
      <c r="E26" s="91" t="s">
        <v>8925</v>
      </c>
      <c r="F26" s="374">
        <v>221</v>
      </c>
    </row>
    <row r="27" spans="2:6">
      <c r="B27" s="99" t="s">
        <v>27</v>
      </c>
      <c r="C27" s="100" t="s">
        <v>18</v>
      </c>
      <c r="D27" s="100" t="s">
        <v>61</v>
      </c>
      <c r="E27" s="100" t="s">
        <v>62</v>
      </c>
      <c r="F27" s="375">
        <v>1100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76">
        <v>56</v>
      </c>
    </row>
    <row r="29" spans="2:6">
      <c r="B29" s="102" t="s">
        <v>27</v>
      </c>
      <c r="C29" s="103" t="s">
        <v>18</v>
      </c>
      <c r="D29" s="103" t="s">
        <v>484</v>
      </c>
      <c r="E29" s="103" t="s">
        <v>661</v>
      </c>
      <c r="F29" s="376">
        <v>41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6">
        <v>87</v>
      </c>
    </row>
    <row r="31" spans="2:6">
      <c r="B31" s="102" t="s">
        <v>27</v>
      </c>
      <c r="C31" s="103" t="s">
        <v>18</v>
      </c>
      <c r="D31" s="103" t="s">
        <v>8918</v>
      </c>
      <c r="E31" s="103" t="s">
        <v>8919</v>
      </c>
      <c r="F31" s="376">
        <v>390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376">
        <v>147</v>
      </c>
    </row>
    <row r="33" spans="2:6">
      <c r="B33" s="102" t="s">
        <v>27</v>
      </c>
      <c r="C33" s="103" t="s">
        <v>6</v>
      </c>
      <c r="D33" s="103" t="s">
        <v>28</v>
      </c>
      <c r="E33" s="103" t="s">
        <v>29</v>
      </c>
      <c r="F33" s="376">
        <v>783</v>
      </c>
    </row>
    <row r="34" spans="2:6">
      <c r="B34" s="102" t="s">
        <v>27</v>
      </c>
      <c r="C34" s="103" t="s">
        <v>6</v>
      </c>
      <c r="D34" s="103" t="s">
        <v>7</v>
      </c>
      <c r="E34" s="103" t="s">
        <v>461</v>
      </c>
      <c r="F34" s="376">
        <v>165</v>
      </c>
    </row>
    <row r="35" spans="2:6">
      <c r="B35" s="102" t="s">
        <v>27</v>
      </c>
      <c r="C35" s="103" t="s">
        <v>6</v>
      </c>
      <c r="D35" s="103" t="s">
        <v>32</v>
      </c>
      <c r="E35" s="103" t="s">
        <v>33</v>
      </c>
      <c r="F35" s="376">
        <v>588</v>
      </c>
    </row>
    <row r="36" spans="2:6">
      <c r="B36" s="102" t="s">
        <v>27</v>
      </c>
      <c r="C36" s="103" t="s">
        <v>6</v>
      </c>
      <c r="D36" s="103" t="s">
        <v>9</v>
      </c>
      <c r="E36" s="103" t="s">
        <v>105</v>
      </c>
      <c r="F36" s="376">
        <v>362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6">
        <v>280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6">
        <v>34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6">
        <v>282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6">
        <v>164</v>
      </c>
    </row>
    <row r="41" spans="2:6">
      <c r="B41" s="102" t="s">
        <v>27</v>
      </c>
      <c r="C41" s="103" t="s">
        <v>6</v>
      </c>
      <c r="D41" s="103" t="s">
        <v>262</v>
      </c>
      <c r="E41" s="103" t="s">
        <v>263</v>
      </c>
      <c r="F41" s="376">
        <v>202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6">
        <v>899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6">
        <v>41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6">
        <v>50</v>
      </c>
    </row>
    <row r="45" spans="2:6">
      <c r="B45" s="102" t="s">
        <v>27</v>
      </c>
      <c r="C45" s="103" t="s">
        <v>6</v>
      </c>
      <c r="D45" s="103" t="s">
        <v>660</v>
      </c>
      <c r="E45" s="103" t="s">
        <v>462</v>
      </c>
      <c r="F45" s="376">
        <v>1850</v>
      </c>
    </row>
    <row r="46" spans="2:6">
      <c r="B46" s="102" t="s">
        <v>27</v>
      </c>
      <c r="C46" s="103" t="s">
        <v>6</v>
      </c>
      <c r="D46" s="103" t="s">
        <v>665</v>
      </c>
      <c r="E46" s="103" t="s">
        <v>8971</v>
      </c>
      <c r="F46" s="376">
        <v>699</v>
      </c>
    </row>
    <row r="47" spans="2:6">
      <c r="B47" s="102" t="s">
        <v>27</v>
      </c>
      <c r="C47" s="103" t="s">
        <v>6</v>
      </c>
      <c r="D47" s="103" t="s">
        <v>694</v>
      </c>
      <c r="E47" s="103" t="s">
        <v>695</v>
      </c>
      <c r="F47" s="376">
        <v>230</v>
      </c>
    </row>
    <row r="48" spans="2:6">
      <c r="B48" s="102" t="s">
        <v>27</v>
      </c>
      <c r="C48" s="103" t="s">
        <v>6</v>
      </c>
      <c r="D48" s="103" t="s">
        <v>8916</v>
      </c>
      <c r="E48" s="103" t="s">
        <v>8917</v>
      </c>
      <c r="F48" s="376">
        <v>40</v>
      </c>
    </row>
    <row r="49" spans="2:6">
      <c r="B49" s="102" t="s">
        <v>27</v>
      </c>
      <c r="C49" s="103" t="s">
        <v>6</v>
      </c>
      <c r="D49" s="103" t="s">
        <v>8946</v>
      </c>
      <c r="E49" s="103" t="s">
        <v>565</v>
      </c>
      <c r="F49" s="376">
        <v>88</v>
      </c>
    </row>
    <row r="50" spans="2:6">
      <c r="B50" s="102" t="s">
        <v>27</v>
      </c>
      <c r="C50" s="103" t="s">
        <v>6</v>
      </c>
      <c r="D50" s="103" t="s">
        <v>688</v>
      </c>
      <c r="E50" s="103" t="s">
        <v>689</v>
      </c>
      <c r="F50" s="376">
        <v>602</v>
      </c>
    </row>
    <row r="51" spans="2:6" ht="17" thickBot="1">
      <c r="B51" s="102" t="s">
        <v>27</v>
      </c>
      <c r="C51" s="103" t="s">
        <v>6</v>
      </c>
      <c r="D51" s="103" t="s">
        <v>727</v>
      </c>
      <c r="E51" s="103" t="s">
        <v>8950</v>
      </c>
      <c r="F51" s="376">
        <v>62</v>
      </c>
    </row>
    <row r="52" spans="2:6">
      <c r="B52" s="119" t="s">
        <v>40</v>
      </c>
      <c r="C52" s="120" t="s">
        <v>6</v>
      </c>
      <c r="D52" s="120" t="s">
        <v>113</v>
      </c>
      <c r="E52" s="120" t="s">
        <v>114</v>
      </c>
      <c r="F52" s="378">
        <v>75</v>
      </c>
    </row>
    <row r="53" spans="2:6">
      <c r="B53" s="122" t="s">
        <v>40</v>
      </c>
      <c r="C53" s="118" t="s">
        <v>6</v>
      </c>
      <c r="D53" s="118" t="s">
        <v>41</v>
      </c>
      <c r="E53" s="118" t="s">
        <v>8936</v>
      </c>
      <c r="F53" s="379">
        <v>1298</v>
      </c>
    </row>
    <row r="54" spans="2:6" ht="17" thickBot="1">
      <c r="B54" s="124" t="s">
        <v>40</v>
      </c>
      <c r="C54" s="125" t="s">
        <v>6</v>
      </c>
      <c r="D54" s="125" t="s">
        <v>49</v>
      </c>
      <c r="E54" s="125" t="s">
        <v>511</v>
      </c>
      <c r="F54" s="380">
        <v>85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7687-594C-8243-86C9-5921FA56E41A}">
  <dimension ref="B3:M50"/>
  <sheetViews>
    <sheetView showGridLines="0" topLeftCell="A2" zoomScale="75" workbookViewId="0">
      <selection activeCell="T16" sqref="T16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73">
        <v>46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4">
        <v>180</v>
      </c>
    </row>
    <row r="7" spans="2:6">
      <c r="B7" s="90" t="s">
        <v>17</v>
      </c>
      <c r="C7" s="91" t="s">
        <v>18</v>
      </c>
      <c r="D7" s="91" t="s">
        <v>655</v>
      </c>
      <c r="E7" s="91" t="s">
        <v>8973</v>
      </c>
      <c r="F7" s="374">
        <v>516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4">
        <v>12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4">
        <v>100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74">
        <v>15</v>
      </c>
    </row>
    <row r="11" spans="2:6">
      <c r="B11" s="90" t="s">
        <v>17</v>
      </c>
      <c r="C11" s="91" t="s">
        <v>6</v>
      </c>
      <c r="D11" s="91" t="s">
        <v>224</v>
      </c>
      <c r="E11" s="91" t="s">
        <v>663</v>
      </c>
      <c r="F11" s="374">
        <v>50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4">
        <v>47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4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4">
        <v>1500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4">
        <v>560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4">
        <v>40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4">
        <v>21</v>
      </c>
    </row>
    <row r="18" spans="2:13">
      <c r="B18" s="90" t="s">
        <v>17</v>
      </c>
      <c r="C18" s="91" t="s">
        <v>6</v>
      </c>
      <c r="D18" s="91" t="s">
        <v>221</v>
      </c>
      <c r="E18" s="91" t="s">
        <v>230</v>
      </c>
      <c r="F18" s="374">
        <v>50</v>
      </c>
    </row>
    <row r="19" spans="2:13">
      <c r="B19" s="90" t="s">
        <v>17</v>
      </c>
      <c r="C19" s="91" t="s">
        <v>6</v>
      </c>
      <c r="D19" s="91" t="s">
        <v>244</v>
      </c>
      <c r="E19" s="91" t="s">
        <v>8923</v>
      </c>
      <c r="F19" s="374">
        <v>360</v>
      </c>
    </row>
    <row r="20" spans="2:13">
      <c r="B20" s="90" t="s">
        <v>17</v>
      </c>
      <c r="C20" s="91" t="s">
        <v>6</v>
      </c>
      <c r="D20" s="91" t="s">
        <v>251</v>
      </c>
      <c r="E20" s="91" t="s">
        <v>252</v>
      </c>
      <c r="F20" s="374">
        <v>8</v>
      </c>
    </row>
    <row r="21" spans="2:13">
      <c r="B21" s="90" t="s">
        <v>17</v>
      </c>
      <c r="C21" s="91" t="s">
        <v>6</v>
      </c>
      <c r="D21" s="91" t="s">
        <v>253</v>
      </c>
      <c r="E21" s="91" t="s">
        <v>254</v>
      </c>
      <c r="F21" s="374">
        <v>500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4">
        <v>11</v>
      </c>
    </row>
    <row r="23" spans="2:13">
      <c r="B23" s="90" t="s">
        <v>17</v>
      </c>
      <c r="C23" s="91" t="s">
        <v>6</v>
      </c>
      <c r="D23" s="91" t="s">
        <v>502</v>
      </c>
      <c r="E23" s="91" t="s">
        <v>8968</v>
      </c>
      <c r="F23" s="374">
        <v>30</v>
      </c>
    </row>
    <row r="24" spans="2:13">
      <c r="B24" s="90" t="s">
        <v>17</v>
      </c>
      <c r="C24" s="91" t="s">
        <v>6</v>
      </c>
      <c r="D24" s="91" t="s">
        <v>678</v>
      </c>
      <c r="E24" s="91" t="s">
        <v>8945</v>
      </c>
      <c r="F24" s="374">
        <v>425</v>
      </c>
    </row>
    <row r="25" spans="2:13" ht="17" thickBot="1">
      <c r="B25" s="90" t="s">
        <v>17</v>
      </c>
      <c r="C25" s="91" t="s">
        <v>6</v>
      </c>
      <c r="D25" s="91" t="s">
        <v>725</v>
      </c>
      <c r="E25" s="91" t="s">
        <v>726</v>
      </c>
      <c r="F25" s="374">
        <v>61</v>
      </c>
    </row>
    <row r="26" spans="2:13">
      <c r="B26" s="99" t="s">
        <v>27</v>
      </c>
      <c r="C26" s="100" t="s">
        <v>18</v>
      </c>
      <c r="D26" s="100" t="s">
        <v>28</v>
      </c>
      <c r="E26" s="100" t="s">
        <v>29</v>
      </c>
      <c r="F26" s="375">
        <v>0</v>
      </c>
    </row>
    <row r="27" spans="2:13">
      <c r="B27" s="102" t="s">
        <v>27</v>
      </c>
      <c r="C27" s="103" t="s">
        <v>18</v>
      </c>
      <c r="D27" s="103" t="s">
        <v>32</v>
      </c>
      <c r="E27" s="103" t="s">
        <v>33</v>
      </c>
      <c r="F27" s="376">
        <v>176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6">
        <v>37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90</v>
      </c>
    </row>
    <row r="30" spans="2:13" ht="17" thickBot="1">
      <c r="B30" s="102" t="s">
        <v>27</v>
      </c>
      <c r="C30" s="103" t="s">
        <v>18</v>
      </c>
      <c r="D30" s="103" t="s">
        <v>665</v>
      </c>
      <c r="E30" s="103" t="s">
        <v>8971</v>
      </c>
      <c r="F30" s="376">
        <v>152</v>
      </c>
    </row>
    <row r="31" spans="2:13">
      <c r="B31" s="102" t="s">
        <v>27</v>
      </c>
      <c r="C31" s="103" t="s">
        <v>18</v>
      </c>
      <c r="D31" s="103" t="s">
        <v>694</v>
      </c>
      <c r="E31" s="103" t="s">
        <v>695</v>
      </c>
      <c r="F31" s="376">
        <v>301</v>
      </c>
      <c r="H31" s="400" t="s">
        <v>8974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18</v>
      </c>
      <c r="D32" s="103" t="s">
        <v>8918</v>
      </c>
      <c r="E32" s="103" t="s">
        <v>8919</v>
      </c>
      <c r="F32" s="376">
        <v>0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61</v>
      </c>
      <c r="E33" s="103" t="s">
        <v>62</v>
      </c>
      <c r="F33" s="376">
        <v>100</v>
      </c>
      <c r="H33" s="384" t="s">
        <v>27</v>
      </c>
      <c r="I33" s="385">
        <v>3959</v>
      </c>
      <c r="J33" s="385">
        <f>$I$36*0.45</f>
        <v>3132.4500000000003</v>
      </c>
      <c r="K33" s="343"/>
      <c r="L33" s="382" t="s">
        <v>8939</v>
      </c>
      <c r="M33" s="386">
        <f>J35-I35</f>
        <v>528.1</v>
      </c>
    </row>
    <row r="34" spans="2:13">
      <c r="B34" s="102" t="s">
        <v>27</v>
      </c>
      <c r="C34" s="103" t="s">
        <v>6</v>
      </c>
      <c r="D34" s="103" t="s">
        <v>30</v>
      </c>
      <c r="E34" s="103" t="s">
        <v>31</v>
      </c>
      <c r="F34" s="376">
        <v>2</v>
      </c>
      <c r="H34" s="384" t="s">
        <v>17</v>
      </c>
      <c r="I34" s="385">
        <v>2834</v>
      </c>
      <c r="J34" s="385">
        <f>$I$36*0.45</f>
        <v>3132.4500000000003</v>
      </c>
      <c r="K34" s="343"/>
      <c r="L34" s="382" t="s">
        <v>8940</v>
      </c>
      <c r="M34" s="386">
        <f>J34-I34</f>
        <v>298.45000000000027</v>
      </c>
    </row>
    <row r="35" spans="2:13">
      <c r="B35" s="102" t="s">
        <v>27</v>
      </c>
      <c r="C35" s="103" t="s">
        <v>6</v>
      </c>
      <c r="D35" s="103" t="s">
        <v>7</v>
      </c>
      <c r="E35" s="103" t="s">
        <v>461</v>
      </c>
      <c r="F35" s="376">
        <v>46</v>
      </c>
      <c r="H35" s="384" t="s">
        <v>8947</v>
      </c>
      <c r="I35" s="385">
        <v>168</v>
      </c>
      <c r="J35" s="385">
        <f>$I$36*0.1</f>
        <v>696.1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34</v>
      </c>
      <c r="E36" s="103" t="s">
        <v>35</v>
      </c>
      <c r="F36" s="376">
        <v>108</v>
      </c>
      <c r="H36" s="388" t="s">
        <v>76</v>
      </c>
      <c r="I36" s="389">
        <f>SUM(I33:I35)</f>
        <v>6961</v>
      </c>
      <c r="J36" s="389">
        <f>SUM(J33:J35)</f>
        <v>6961.0000000000009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441</v>
      </c>
    </row>
    <row r="38" spans="2:13">
      <c r="B38" s="102" t="s">
        <v>27</v>
      </c>
      <c r="C38" s="103" t="s">
        <v>6</v>
      </c>
      <c r="D38" s="103" t="s">
        <v>36</v>
      </c>
      <c r="E38" s="103" t="s">
        <v>37</v>
      </c>
      <c r="F38" s="376">
        <v>36</v>
      </c>
    </row>
    <row r="39" spans="2:13">
      <c r="B39" s="102" t="s">
        <v>27</v>
      </c>
      <c r="C39" s="103" t="s">
        <v>6</v>
      </c>
      <c r="D39" s="103" t="s">
        <v>228</v>
      </c>
      <c r="E39" s="103" t="s">
        <v>470</v>
      </c>
      <c r="F39" s="376">
        <v>6</v>
      </c>
    </row>
    <row r="40" spans="2:13">
      <c r="B40" s="102" t="s">
        <v>27</v>
      </c>
      <c r="C40" s="103" t="s">
        <v>6</v>
      </c>
      <c r="D40" s="103" t="s">
        <v>262</v>
      </c>
      <c r="E40" s="103" t="s">
        <v>263</v>
      </c>
      <c r="F40" s="376">
        <v>50</v>
      </c>
    </row>
    <row r="41" spans="2:13">
      <c r="B41" s="102" t="s">
        <v>27</v>
      </c>
      <c r="C41" s="103" t="s">
        <v>6</v>
      </c>
      <c r="D41" s="103" t="s">
        <v>484</v>
      </c>
      <c r="E41" s="103" t="s">
        <v>661</v>
      </c>
      <c r="F41" s="376">
        <v>119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6">
        <v>203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6">
        <v>180</v>
      </c>
    </row>
    <row r="44" spans="2:13">
      <c r="B44" s="102" t="s">
        <v>27</v>
      </c>
      <c r="C44" s="103" t="s">
        <v>6</v>
      </c>
      <c r="D44" s="103" t="s">
        <v>660</v>
      </c>
      <c r="E44" s="103" t="s">
        <v>462</v>
      </c>
      <c r="F44" s="376">
        <v>2691</v>
      </c>
    </row>
    <row r="45" spans="2:13">
      <c r="B45" s="102" t="s">
        <v>27</v>
      </c>
      <c r="C45" s="103" t="s">
        <v>6</v>
      </c>
      <c r="D45" s="103" t="s">
        <v>8916</v>
      </c>
      <c r="E45" s="103" t="s">
        <v>8917</v>
      </c>
      <c r="F45" s="376">
        <v>89</v>
      </c>
    </row>
    <row r="46" spans="2:13">
      <c r="B46" s="102" t="s">
        <v>27</v>
      </c>
      <c r="C46" s="103" t="s">
        <v>6</v>
      </c>
      <c r="D46" s="103" t="s">
        <v>731</v>
      </c>
      <c r="E46" s="103" t="s">
        <v>732</v>
      </c>
      <c r="F46" s="376">
        <v>202</v>
      </c>
    </row>
    <row r="47" spans="2:13">
      <c r="B47" s="102" t="s">
        <v>27</v>
      </c>
      <c r="C47" s="103" t="s">
        <v>6</v>
      </c>
      <c r="D47" s="103" t="s">
        <v>8946</v>
      </c>
      <c r="E47" s="103" t="s">
        <v>565</v>
      </c>
      <c r="F47" s="376">
        <v>119</v>
      </c>
    </row>
    <row r="48" spans="2:13">
      <c r="B48" s="102" t="s">
        <v>27</v>
      </c>
      <c r="C48" s="103" t="s">
        <v>6</v>
      </c>
      <c r="D48" s="103" t="s">
        <v>688</v>
      </c>
      <c r="E48" s="103" t="s">
        <v>689</v>
      </c>
      <c r="F48" s="376">
        <v>322</v>
      </c>
    </row>
    <row r="49" spans="2:6" ht="17" thickBot="1">
      <c r="B49" s="115" t="s">
        <v>27</v>
      </c>
      <c r="C49" s="116" t="s">
        <v>6</v>
      </c>
      <c r="D49" s="116" t="s">
        <v>727</v>
      </c>
      <c r="E49" s="116" t="s">
        <v>8950</v>
      </c>
      <c r="F49" s="377">
        <v>1</v>
      </c>
    </row>
    <row r="50" spans="2:6" ht="17" thickBot="1">
      <c r="B50" s="288" t="s">
        <v>40</v>
      </c>
      <c r="C50" s="289" t="s">
        <v>6</v>
      </c>
      <c r="D50" s="289" t="s">
        <v>257</v>
      </c>
      <c r="E50" s="289" t="s">
        <v>258</v>
      </c>
      <c r="F50" s="429">
        <v>168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58A2-9418-C24D-9D77-6CAD166686A8}">
  <dimension ref="B3:M40"/>
  <sheetViews>
    <sheetView showGridLines="0" tabSelected="1" topLeftCell="A2" zoomScaleNormal="100" workbookViewId="0">
      <selection activeCell="Q18" sqref="Q18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201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4">
        <v>344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4">
        <v>20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4">
        <v>534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4">
        <v>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4">
        <v>161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4">
        <v>256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4">
        <v>943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4">
        <v>11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74">
        <v>149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374">
        <v>50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74">
        <v>117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4">
        <v>137</v>
      </c>
    </row>
    <row r="18" spans="2:13">
      <c r="B18" s="90" t="s">
        <v>17</v>
      </c>
      <c r="C18" s="91" t="s">
        <v>6</v>
      </c>
      <c r="D18" s="91" t="s">
        <v>500</v>
      </c>
      <c r="E18" s="91" t="s">
        <v>662</v>
      </c>
      <c r="F18" s="374">
        <v>35</v>
      </c>
    </row>
    <row r="19" spans="2:13">
      <c r="B19" s="90" t="s">
        <v>17</v>
      </c>
      <c r="C19" s="91" t="s">
        <v>6</v>
      </c>
      <c r="D19" s="91" t="s">
        <v>655</v>
      </c>
      <c r="E19" s="91" t="s">
        <v>8973</v>
      </c>
      <c r="F19" s="374">
        <v>700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4">
        <v>22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4">
        <v>95</v>
      </c>
    </row>
    <row r="22" spans="2:13">
      <c r="B22" s="99" t="s">
        <v>27</v>
      </c>
      <c r="C22" s="100" t="s">
        <v>18</v>
      </c>
      <c r="D22" s="100" t="s">
        <v>7</v>
      </c>
      <c r="E22" s="100" t="s">
        <v>461</v>
      </c>
      <c r="F22" s="375">
        <v>1</v>
      </c>
    </row>
    <row r="23" spans="2:13">
      <c r="B23" s="102" t="s">
        <v>27</v>
      </c>
      <c r="C23" s="103" t="s">
        <v>18</v>
      </c>
      <c r="D23" s="103" t="s">
        <v>262</v>
      </c>
      <c r="E23" s="103" t="s">
        <v>263</v>
      </c>
      <c r="F23" s="376">
        <v>43</v>
      </c>
    </row>
    <row r="24" spans="2:13">
      <c r="B24" s="102" t="s">
        <v>27</v>
      </c>
      <c r="C24" s="103" t="s">
        <v>18</v>
      </c>
      <c r="D24" s="103" t="s">
        <v>682</v>
      </c>
      <c r="E24" s="103" t="s">
        <v>8928</v>
      </c>
      <c r="F24" s="376">
        <v>15</v>
      </c>
    </row>
    <row r="25" spans="2:13">
      <c r="B25" s="102" t="s">
        <v>27</v>
      </c>
      <c r="C25" s="103" t="s">
        <v>18</v>
      </c>
      <c r="D25" s="103" t="s">
        <v>731</v>
      </c>
      <c r="E25" s="103" t="s">
        <v>732</v>
      </c>
      <c r="F25" s="376">
        <v>95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6">
        <v>141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6">
        <v>499</v>
      </c>
    </row>
    <row r="28" spans="2:13">
      <c r="B28" s="102" t="s">
        <v>27</v>
      </c>
      <c r="C28" s="103" t="s">
        <v>6</v>
      </c>
      <c r="D28" s="103" t="s">
        <v>36</v>
      </c>
      <c r="E28" s="103" t="s">
        <v>37</v>
      </c>
      <c r="F28" s="376">
        <v>499</v>
      </c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6">
        <v>135</v>
      </c>
    </row>
    <row r="30" spans="2:13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376">
        <v>222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6">
        <v>80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6</v>
      </c>
      <c r="D32" s="103" t="s">
        <v>517</v>
      </c>
      <c r="E32" s="103" t="s">
        <v>518</v>
      </c>
      <c r="F32" s="376">
        <v>284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694</v>
      </c>
      <c r="E33" s="103" t="s">
        <v>695</v>
      </c>
      <c r="F33" s="376">
        <v>625</v>
      </c>
      <c r="H33" s="384" t="s">
        <v>27</v>
      </c>
      <c r="I33" s="385">
        <v>2739</v>
      </c>
      <c r="J33" s="385">
        <f>$I$36*0.4</f>
        <v>1645.6000000000001</v>
      </c>
      <c r="K33" s="343"/>
      <c r="L33" s="382" t="s">
        <v>8939</v>
      </c>
      <c r="M33" s="386">
        <f>J35-I35</f>
        <v>702.80000000000007</v>
      </c>
    </row>
    <row r="34" spans="2:13">
      <c r="B34" s="102" t="s">
        <v>27</v>
      </c>
      <c r="C34" s="103" t="s">
        <v>6</v>
      </c>
      <c r="D34" s="103" t="s">
        <v>8946</v>
      </c>
      <c r="E34" s="103" t="s">
        <v>565</v>
      </c>
      <c r="F34" s="376">
        <v>79</v>
      </c>
      <c r="H34" s="384" t="s">
        <v>17</v>
      </c>
      <c r="I34" s="385">
        <v>1255</v>
      </c>
      <c r="J34" s="385">
        <f>$I$36*0.4</f>
        <v>1645.6000000000001</v>
      </c>
      <c r="K34" s="343"/>
      <c r="L34" s="382" t="s">
        <v>8940</v>
      </c>
      <c r="M34" s="386">
        <f>J34-I34</f>
        <v>390.60000000000014</v>
      </c>
    </row>
    <row r="35" spans="2:13">
      <c r="B35" s="102" t="s">
        <v>27</v>
      </c>
      <c r="C35" s="103" t="s">
        <v>6</v>
      </c>
      <c r="D35" s="103" t="s">
        <v>688</v>
      </c>
      <c r="E35" s="103" t="s">
        <v>689</v>
      </c>
      <c r="F35" s="376">
        <v>60</v>
      </c>
      <c r="H35" s="384" t="s">
        <v>8947</v>
      </c>
      <c r="I35" s="385">
        <v>120</v>
      </c>
      <c r="J35" s="385">
        <f>$I$36*0.2</f>
        <v>822.80000000000007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727</v>
      </c>
      <c r="E36" s="103" t="s">
        <v>8950</v>
      </c>
      <c r="F36" s="376">
        <v>69</v>
      </c>
      <c r="H36" s="388" t="s">
        <v>76</v>
      </c>
      <c r="I36" s="389">
        <f>SUM(I33:I35)</f>
        <v>4114</v>
      </c>
      <c r="J36" s="389">
        <f>SUM(J33:J35)</f>
        <v>4114</v>
      </c>
      <c r="K36" s="390"/>
      <c r="L36" s="390"/>
      <c r="M36" s="391"/>
    </row>
    <row r="37" spans="2:13" ht="17" thickBot="1">
      <c r="B37" s="102" t="s">
        <v>27</v>
      </c>
      <c r="C37" s="103" t="s">
        <v>6</v>
      </c>
      <c r="D37" s="103" t="s">
        <v>8918</v>
      </c>
      <c r="E37" s="103" t="s">
        <v>8919</v>
      </c>
      <c r="F37" s="376">
        <v>200</v>
      </c>
    </row>
    <row r="38" spans="2:13">
      <c r="B38" s="119" t="s">
        <v>40</v>
      </c>
      <c r="C38" s="120" t="s">
        <v>6</v>
      </c>
      <c r="D38" s="120" t="s">
        <v>257</v>
      </c>
      <c r="E38" s="120" t="s">
        <v>258</v>
      </c>
      <c r="F38" s="378">
        <v>30</v>
      </c>
    </row>
    <row r="39" spans="2:13">
      <c r="B39" s="122" t="s">
        <v>40</v>
      </c>
      <c r="C39" s="118" t="s">
        <v>6</v>
      </c>
      <c r="D39" s="118" t="s">
        <v>246</v>
      </c>
      <c r="E39" s="118" t="s">
        <v>587</v>
      </c>
      <c r="F39" s="379">
        <v>50</v>
      </c>
    </row>
    <row r="40" spans="2:13" ht="17" thickBot="1">
      <c r="B40" s="124" t="s">
        <v>40</v>
      </c>
      <c r="C40" s="125" t="s">
        <v>6</v>
      </c>
      <c r="D40" s="125" t="s">
        <v>684</v>
      </c>
      <c r="E40" s="125" t="s">
        <v>687</v>
      </c>
      <c r="F40" s="380">
        <v>40</v>
      </c>
    </row>
  </sheetData>
  <mergeCells count="2">
    <mergeCell ref="H31:M31"/>
    <mergeCell ref="L32:M32"/>
  </mergeCells>
  <pageMargins left="0.7" right="0.7" top="0.75" bottom="0.75" header="0.3" footer="0.3"/>
  <pageSetup orientation="portrait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7" zoomScale="75" zoomScaleNormal="14" workbookViewId="0">
      <selection activeCell="CI30" sqref="CI3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403" t="s">
        <v>40</v>
      </c>
      <c r="D8" s="404"/>
      <c r="E8" s="405" t="s">
        <v>27</v>
      </c>
      <c r="F8" s="406"/>
      <c r="G8" s="407" t="s">
        <v>17</v>
      </c>
      <c r="H8" s="408"/>
      <c r="I8" s="325"/>
      <c r="J8" s="409"/>
      <c r="K8" s="410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65" t="str">
        <f t="shared" si="2"/>
        <v>pyr117</v>
      </c>
      <c r="D14" s="366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67" t="str">
        <f t="shared" si="6"/>
        <v>pyr119</v>
      </c>
      <c r="H17" s="368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65" t="str">
        <f t="shared" si="2"/>
        <v>pyr141</v>
      </c>
      <c r="D18" s="366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65" t="str">
        <f t="shared" si="2"/>
        <v>pyr147</v>
      </c>
      <c r="D19" s="366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65" t="str">
        <f t="shared" si="6"/>
        <v>pyr126</v>
      </c>
      <c r="H20" s="366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65" t="str">
        <f t="shared" si="4"/>
        <v>pyr165</v>
      </c>
      <c r="F24" s="366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65" t="str">
        <f t="shared" si="2"/>
        <v>pyr195</v>
      </c>
      <c r="D25" s="366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65" t="str">
        <f t="shared" si="4"/>
        <v>pyr178</v>
      </c>
      <c r="F29" s="366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65" t="str">
        <f t="shared" si="6"/>
        <v>pyr148</v>
      </c>
      <c r="H35" s="366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65" t="str">
        <f t="shared" si="6"/>
        <v>pyr154</v>
      </c>
      <c r="H36" s="366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67" t="str">
        <f t="shared" si="6"/>
        <v>pyr159</v>
      </c>
      <c r="H40" s="368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67" t="str">
        <f t="shared" si="6"/>
        <v>pyr161</v>
      </c>
      <c r="H41" s="368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67" t="str">
        <f t="shared" si="6"/>
        <v>pyr162</v>
      </c>
      <c r="H42" s="368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65" t="str">
        <f t="shared" si="6"/>
        <v>pyr172</v>
      </c>
      <c r="H46" s="366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9" t="s">
        <v>711</v>
      </c>
      <c r="C19" t="s">
        <v>713</v>
      </c>
      <c r="E19" s="369" t="s">
        <v>711</v>
      </c>
      <c r="F19" t="s">
        <v>713</v>
      </c>
      <c r="H19" s="369" t="s">
        <v>711</v>
      </c>
      <c r="I19" t="s">
        <v>713</v>
      </c>
    </row>
    <row r="20" spans="2:13">
      <c r="B20" s="370" t="s">
        <v>710</v>
      </c>
      <c r="C20">
        <v>450</v>
      </c>
      <c r="E20" s="371" t="s">
        <v>718</v>
      </c>
      <c r="F20" s="372">
        <v>600</v>
      </c>
      <c r="H20" s="370" t="s">
        <v>723</v>
      </c>
      <c r="I20">
        <v>677</v>
      </c>
    </row>
    <row r="21" spans="2:13">
      <c r="B21" s="370" t="s">
        <v>709</v>
      </c>
      <c r="C21">
        <v>400</v>
      </c>
      <c r="E21" s="371" t="s">
        <v>715</v>
      </c>
      <c r="F21" s="372">
        <v>1800</v>
      </c>
      <c r="H21" s="370" t="s">
        <v>721</v>
      </c>
      <c r="I21">
        <v>1250</v>
      </c>
    </row>
    <row r="22" spans="2:13">
      <c r="B22" s="371" t="s">
        <v>706</v>
      </c>
      <c r="C22" s="372">
        <v>8400</v>
      </c>
      <c r="E22" s="371" t="s">
        <v>704</v>
      </c>
      <c r="F22" s="372">
        <v>1350</v>
      </c>
      <c r="H22" s="370" t="s">
        <v>722</v>
      </c>
      <c r="I22">
        <v>6300</v>
      </c>
    </row>
    <row r="23" spans="2:13">
      <c r="B23" s="371" t="s">
        <v>701</v>
      </c>
      <c r="C23" s="372">
        <v>3000</v>
      </c>
      <c r="E23" s="371" t="s">
        <v>703</v>
      </c>
      <c r="F23" s="372">
        <v>2422</v>
      </c>
      <c r="H23" s="370" t="s">
        <v>724</v>
      </c>
      <c r="I23">
        <v>600</v>
      </c>
    </row>
    <row r="24" spans="2:13">
      <c r="B24" s="370" t="s">
        <v>705</v>
      </c>
      <c r="C24">
        <v>180</v>
      </c>
      <c r="E24" s="371" t="s">
        <v>716</v>
      </c>
      <c r="F24" s="372">
        <v>2000</v>
      </c>
      <c r="H24" s="370" t="s">
        <v>720</v>
      </c>
      <c r="I24">
        <v>900</v>
      </c>
    </row>
    <row r="25" spans="2:13">
      <c r="B25" s="370" t="s">
        <v>708</v>
      </c>
      <c r="C25">
        <v>1500</v>
      </c>
      <c r="E25" s="371" t="s">
        <v>717</v>
      </c>
      <c r="F25" s="372">
        <v>112</v>
      </c>
      <c r="H25" s="370" t="s">
        <v>712</v>
      </c>
      <c r="I25">
        <v>9727</v>
      </c>
    </row>
    <row r="26" spans="2:13">
      <c r="B26" s="370" t="s">
        <v>707</v>
      </c>
      <c r="C26">
        <v>500</v>
      </c>
      <c r="E26" s="371" t="s">
        <v>714</v>
      </c>
      <c r="F26" s="372">
        <v>120</v>
      </c>
    </row>
    <row r="27" spans="2:13">
      <c r="B27" s="370" t="s">
        <v>712</v>
      </c>
      <c r="C27">
        <v>14430</v>
      </c>
      <c r="E27" s="370" t="s">
        <v>712</v>
      </c>
      <c r="F27">
        <v>8404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20" t="s">
        <v>5</v>
      </c>
      <c r="C4" s="146" t="s">
        <v>135</v>
      </c>
      <c r="D4" s="147"/>
      <c r="E4" s="146" t="s">
        <v>137</v>
      </c>
      <c r="F4" s="422" t="s">
        <v>139</v>
      </c>
      <c r="G4" s="422">
        <v>-110</v>
      </c>
      <c r="H4" s="146" t="s">
        <v>140</v>
      </c>
      <c r="I4" s="424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21"/>
      <c r="C5" s="148">
        <v>44459.845138888886</v>
      </c>
      <c r="D5" s="149" t="s">
        <v>136</v>
      </c>
      <c r="E5" s="149" t="s">
        <v>138</v>
      </c>
      <c r="F5" s="423"/>
      <c r="G5" s="423"/>
      <c r="H5" s="149" t="s">
        <v>140</v>
      </c>
      <c r="I5" s="425"/>
      <c r="K5" s="175" t="s">
        <v>27</v>
      </c>
      <c r="L5" s="176">
        <f t="shared" si="0"/>
        <v>89.5</v>
      </c>
    </row>
    <row r="6" spans="2:12">
      <c r="B6" s="411" t="s">
        <v>17</v>
      </c>
      <c r="C6" s="150" t="s">
        <v>141</v>
      </c>
      <c r="D6" s="151"/>
      <c r="E6" s="150" t="s">
        <v>143</v>
      </c>
      <c r="F6" s="414" t="s">
        <v>148</v>
      </c>
      <c r="G6" s="414">
        <v>-50</v>
      </c>
      <c r="H6" s="150" t="s">
        <v>140</v>
      </c>
      <c r="I6" s="417">
        <v>44462.619444444441</v>
      </c>
      <c r="K6" s="175" t="s">
        <v>5</v>
      </c>
      <c r="L6" s="176">
        <f t="shared" si="0"/>
        <v>-110.5</v>
      </c>
    </row>
    <row r="7" spans="2:12">
      <c r="B7" s="412"/>
      <c r="C7" s="152">
        <v>44462.632638888892</v>
      </c>
      <c r="D7" s="153" t="s">
        <v>142</v>
      </c>
      <c r="E7" s="153" t="s">
        <v>144</v>
      </c>
      <c r="F7" s="415"/>
      <c r="G7" s="415"/>
      <c r="H7" s="153" t="s">
        <v>149</v>
      </c>
      <c r="I7" s="418"/>
      <c r="K7" s="175" t="s">
        <v>17</v>
      </c>
      <c r="L7" s="176">
        <f t="shared" si="0"/>
        <v>10.5</v>
      </c>
    </row>
    <row r="8" spans="2:12">
      <c r="B8" s="412"/>
      <c r="C8" s="152">
        <v>44462.652777777781</v>
      </c>
      <c r="D8" s="153" t="s">
        <v>142</v>
      </c>
      <c r="E8" s="153" t="s">
        <v>145</v>
      </c>
      <c r="F8" s="415"/>
      <c r="G8" s="415"/>
      <c r="H8" s="153" t="s">
        <v>140</v>
      </c>
      <c r="I8" s="418"/>
      <c r="K8" s="175" t="s">
        <v>203</v>
      </c>
      <c r="L8" s="176">
        <f t="shared" si="0"/>
        <v>0</v>
      </c>
    </row>
    <row r="9" spans="2:12">
      <c r="B9" s="412"/>
      <c r="C9" s="153"/>
      <c r="D9" s="153"/>
      <c r="E9" s="153" t="s">
        <v>146</v>
      </c>
      <c r="F9" s="415"/>
      <c r="G9" s="415"/>
      <c r="H9" s="153"/>
      <c r="I9" s="418"/>
      <c r="K9" s="175" t="s">
        <v>213</v>
      </c>
      <c r="L9" s="176">
        <f t="shared" si="0"/>
        <v>-50.4</v>
      </c>
    </row>
    <row r="10" spans="2:12" ht="17" thickBot="1">
      <c r="B10" s="413"/>
      <c r="C10" s="154"/>
      <c r="D10" s="154"/>
      <c r="E10" s="154" t="s">
        <v>147</v>
      </c>
      <c r="F10" s="416"/>
      <c r="G10" s="416"/>
      <c r="H10" s="154"/>
      <c r="I10" s="419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411" t="s">
        <v>17</v>
      </c>
      <c r="C17" s="150" t="s">
        <v>153</v>
      </c>
      <c r="D17" s="151"/>
      <c r="E17" s="150" t="s">
        <v>155</v>
      </c>
      <c r="F17" s="414" t="s">
        <v>158</v>
      </c>
      <c r="G17" s="414">
        <v>-31</v>
      </c>
      <c r="H17" s="150" t="s">
        <v>140</v>
      </c>
      <c r="I17" s="417">
        <v>44462.643055555556</v>
      </c>
    </row>
    <row r="18" spans="2:9">
      <c r="B18" s="412"/>
      <c r="C18" s="152">
        <v>44462.930555555555</v>
      </c>
      <c r="D18" s="153" t="s">
        <v>154</v>
      </c>
      <c r="E18" s="153" t="s">
        <v>156</v>
      </c>
      <c r="F18" s="415"/>
      <c r="G18" s="415"/>
      <c r="H18" s="153" t="s">
        <v>149</v>
      </c>
      <c r="I18" s="418"/>
    </row>
    <row r="19" spans="2:9" ht="17" thickBot="1">
      <c r="B19" s="413"/>
      <c r="C19" s="154"/>
      <c r="D19" s="154"/>
      <c r="E19" s="154" t="s">
        <v>157</v>
      </c>
      <c r="F19" s="416"/>
      <c r="G19" s="416"/>
      <c r="H19" s="154"/>
      <c r="I19" s="419"/>
    </row>
    <row r="20" spans="2:9">
      <c r="B20" s="420" t="s">
        <v>5</v>
      </c>
      <c r="C20" s="146" t="s">
        <v>159</v>
      </c>
      <c r="D20" s="147"/>
      <c r="E20" s="146" t="s">
        <v>155</v>
      </c>
      <c r="F20" s="422" t="s">
        <v>160</v>
      </c>
      <c r="G20" s="422">
        <v>-40</v>
      </c>
      <c r="H20" s="146" t="s">
        <v>140</v>
      </c>
      <c r="I20" s="424">
        <v>44462.643750000003</v>
      </c>
    </row>
    <row r="21" spans="2:9">
      <c r="B21" s="426"/>
      <c r="C21" s="168">
        <v>44462.930555555555</v>
      </c>
      <c r="D21" s="169" t="s">
        <v>154</v>
      </c>
      <c r="E21" s="169" t="s">
        <v>156</v>
      </c>
      <c r="F21" s="427"/>
      <c r="G21" s="427"/>
      <c r="H21" s="169" t="s">
        <v>149</v>
      </c>
      <c r="I21" s="428"/>
    </row>
    <row r="22" spans="2:9" ht="17" thickBot="1">
      <c r="B22" s="421"/>
      <c r="C22" s="149"/>
      <c r="D22" s="149"/>
      <c r="E22" s="149" t="s">
        <v>157</v>
      </c>
      <c r="F22" s="423"/>
      <c r="G22" s="423"/>
      <c r="H22" s="149"/>
      <c r="I22" s="425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20" t="s">
        <v>40</v>
      </c>
      <c r="C24" s="146" t="s">
        <v>163</v>
      </c>
      <c r="D24" s="147"/>
      <c r="E24" s="146" t="s">
        <v>137</v>
      </c>
      <c r="F24" s="422" t="s">
        <v>166</v>
      </c>
      <c r="G24" s="422">
        <v>-20</v>
      </c>
      <c r="H24" s="146" t="s">
        <v>140</v>
      </c>
      <c r="I24" s="424">
        <v>44463.495833333334</v>
      </c>
    </row>
    <row r="25" spans="2:9">
      <c r="B25" s="426"/>
      <c r="C25" s="168">
        <v>44463.597916666666</v>
      </c>
      <c r="D25" s="169" t="s">
        <v>142</v>
      </c>
      <c r="E25" s="169" t="s">
        <v>164</v>
      </c>
      <c r="F25" s="427"/>
      <c r="G25" s="427"/>
      <c r="H25" s="169" t="s">
        <v>140</v>
      </c>
      <c r="I25" s="428"/>
    </row>
    <row r="26" spans="2:9" ht="17" thickBot="1">
      <c r="B26" s="421"/>
      <c r="C26" s="149"/>
      <c r="D26" s="149"/>
      <c r="E26" s="149" t="s">
        <v>165</v>
      </c>
      <c r="F26" s="423"/>
      <c r="G26" s="423"/>
      <c r="H26" s="149"/>
      <c r="I26" s="425"/>
    </row>
    <row r="27" spans="2:9">
      <c r="B27" s="411" t="s">
        <v>17</v>
      </c>
      <c r="C27" s="150" t="s">
        <v>167</v>
      </c>
      <c r="D27" s="151"/>
      <c r="E27" s="150" t="s">
        <v>137</v>
      </c>
      <c r="F27" s="414" t="s">
        <v>170</v>
      </c>
      <c r="G27" s="414">
        <v>52</v>
      </c>
      <c r="H27" s="150" t="s">
        <v>171</v>
      </c>
      <c r="I27" s="417">
        <v>44463.520833333336</v>
      </c>
    </row>
    <row r="28" spans="2:9">
      <c r="B28" s="412"/>
      <c r="C28" s="152">
        <v>44463.597916666666</v>
      </c>
      <c r="D28" s="153" t="s">
        <v>142</v>
      </c>
      <c r="E28" s="153" t="s">
        <v>168</v>
      </c>
      <c r="F28" s="415"/>
      <c r="G28" s="415"/>
      <c r="H28" s="153" t="s">
        <v>171</v>
      </c>
      <c r="I28" s="418"/>
    </row>
    <row r="29" spans="2:9" ht="17" thickBot="1">
      <c r="B29" s="413"/>
      <c r="C29" s="154"/>
      <c r="D29" s="154"/>
      <c r="E29" s="154" t="s">
        <v>169</v>
      </c>
      <c r="F29" s="416"/>
      <c r="G29" s="416"/>
      <c r="H29" s="154"/>
      <c r="I29" s="419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411" t="s">
        <v>40</v>
      </c>
      <c r="C36" s="150" t="s">
        <v>175</v>
      </c>
      <c r="D36" s="151"/>
      <c r="E36" s="150" t="s">
        <v>137</v>
      </c>
      <c r="F36" s="414" t="s">
        <v>177</v>
      </c>
      <c r="G36" s="414">
        <v>43</v>
      </c>
      <c r="H36" s="150" t="s">
        <v>171</v>
      </c>
      <c r="I36" s="417">
        <v>44463.568055555559</v>
      </c>
    </row>
    <row r="37" spans="2:9">
      <c r="B37" s="412"/>
      <c r="C37" s="152">
        <v>44463.597916666666</v>
      </c>
      <c r="D37" s="153" t="s">
        <v>142</v>
      </c>
      <c r="E37" s="153" t="s">
        <v>176</v>
      </c>
      <c r="F37" s="415"/>
      <c r="G37" s="415"/>
      <c r="H37" s="153" t="s">
        <v>171</v>
      </c>
      <c r="I37" s="418"/>
    </row>
    <row r="38" spans="2:9" ht="17" thickBot="1">
      <c r="B38" s="413"/>
      <c r="C38" s="154"/>
      <c r="D38" s="154"/>
      <c r="E38" s="154" t="s">
        <v>169</v>
      </c>
      <c r="F38" s="416"/>
      <c r="G38" s="416"/>
      <c r="H38" s="154"/>
      <c r="I38" s="419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20" t="s">
        <v>27</v>
      </c>
      <c r="C60" s="146" t="s">
        <v>191</v>
      </c>
      <c r="D60" s="147"/>
      <c r="E60" s="146" t="s">
        <v>137</v>
      </c>
      <c r="F60" s="422" t="s">
        <v>193</v>
      </c>
      <c r="G60" s="422">
        <v>50</v>
      </c>
      <c r="H60" s="146" t="s">
        <v>171</v>
      </c>
      <c r="I60" s="424">
        <v>44464.740277777775</v>
      </c>
    </row>
    <row r="61" spans="2:9" ht="17" thickBot="1">
      <c r="B61" s="421"/>
      <c r="C61" s="148">
        <v>44464.815972222219</v>
      </c>
      <c r="D61" s="149" t="s">
        <v>179</v>
      </c>
      <c r="E61" s="149" t="s">
        <v>192</v>
      </c>
      <c r="F61" s="423"/>
      <c r="G61" s="423"/>
      <c r="H61" s="149" t="s">
        <v>171</v>
      </c>
      <c r="I61" s="425"/>
    </row>
    <row r="62" spans="2:9">
      <c r="B62" s="411" t="s">
        <v>40</v>
      </c>
      <c r="C62" s="150" t="s">
        <v>194</v>
      </c>
      <c r="D62" s="151"/>
      <c r="E62" s="150" t="s">
        <v>195</v>
      </c>
      <c r="F62" s="414" t="s">
        <v>199</v>
      </c>
      <c r="G62" s="414">
        <v>-260</v>
      </c>
      <c r="H62" s="150" t="s">
        <v>140</v>
      </c>
      <c r="I62" s="417">
        <v>44460.601388888892</v>
      </c>
    </row>
    <row r="63" spans="2:9">
      <c r="B63" s="412"/>
      <c r="C63" s="152">
        <v>44464.934027777781</v>
      </c>
      <c r="D63" s="153" t="s">
        <v>179</v>
      </c>
      <c r="E63" s="153" t="s">
        <v>196</v>
      </c>
      <c r="F63" s="415"/>
      <c r="G63" s="415"/>
      <c r="H63" s="153" t="s">
        <v>140</v>
      </c>
      <c r="I63" s="418"/>
    </row>
    <row r="64" spans="2:9">
      <c r="B64" s="412"/>
      <c r="C64" s="152">
        <v>44464.940972222219</v>
      </c>
      <c r="D64" s="153" t="s">
        <v>179</v>
      </c>
      <c r="E64" s="153" t="s">
        <v>197</v>
      </c>
      <c r="F64" s="415"/>
      <c r="G64" s="415"/>
      <c r="H64" s="153" t="s">
        <v>149</v>
      </c>
      <c r="I64" s="418"/>
    </row>
    <row r="65" spans="2:9" ht="17" thickBot="1">
      <c r="B65" s="413"/>
      <c r="C65" s="164">
        <v>44464.815972222219</v>
      </c>
      <c r="D65" s="154" t="s">
        <v>179</v>
      </c>
      <c r="E65" s="154" t="s">
        <v>198</v>
      </c>
      <c r="F65" s="416"/>
      <c r="G65" s="416"/>
      <c r="H65" s="154" t="s">
        <v>171</v>
      </c>
      <c r="I65" s="419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150</vt:i4>
      </vt:variant>
    </vt:vector>
  </HeadingPairs>
  <TitlesOfParts>
    <vt:vector size="150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11.6.23</vt:lpstr>
      <vt:lpstr>11.13.23</vt:lpstr>
      <vt:lpstr>11.20.23</vt:lpstr>
      <vt:lpstr>11.27.23</vt:lpstr>
      <vt:lpstr>12.4.23</vt:lpstr>
      <vt:lpstr>12.11.23</vt:lpstr>
      <vt:lpstr>12.18.23</vt:lpstr>
      <vt:lpstr>12.25.23</vt:lpstr>
      <vt:lpstr>1.1.24</vt:lpstr>
      <vt:lpstr>1.8.24</vt:lpstr>
      <vt:lpstr>1.15.24</vt:lpstr>
      <vt:lpstr>1.22.24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2024-01-29T14:11:55Z</dcterms:modified>
</cp:coreProperties>
</file>