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revorross/Desktop/My Projects/bettingatwork/"/>
    </mc:Choice>
  </mc:AlternateContent>
  <xr:revisionPtr revIDLastSave="0" documentId="13_ncr:1_{4338E181-078A-274C-82B7-39DCB3EAB64A}" xr6:coauthVersionLast="47" xr6:coauthVersionMax="47" xr10:uidLastSave="{00000000-0000-0000-0000-000000000000}"/>
  <bookViews>
    <workbookView xWindow="0" yWindow="0" windowWidth="28800" windowHeight="18000" firstSheet="16" activeTab="29" xr2:uid="{16EFE6C4-92B7-6541-967E-29AAF9B7C019}"/>
  </bookViews>
  <sheets>
    <sheet name="5.3.2021" sheetId="1" r:id="rId1"/>
    <sheet name="5.10.2021" sheetId="3" r:id="rId2"/>
    <sheet name="5.17.2021" sheetId="4" r:id="rId3"/>
    <sheet name="5.24.2021" sheetId="5" r:id="rId4"/>
    <sheet name="5.31.2021" sheetId="6" r:id="rId5"/>
    <sheet name="6.7.2021" sheetId="7" r:id="rId6"/>
    <sheet name="6.14.2021" sheetId="8" r:id="rId7"/>
    <sheet name="6.21.2021" sheetId="9" r:id="rId8"/>
    <sheet name="6.28.2021" sheetId="10" r:id="rId9"/>
    <sheet name="7.5.2021" sheetId="12" r:id="rId10"/>
    <sheet name="7.12.2021" sheetId="13" r:id="rId11"/>
    <sheet name="7.19.2021" sheetId="14" r:id="rId12"/>
    <sheet name="7.26.2021" sheetId="15" r:id="rId13"/>
    <sheet name="8.02.2021" sheetId="17" r:id="rId14"/>
    <sheet name="8.09.2021" sheetId="19" r:id="rId15"/>
    <sheet name="8.17.2021" sheetId="20" r:id="rId16"/>
    <sheet name="8.23.2021" sheetId="21" r:id="rId17"/>
    <sheet name="Sheet6" sheetId="18" state="hidden" r:id="rId18"/>
    <sheet name="8.30.2021" sheetId="22" r:id="rId19"/>
    <sheet name="9.6.2021" sheetId="24" r:id="rId20"/>
    <sheet name="9.13.2021" sheetId="25" r:id="rId21"/>
    <sheet name="9.20.2021" sheetId="27" r:id="rId22"/>
    <sheet name="9.27.2021" sheetId="29" r:id="rId23"/>
    <sheet name="10.04.2021" sheetId="30" r:id="rId24"/>
    <sheet name="10.11.2021" sheetId="31" r:id="rId25"/>
    <sheet name="10.18.2021" sheetId="32" r:id="rId26"/>
    <sheet name="10.25.2021" sheetId="33" r:id="rId27"/>
    <sheet name="11.1.2021" sheetId="35" r:id="rId28"/>
    <sheet name="11.8.2021" sheetId="37" r:id="rId29"/>
    <sheet name="11.15.2021" sheetId="38" r:id="rId30"/>
    <sheet name="Red Data Dump" sheetId="34" r:id="rId31"/>
    <sheet name="bets_9.20" sheetId="28" state="hidden" r:id="rId3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4" i="38" l="1"/>
  <c r="I33" i="38"/>
  <c r="I32" i="38"/>
  <c r="I31" i="38"/>
  <c r="I30" i="38"/>
  <c r="I29" i="38"/>
  <c r="I28" i="38"/>
  <c r="I27" i="38"/>
  <c r="I26" i="38"/>
  <c r="I25" i="38"/>
  <c r="R28" i="37"/>
  <c r="R21" i="37"/>
  <c r="I36" i="37"/>
  <c r="I35" i="37"/>
  <c r="I34" i="37"/>
  <c r="I33" i="37"/>
  <c r="I32" i="37"/>
  <c r="I31" i="37"/>
  <c r="I30" i="37"/>
  <c r="I29" i="37"/>
  <c r="I28" i="37"/>
  <c r="I27" i="37"/>
  <c r="I26" i="37"/>
  <c r="S39" i="35"/>
  <c r="S49" i="35"/>
  <c r="L32" i="35"/>
  <c r="I40" i="35"/>
  <c r="I39" i="35"/>
  <c r="I38" i="35"/>
  <c r="I37" i="35"/>
  <c r="I36" i="35"/>
  <c r="I35" i="35"/>
  <c r="I34" i="35"/>
  <c r="I33" i="35"/>
  <c r="I32" i="35"/>
  <c r="I31" i="35"/>
  <c r="I30" i="35"/>
  <c r="I29" i="35"/>
  <c r="I28" i="35"/>
  <c r="I27" i="35"/>
  <c r="P28" i="33"/>
  <c r="O20" i="33"/>
  <c r="I32" i="33"/>
  <c r="I33" i="33"/>
  <c r="I34" i="33"/>
  <c r="I35" i="33"/>
  <c r="I36" i="33"/>
  <c r="I37" i="33"/>
  <c r="I38" i="33"/>
  <c r="I39" i="33"/>
  <c r="I40" i="33"/>
  <c r="I41" i="33"/>
  <c r="I42" i="33"/>
  <c r="I43" i="33"/>
  <c r="I44" i="33"/>
  <c r="I31" i="33"/>
  <c r="N78" i="32"/>
  <c r="M38" i="32"/>
  <c r="M37" i="32"/>
  <c r="I39" i="32"/>
  <c r="I34" i="32"/>
  <c r="I35" i="32"/>
  <c r="I36" i="32"/>
  <c r="I37" i="32"/>
  <c r="I38" i="32"/>
  <c r="I40" i="32"/>
  <c r="I41" i="32"/>
  <c r="I42" i="32"/>
  <c r="I43" i="32"/>
  <c r="I44" i="32"/>
  <c r="I45" i="32"/>
  <c r="I46" i="32"/>
  <c r="I33" i="32"/>
  <c r="J24" i="30"/>
  <c r="P27" i="30"/>
  <c r="J22" i="30"/>
  <c r="O30" i="29"/>
  <c r="O29" i="29"/>
  <c r="O28" i="29"/>
  <c r="J36" i="29"/>
  <c r="O39" i="29"/>
  <c r="H36" i="29"/>
  <c r="N26" i="29"/>
  <c r="N25" i="29"/>
  <c r="I27" i="29"/>
  <c r="M24" i="29" s="1"/>
  <c r="N24" i="29" s="1"/>
  <c r="J31" i="27"/>
  <c r="G48" i="28"/>
  <c r="G47" i="28"/>
  <c r="G46" i="28"/>
  <c r="G45" i="28"/>
  <c r="G50" i="28"/>
  <c r="G51" i="28"/>
  <c r="G57" i="28"/>
  <c r="G58" i="28"/>
  <c r="G59" i="28"/>
  <c r="G56" i="28"/>
  <c r="G52" i="28"/>
  <c r="G53" i="28"/>
  <c r="G41" i="28"/>
  <c r="G42" i="28"/>
  <c r="G43" i="28"/>
  <c r="G40" i="28"/>
  <c r="L12" i="28"/>
  <c r="G54" i="28"/>
  <c r="G32" i="28"/>
  <c r="G33" i="28"/>
  <c r="G34" i="28"/>
  <c r="L10" i="28" s="1"/>
  <c r="G35" i="28"/>
  <c r="L11" i="28" s="1"/>
  <c r="G31" i="28"/>
  <c r="G13" i="28"/>
  <c r="G14" i="28"/>
  <c r="G15" i="28"/>
  <c r="G16" i="28"/>
  <c r="L9" i="28" s="1"/>
  <c r="G12" i="28"/>
  <c r="M33" i="37" l="1"/>
  <c r="K29" i="33"/>
  <c r="L26" i="35" s="1"/>
  <c r="L24" i="37" s="1"/>
  <c r="M23" i="38" s="1"/>
  <c r="L49" i="32"/>
  <c r="M23" i="29"/>
  <c r="N23" i="29" s="1"/>
  <c r="L7" i="28"/>
  <c r="L5" i="28"/>
  <c r="L6" i="28"/>
  <c r="L8" i="28"/>
  <c r="L4" i="28"/>
  <c r="L13" i="28" l="1"/>
  <c r="K24" i="25" l="1"/>
  <c r="I25" i="25"/>
  <c r="I24" i="25"/>
  <c r="H24" i="25"/>
  <c r="H23" i="25"/>
  <c r="O19" i="21"/>
  <c r="L6" i="20"/>
  <c r="L7" i="20"/>
  <c r="L8" i="20"/>
  <c r="L5" i="20"/>
  <c r="K5" i="20"/>
  <c r="K6" i="20"/>
  <c r="K7" i="20"/>
  <c r="K8" i="20"/>
  <c r="K9" i="20" s="1"/>
  <c r="H6" i="20"/>
  <c r="H7" i="20"/>
  <c r="H8" i="20"/>
  <c r="H9" i="20"/>
  <c r="H10" i="20"/>
  <c r="H11" i="20"/>
  <c r="H12" i="20"/>
  <c r="H13" i="20"/>
  <c r="H14" i="20"/>
  <c r="H15" i="20"/>
  <c r="H16" i="20"/>
  <c r="H17" i="20"/>
  <c r="H5" i="20"/>
  <c r="M25" i="19"/>
  <c r="M24" i="19"/>
  <c r="I15" i="19"/>
  <c r="I14" i="19"/>
  <c r="I13" i="19"/>
  <c r="I12" i="19"/>
  <c r="I11" i="19"/>
  <c r="I10" i="19"/>
  <c r="I9" i="19"/>
  <c r="L8" i="19"/>
  <c r="I8" i="19"/>
  <c r="I7" i="19"/>
  <c r="I6" i="19"/>
  <c r="L5" i="19"/>
  <c r="I5" i="19"/>
  <c r="L6" i="19" s="1"/>
  <c r="I4" i="19"/>
  <c r="L8" i="17"/>
  <c r="L5" i="17"/>
  <c r="I5" i="17"/>
  <c r="I6" i="17"/>
  <c r="I7" i="17"/>
  <c r="I8" i="17"/>
  <c r="I9" i="17"/>
  <c r="I10" i="17"/>
  <c r="I11" i="17"/>
  <c r="I12" i="17"/>
  <c r="I13" i="17"/>
  <c r="I14" i="17"/>
  <c r="I15" i="17"/>
  <c r="I4" i="17"/>
  <c r="L6" i="17" s="1"/>
  <c r="AF5" i="15"/>
  <c r="N8" i="15"/>
  <c r="O11" i="15"/>
  <c r="K5" i="15"/>
  <c r="L23" i="13"/>
  <c r="N26" i="13" s="1"/>
  <c r="N27" i="13" s="1"/>
  <c r="O27" i="13" s="1"/>
  <c r="O28" i="13" s="1"/>
  <c r="C29" i="12"/>
  <c r="J21" i="10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5" i="3"/>
  <c r="L7" i="19" l="1"/>
  <c r="L9" i="19" s="1"/>
  <c r="L7" i="17"/>
  <c r="L9" i="17" s="1"/>
  <c r="M8" i="19" l="1"/>
  <c r="M7" i="19"/>
  <c r="M5" i="19"/>
  <c r="M6" i="19"/>
  <c r="M6" i="17"/>
  <c r="M8" i="17"/>
  <c r="M5" i="17"/>
  <c r="M7" i="17"/>
</calcChain>
</file>

<file path=xl/sharedStrings.xml><?xml version="1.0" encoding="utf-8"?>
<sst xmlns="http://schemas.openxmlformats.org/spreadsheetml/2006/main" count="3997" uniqueCount="444">
  <si>
    <t>Agent</t>
  </si>
  <si>
    <t>Action</t>
  </si>
  <si>
    <t>Player</t>
  </si>
  <si>
    <t>Name</t>
  </si>
  <si>
    <t>Amount</t>
  </si>
  <si>
    <t>Dro</t>
  </si>
  <si>
    <t>Request</t>
  </si>
  <si>
    <t>pyr111</t>
  </si>
  <si>
    <t>David Haller</t>
  </si>
  <si>
    <t>pyr121</t>
  </si>
  <si>
    <t>Rob Rojas</t>
  </si>
  <si>
    <t>pyr126</t>
  </si>
  <si>
    <t>Sergio</t>
  </si>
  <si>
    <t>pyr131</t>
  </si>
  <si>
    <t>Alejandro</t>
  </si>
  <si>
    <t>pyr139</t>
  </si>
  <si>
    <t>Howar</t>
  </si>
  <si>
    <t>Gabe</t>
  </si>
  <si>
    <t>Pay</t>
  </si>
  <si>
    <t>pyr134</t>
  </si>
  <si>
    <t>Kevin</t>
  </si>
  <si>
    <t>pyr104</t>
  </si>
  <si>
    <t>Eric</t>
  </si>
  <si>
    <t>pyr115</t>
  </si>
  <si>
    <t>Tim</t>
  </si>
  <si>
    <t>pyr136</t>
  </si>
  <si>
    <t>Mark</t>
  </si>
  <si>
    <t>Orso</t>
  </si>
  <si>
    <t>pyr109</t>
  </si>
  <si>
    <t>Kevin Victory</t>
  </si>
  <si>
    <t>pyr107</t>
  </si>
  <si>
    <t>Christian</t>
  </si>
  <si>
    <t>pyr114</t>
  </si>
  <si>
    <t>Kyle Beta</t>
  </si>
  <si>
    <t>pyr118</t>
  </si>
  <si>
    <t>Christian #1</t>
  </si>
  <si>
    <t>pyr123</t>
  </si>
  <si>
    <t>Christian #2</t>
  </si>
  <si>
    <t>pyr132</t>
  </si>
  <si>
    <t>Gz</t>
  </si>
  <si>
    <t>Trev</t>
  </si>
  <si>
    <t>pyr117</t>
  </si>
  <si>
    <t>Peyton Shapiro</t>
  </si>
  <si>
    <t>pyr103</t>
  </si>
  <si>
    <t>Jalen</t>
  </si>
  <si>
    <t>pyr105</t>
  </si>
  <si>
    <t>Mike Maxwell</t>
  </si>
  <si>
    <t>pyr125</t>
  </si>
  <si>
    <t>Casey Grieves</t>
  </si>
  <si>
    <t>pyr133</t>
  </si>
  <si>
    <t>ben</t>
  </si>
  <si>
    <t>pyr108</t>
  </si>
  <si>
    <t>Andres Rojas</t>
  </si>
  <si>
    <t>pyr122</t>
  </si>
  <si>
    <t>Andres Ruenes</t>
  </si>
  <si>
    <t>pyr102</t>
  </si>
  <si>
    <t>James Mendel</t>
  </si>
  <si>
    <t>pyr119</t>
  </si>
  <si>
    <t>Zane</t>
  </si>
  <si>
    <t>pyr140</t>
  </si>
  <si>
    <t>Danny</t>
  </si>
  <si>
    <t>pyr106</t>
  </si>
  <si>
    <t>Tommy</t>
  </si>
  <si>
    <t>pyr127</t>
  </si>
  <si>
    <t>Will R</t>
  </si>
  <si>
    <t>pyr129</t>
  </si>
  <si>
    <t>Wagner</t>
  </si>
  <si>
    <t>pyr137</t>
  </si>
  <si>
    <t>Zach gartner</t>
  </si>
  <si>
    <t>pyr110</t>
  </si>
  <si>
    <t>Brando</t>
  </si>
  <si>
    <t>pyr128</t>
  </si>
  <si>
    <t>   </t>
  </si>
  <si>
    <t>  Num. Players</t>
  </si>
  <si>
    <t>  Amount</t>
  </si>
  <si>
    <t>  Final Balance</t>
  </si>
  <si>
    <t>Total</t>
  </si>
  <si>
    <t>Pays</t>
  </si>
  <si>
    <t>Agent	Action	Player	Name	Amount</t>
  </si>
  <si>
    <t>pyr135</t>
  </si>
  <si>
    <t>Alex</t>
  </si>
  <si>
    <t>pyr130</t>
  </si>
  <si>
    <t>Christian # 3</t>
  </si>
  <si>
    <t>A2</t>
  </si>
  <si>
    <t>Final</t>
  </si>
  <si>
    <t>Ending</t>
  </si>
  <si>
    <t>Trev -&gt; 237 -&gt; Orso</t>
  </si>
  <si>
    <t>Dro -&gt; 237 Orso</t>
  </si>
  <si>
    <t>Gabe -&gt; 67 -&gt; Orso</t>
  </si>
  <si>
    <t>Trev -&gt; Orso</t>
  </si>
  <si>
    <t>Dro -&gt; Orso</t>
  </si>
  <si>
    <t>Gabe -&gt; Orso</t>
  </si>
  <si>
    <t>Gabe	Pay	pyr104	Eric	15</t>
  </si>
  <si>
    <t>Gabe	Pay	pyr115	Tim	3</t>
  </si>
  <si>
    <t>Gabe	Request	pyr102	James Mendel	37</t>
  </si>
  <si>
    <t>Gabe	Request	pyr136	Mark	53</t>
  </si>
  <si>
    <t>Gabe	Request	pyr137	Zach gartner	150</t>
  </si>
  <si>
    <t>Orso	Pay	pyr107	Christian	326</t>
  </si>
  <si>
    <t>Orso	Pay	pyr130	Christian # 3	948</t>
  </si>
  <si>
    <t>Orso	Request	pyr114	Kyle Beta	13</t>
  </si>
  <si>
    <t>Orso	Request	pyr118	Christian #1	10</t>
  </si>
  <si>
    <t>Orso	Request	pyr123	Christian #2	201</t>
  </si>
  <si>
    <t>Orso	Request	pyr128	Gz	700</t>
  </si>
  <si>
    <t>Trev	Request	pyr125	Casey Grieves	2</t>
  </si>
  <si>
    <t>Pat</t>
  </si>
  <si>
    <t>Christian #4</t>
  </si>
  <si>
    <t>Orso -&gt; Trev</t>
  </si>
  <si>
    <t>Orso -&gt; Dro</t>
  </si>
  <si>
    <t>Orso -&gt; Gabe</t>
  </si>
  <si>
    <t>pyr138</t>
  </si>
  <si>
    <t>Kaz</t>
  </si>
  <si>
    <t>pyr113</t>
  </si>
  <si>
    <t>Xavi Marcos</t>
  </si>
  <si>
    <t>pyr116</t>
  </si>
  <si>
    <t>stew</t>
  </si>
  <si>
    <t>Andres</t>
  </si>
  <si>
    <t>pyr120</t>
  </si>
  <si>
    <t>Garett Pool</t>
  </si>
  <si>
    <t>Siva</t>
  </si>
  <si>
    <t>Sly</t>
  </si>
  <si>
    <t>pyr124</t>
  </si>
  <si>
    <t>Andres Cartaya</t>
  </si>
  <si>
    <t>Justin</t>
  </si>
  <si>
    <t>Christian #5</t>
  </si>
  <si>
    <t>Howard</t>
  </si>
  <si>
    <t>Bradley</t>
  </si>
  <si>
    <t>pyr142</t>
  </si>
  <si>
    <t>Stephen Harrison</t>
  </si>
  <si>
    <t>pyr143</t>
  </si>
  <si>
    <t>Jaime</t>
  </si>
  <si>
    <t>pyr141</t>
  </si>
  <si>
    <t>Luc</t>
  </si>
  <si>
    <t>pyr144</t>
  </si>
  <si>
    <t>logan</t>
  </si>
  <si>
    <t>o</t>
  </si>
  <si>
    <t>Ticket #: 162217739</t>
  </si>
  <si>
    <t>NFL</t>
  </si>
  <si>
    <t>STRAIGHT BET</t>
  </si>
  <si>
    <t>[1298] 1H PACKERS (GB) -7-110</t>
  </si>
  <si>
    <t>110 / 100</t>
  </si>
  <si>
    <t>LOSE</t>
  </si>
  <si>
    <t>Ticket #: 162335472</t>
  </si>
  <si>
    <t>MLB</t>
  </si>
  <si>
    <t>PARLAY (2 TEAMS)</t>
  </si>
  <si>
    <t>[953] DODGERS (LAD) -1½-160</t>
  </si>
  <si>
    <t>( M SCHERZER -R / K FREELAND -L )</t>
  </si>
  <si>
    <t>[1956] 1H DIAMONDBACKS (ARZ) +170</t>
  </si>
  <si>
    <t>( C MORTON -R / M BUMGARNER -L )</t>
  </si>
  <si>
    <t>50 / 169</t>
  </si>
  <si>
    <t>PEND</t>
  </si>
  <si>
    <t>Ticket #: 162367933</t>
  </si>
  <si>
    <t>[5301] 3Q PANTHERS (CAR) o7½-120</t>
  </si>
  <si>
    <t>252 / 210</t>
  </si>
  <si>
    <t>Ticket #: 162337575</t>
  </si>
  <si>
    <t>RBL</t>
  </si>
  <si>
    <t>Prop Bet</t>
  </si>
  <si>
    <t>Carolina Panthers vrs Houston Texans</t>
  </si>
  <si>
    <t>First Touchdown Scorer - Christian McCaffrey</t>
  </si>
  <si>
    <t>31 / 100</t>
  </si>
  <si>
    <t>Ticket #: 162337635</t>
  </si>
  <si>
    <t>40 / 130</t>
  </si>
  <si>
    <t>CASINO</t>
  </si>
  <si>
    <t>Blackjack Surrender</t>
  </si>
  <si>
    <t>Ticket #: 162382188</t>
  </si>
  <si>
    <t>[902] 1-CUBS (CHC) GM-1 +128</t>
  </si>
  <si>
    <t>( ACTION )</t>
  </si>
  <si>
    <t>20 / 25</t>
  </si>
  <si>
    <t>Ticket #: 162383662</t>
  </si>
  <si>
    <t>[5901041] NOLAN ARENADO (STL) PK+105</t>
  </si>
  <si>
    <t>( J HAPP -L / J STEELE -L )</t>
  </si>
  <si>
    <t>50 / 52</t>
  </si>
  <si>
    <t>WIN</t>
  </si>
  <si>
    <t>Ticket #: 162383710</t>
  </si>
  <si>
    <t>[901] 1-CARDINALS (STL) GM-1 o8½-110</t>
  </si>
  <si>
    <t>275 / 250</t>
  </si>
  <si>
    <t>Ticket #: 162387931</t>
  </si>
  <si>
    <t>[901] 1-CARDINALS (STL) GM-1 o8½-115</t>
  </si>
  <si>
    <t>50 / 43</t>
  </si>
  <si>
    <t>Ticket #: 162397032</t>
  </si>
  <si>
    <t>CFB</t>
  </si>
  <si>
    <t>[307] WAKE FOREST +3½-115</t>
  </si>
  <si>
    <t>403 / 350</t>
  </si>
  <si>
    <t>Ticket #: 162446232</t>
  </si>
  <si>
    <t>[334] ARMY -7½-110</t>
  </si>
  <si>
    <t>Ticket #: 162445652</t>
  </si>
  <si>
    <t>@ SOLDIER FIELD - CHICAGO, IL</t>
  </si>
  <si>
    <t>[318] WISCONSIN -6½-105</t>
  </si>
  <si>
    <t>263 / 250</t>
  </si>
  <si>
    <t>Ticket #: 162472645</t>
  </si>
  <si>
    <t>[2318] 2H WISCONSIN -2½-115</t>
  </si>
  <si>
    <t>230 / 200</t>
  </si>
  <si>
    <t>Ticket #: 162502896</t>
  </si>
  <si>
    <t>[348] GEORGIA TECH +14-110</t>
  </si>
  <si>
    <t>55 / 50</t>
  </si>
  <si>
    <t>Ticket #: 162243894</t>
  </si>
  <si>
    <t>3T SUPER TEASER TIES LOSE</t>
  </si>
  <si>
    <t>[360] BYU -13-110 (B+10)</t>
  </si>
  <si>
    <t>[361] COLORADO o34½-110 (B+10)</t>
  </si>
  <si>
    <t>[372] ALABAMA -34½-120 (B+10)</t>
  </si>
  <si>
    <t>260 / 200</t>
  </si>
  <si>
    <t>LEITON / 0</t>
  </si>
  <si>
    <t>XFER</t>
  </si>
  <si>
    <t>Transfer to agent: BBB2000B1</t>
  </si>
  <si>
    <t>Unknown</t>
  </si>
  <si>
    <t>Idiot</t>
  </si>
  <si>
    <t>Ticket ID</t>
  </si>
  <si>
    <t>Sport</t>
  </si>
  <si>
    <t>Bet</t>
  </si>
  <si>
    <t>Risk / Win</t>
  </si>
  <si>
    <t>Outcome</t>
  </si>
  <si>
    <t>Detail</t>
  </si>
  <si>
    <t>Time Placed</t>
  </si>
  <si>
    <t>All</t>
  </si>
  <si>
    <t>Kiko</t>
  </si>
  <si>
    <t>Idiot3</t>
  </si>
  <si>
    <t>Carson</t>
  </si>
  <si>
    <t>Adjustments</t>
  </si>
  <si>
    <t>PlayerID</t>
  </si>
  <si>
    <t>Kevin (Not Victory</t>
  </si>
  <si>
    <t>Steve harrison</t>
  </si>
  <si>
    <t>Wagner Braga</t>
  </si>
  <si>
    <t>pyr146</t>
  </si>
  <si>
    <t>pyr147</t>
  </si>
  <si>
    <t>pyr148</t>
  </si>
  <si>
    <t>pyr112</t>
  </si>
  <si>
    <t>Nico</t>
  </si>
  <si>
    <t>pyr145</t>
  </si>
  <si>
    <t>Rob</t>
  </si>
  <si>
    <t>pyr150</t>
  </si>
  <si>
    <t>Noah</t>
  </si>
  <si>
    <t>Keenan Tims boy</t>
  </si>
  <si>
    <t>Owen Shroeder</t>
  </si>
  <si>
    <t>Brandon Wass</t>
  </si>
  <si>
    <t>Trev to Take Christian</t>
  </si>
  <si>
    <t>Orso Final</t>
  </si>
  <si>
    <t>Trev Final</t>
  </si>
  <si>
    <t>Initial</t>
  </si>
  <si>
    <t>Dro -&gt; 719 -&gt; Gabe</t>
  </si>
  <si>
    <t>Trev -&gt; 103 -&gt; Gabe</t>
  </si>
  <si>
    <t>Trev -&gt; 513 -&gt; Orso</t>
  </si>
  <si>
    <t>After</t>
  </si>
  <si>
    <t>kickbacks</t>
  </si>
  <si>
    <t>gabe</t>
  </si>
  <si>
    <t>orso</t>
  </si>
  <si>
    <t>pyr151</t>
  </si>
  <si>
    <t>Tommy’s boy</t>
  </si>
  <si>
    <t>pyr152</t>
  </si>
  <si>
    <t>Charlie Kennerly</t>
  </si>
  <si>
    <t>Gabe Owes</t>
  </si>
  <si>
    <t>haspaid</t>
  </si>
  <si>
    <t>Cary</t>
  </si>
  <si>
    <t>pyr155</t>
  </si>
  <si>
    <t>Tyler</t>
  </si>
  <si>
    <t>pyr156</t>
  </si>
  <si>
    <t>Quentin</t>
  </si>
  <si>
    <t>pyr153</t>
  </si>
  <si>
    <t>Bennett</t>
  </si>
  <si>
    <t>pyr149</t>
  </si>
  <si>
    <t>ike baldwin</t>
  </si>
  <si>
    <t>pyr154</t>
  </si>
  <si>
    <t>craig gaver</t>
  </si>
  <si>
    <t>r</t>
  </si>
  <si>
    <t>pyr157</t>
  </si>
  <si>
    <t>Chris</t>
  </si>
  <si>
    <t>Christian:</t>
  </si>
  <si>
    <t>we each pay christian $16 total, $8 for kickbacks and $8 for 5 active players</t>
  </si>
  <si>
    <t>c</t>
  </si>
  <si>
    <t>Amount Paid</t>
  </si>
  <si>
    <t>remainder</t>
  </si>
  <si>
    <t>ok so -700 from monster teaser, -50 from 7 pick parlay, -250 from 7 point teaser, +500 from 13 point monster, -700 from virginia monster, +500 from penn st alternate, -750 from colts ml, -600 on bengals teaser, -250 on colts parlay, jags teaser is still alive</t>
  </si>
  <si>
    <t>we each pay christian $21 total, $21 for kickbacks and $0 for 5 active players</t>
  </si>
  <si>
    <t>amount paid</t>
  </si>
  <si>
    <t>amount left</t>
  </si>
  <si>
    <t>action</t>
  </si>
  <si>
    <t>Oustanding</t>
  </si>
  <si>
    <t>Password</t>
  </si>
  <si>
    <t>Current Balance</t>
  </si>
  <si>
    <t>At Risk</t>
  </si>
  <si>
    <t>Available Balance</t>
  </si>
  <si>
    <t>Lifetime</t>
  </si>
  <si>
    <t>Credit Limit</t>
  </si>
  <si>
    <t>Max / Min Wager Web</t>
  </si>
  <si>
    <t>Max / Min Wager Phone</t>
  </si>
  <si>
    <t>Last Wager</t>
  </si>
  <si>
    <t>Enabled</t>
  </si>
  <si>
    <t>Sport / Casino / Race</t>
  </si>
  <si>
    <t>PYR101</t>
  </si>
  <si>
    <t>betatwork</t>
  </si>
  <si>
    <t>500 / 25</t>
  </si>
  <si>
    <t>No Info</t>
  </si>
  <si>
    <t>Yes</t>
  </si>
  <si>
    <t>YesYesYes</t>
  </si>
  <si>
    <t>madridsuck</t>
  </si>
  <si>
    <t>acct_frz</t>
  </si>
  <si>
    <t>300 / 10</t>
  </si>
  <si>
    <t>800 / 10</t>
  </si>
  <si>
    <t>eric123</t>
  </si>
  <si>
    <t>max1</t>
  </si>
  <si>
    <t>500 / 10</t>
  </si>
  <si>
    <t>gata123</t>
  </si>
  <si>
    <t>750 / 10</t>
  </si>
  <si>
    <t>reddevils7</t>
  </si>
  <si>
    <t>freeze</t>
  </si>
  <si>
    <t>250 / 10</t>
  </si>
  <si>
    <t>YesNoYes</t>
  </si>
  <si>
    <t>godawgs</t>
  </si>
  <si>
    <t>rex</t>
  </si>
  <si>
    <t>david1</t>
  </si>
  <si>
    <t>nico1</t>
  </si>
  <si>
    <t>xmarcos</t>
  </si>
  <si>
    <t>350 / 10</t>
  </si>
  <si>
    <t>gogata1</t>
  </si>
  <si>
    <t>509 / 10</t>
  </si>
  <si>
    <t>parlaylock</t>
  </si>
  <si>
    <t>stewart1</t>
  </si>
  <si>
    <t>aruenes</t>
  </si>
  <si>
    <t>400 / 10</t>
  </si>
  <si>
    <t>gobucs</t>
  </si>
  <si>
    <t>zane</t>
  </si>
  <si>
    <t>gp123</t>
  </si>
  <si>
    <t>259 / 10</t>
  </si>
  <si>
    <t>PYR121</t>
  </si>
  <si>
    <t>sports123</t>
  </si>
  <si>
    <t>PYR122</t>
  </si>
  <si>
    <t>natty5567</t>
  </si>
  <si>
    <t>PYR123</t>
  </si>
  <si>
    <t>gobolts</t>
  </si>
  <si>
    <t>PYR124</t>
  </si>
  <si>
    <t>dres1</t>
  </si>
  <si>
    <t>PYR125</t>
  </si>
  <si>
    <t>grieves125</t>
  </si>
  <si>
    <t>PYR126</t>
  </si>
  <si>
    <t>justin1</t>
  </si>
  <si>
    <t>PYR127</t>
  </si>
  <si>
    <t>PYR128</t>
  </si>
  <si>
    <t>brad123</t>
  </si>
  <si>
    <t>PYR129</t>
  </si>
  <si>
    <t>wagner1</t>
  </si>
  <si>
    <t>PYR130</t>
  </si>
  <si>
    <t>verlander3</t>
  </si>
  <si>
    <t>PYR131</t>
  </si>
  <si>
    <t>sly</t>
  </si>
  <si>
    <t>PYR132</t>
  </si>
  <si>
    <t>siva1</t>
  </si>
  <si>
    <t>PYR133</t>
  </si>
  <si>
    <t>h6n9j7m</t>
  </si>
  <si>
    <t>YesNoNo</t>
  </si>
  <si>
    <t>PYR134</t>
  </si>
  <si>
    <t>kevin123</t>
  </si>
  <si>
    <t>PYR135</t>
  </si>
  <si>
    <t>alex1</t>
  </si>
  <si>
    <t>PYR136</t>
  </si>
  <si>
    <t>welcome1</t>
  </si>
  <si>
    <t>PYR137</t>
  </si>
  <si>
    <t>zach1</t>
  </si>
  <si>
    <t>PYR138</t>
  </si>
  <si>
    <t>kaz 1</t>
  </si>
  <si>
    <t>PYR139</t>
  </si>
  <si>
    <t>how01</t>
  </si>
  <si>
    <t>200 / 10</t>
  </si>
  <si>
    <t>PYR140</t>
  </si>
  <si>
    <t>pat1</t>
  </si>
  <si>
    <t>PYR141</t>
  </si>
  <si>
    <t>luc1</t>
  </si>
  <si>
    <t>PYR142</t>
  </si>
  <si>
    <t>open</t>
  </si>
  <si>
    <t>PYR143</t>
  </si>
  <si>
    <t>cary1</t>
  </si>
  <si>
    <t>PYR144</t>
  </si>
  <si>
    <t>logan1</t>
  </si>
  <si>
    <t>PYR145</t>
  </si>
  <si>
    <t>rrojas</t>
  </si>
  <si>
    <t>PYR146</t>
  </si>
  <si>
    <t>keenan1</t>
  </si>
  <si>
    <t>PYR147</t>
  </si>
  <si>
    <t>owen1</t>
  </si>
  <si>
    <t>PYR148</t>
  </si>
  <si>
    <t>wass1</t>
  </si>
  <si>
    <t>PYR149</t>
  </si>
  <si>
    <t>iball69</t>
  </si>
  <si>
    <t>PYR150</t>
  </si>
  <si>
    <t>nmiller</t>
  </si>
  <si>
    <t>PYR151</t>
  </si>
  <si>
    <t>gogata123</t>
  </si>
  <si>
    <t>PYR152</t>
  </si>
  <si>
    <t>brownie1</t>
  </si>
  <si>
    <t>PYR153</t>
  </si>
  <si>
    <t>bennett1</t>
  </si>
  <si>
    <t>PYR154</t>
  </si>
  <si>
    <t>PYR155</t>
  </si>
  <si>
    <t>tyler1</t>
  </si>
  <si>
    <t>PYR156</t>
  </si>
  <si>
    <t>quentin1</t>
  </si>
  <si>
    <t>PYR157</t>
  </si>
  <si>
    <t>gogata15</t>
  </si>
  <si>
    <t>PYR158</t>
  </si>
  <si>
    <t>jax123</t>
  </si>
  <si>
    <t>PYR159</t>
  </si>
  <si>
    <t>PYR160</t>
  </si>
  <si>
    <t>Trevor Jax</t>
  </si>
  <si>
    <t>Brother! Great news. We’ve changed platforms to a sick new website. More lines, better user experience, and overall upgraded live betting. /n You have the same username/password. Your future bets are already converted to the new site.</t>
  </si>
  <si>
    <t>As a reminder your username/password is as follows:</t>
  </si>
  <si>
    <t>website: allaction365.net</t>
  </si>
  <si>
    <t>username: pyr103</t>
  </si>
  <si>
    <t>Lastly, we are giving out free $50 straight bet for the the minor inconvenience of the switch.</t>
  </si>
  <si>
    <t>username: pyr105</t>
  </si>
  <si>
    <t>password: max1</t>
  </si>
  <si>
    <t>username: pyr116</t>
  </si>
  <si>
    <t>password: stewart1</t>
  </si>
  <si>
    <t>username: pyr124</t>
  </si>
  <si>
    <t>password: dres1</t>
  </si>
  <si>
    <t>username: pyr125</t>
  </si>
  <si>
    <t>password: grieves125</t>
  </si>
  <si>
    <t>username: pyr126</t>
  </si>
  <si>
    <t>password: justin1</t>
  </si>
  <si>
    <t>username: pyr128</t>
  </si>
  <si>
    <t>password: brad123</t>
  </si>
  <si>
    <t>username: pyr129</t>
  </si>
  <si>
    <t>password: wagner1</t>
  </si>
  <si>
    <t>username: pyr133</t>
  </si>
  <si>
    <t>password: h6n9j7m</t>
  </si>
  <si>
    <t>username: pyr141</t>
  </si>
  <si>
    <t>password: luc1</t>
  </si>
  <si>
    <t>username: pyr142</t>
  </si>
  <si>
    <t>password: open</t>
  </si>
  <si>
    <t>username: pyr144</t>
  </si>
  <si>
    <t>password: logan1</t>
  </si>
  <si>
    <t>username: pyr147</t>
  </si>
  <si>
    <t>password: owen1</t>
  </si>
  <si>
    <t>username: pyr148</t>
  </si>
  <si>
    <t>password: wass1</t>
  </si>
  <si>
    <t>username: pyr149</t>
  </si>
  <si>
    <t>password: iball69</t>
  </si>
  <si>
    <t>username: pyr152</t>
  </si>
  <si>
    <t>password: brownie1</t>
  </si>
  <si>
    <t>username: pyr153</t>
  </si>
  <si>
    <t>password: bennett1</t>
  </si>
  <si>
    <t>username: pyr154</t>
  </si>
  <si>
    <t>password: freeze</t>
  </si>
  <si>
    <t>password:</t>
  </si>
  <si>
    <t>pyr160</t>
  </si>
  <si>
    <t>tate</t>
  </si>
  <si>
    <t>Amount Outstanding</t>
  </si>
  <si>
    <t xml:space="preserve">RED FEES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</si>
</sst>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444444"/>
      <name val="Inherit"/>
    </font>
    <font>
      <sz val="13"/>
      <color rgb="FF444444"/>
      <name val="Inherit"/>
    </font>
    <font>
      <u/>
      <sz val="13"/>
      <color rgb="FF333333"/>
      <name val="Inherit"/>
    </font>
    <font>
      <sz val="13"/>
      <color rgb="FFC70000"/>
      <name val="Inherit"/>
    </font>
    <font>
      <sz val="13"/>
      <color rgb="FF111111"/>
      <name val="Inherit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555555"/>
      <name val="Verdana"/>
      <family val="2"/>
    </font>
    <font>
      <b/>
      <sz val="11"/>
      <color rgb="FF555555"/>
      <name val="Verdana"/>
      <family val="2"/>
    </font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3"/>
      <color rgb="FF444444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444444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E414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8909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23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7" borderId="0" xfId="0" applyFill="1"/>
    <xf numFmtId="0" fontId="0" fillId="8" borderId="0" xfId="0" applyFill="1"/>
    <xf numFmtId="0" fontId="0" fillId="2" borderId="1" xfId="0" applyFill="1" applyBorder="1"/>
    <xf numFmtId="0" fontId="0" fillId="8" borderId="1" xfId="0" applyFill="1" applyBorder="1"/>
    <xf numFmtId="0" fontId="0" fillId="4" borderId="1" xfId="0" applyFill="1" applyBorder="1"/>
    <xf numFmtId="0" fontId="0" fillId="7" borderId="1" xfId="0" applyFill="1" applyBorder="1"/>
    <xf numFmtId="0" fontId="2" fillId="6" borderId="3" xfId="0" applyFont="1" applyFill="1" applyBorder="1"/>
    <xf numFmtId="0" fontId="2" fillId="6" borderId="4" xfId="0" applyFont="1" applyFill="1" applyBorder="1"/>
    <xf numFmtId="0" fontId="2" fillId="6" borderId="5" xfId="0" applyFont="1" applyFill="1" applyBorder="1"/>
    <xf numFmtId="0" fontId="0" fillId="8" borderId="2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8" borderId="11" xfId="0" applyFill="1" applyBorder="1"/>
    <xf numFmtId="0" fontId="0" fillId="8" borderId="12" xfId="0" applyFill="1" applyBorder="1"/>
    <xf numFmtId="0" fontId="0" fillId="8" borderId="13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9" xfId="0" applyFill="1" applyBorder="1"/>
    <xf numFmtId="0" fontId="0" fillId="8" borderId="10" xfId="0" applyFill="1" applyBorder="1"/>
    <xf numFmtId="0" fontId="0" fillId="7" borderId="2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7" borderId="14" xfId="0" applyFill="1" applyBorder="1"/>
    <xf numFmtId="0" fontId="0" fillId="7" borderId="15" xfId="0" applyFill="1" applyBorder="1"/>
    <xf numFmtId="0" fontId="2" fillId="6" borderId="16" xfId="0" applyFont="1" applyFill="1" applyBorder="1"/>
    <xf numFmtId="0" fontId="2" fillId="6" borderId="17" xfId="0" applyFont="1" applyFill="1" applyBorder="1"/>
    <xf numFmtId="0" fontId="2" fillId="6" borderId="18" xfId="0" applyFont="1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5" xfId="0" applyFill="1" applyBorder="1"/>
    <xf numFmtId="3" fontId="0" fillId="0" borderId="0" xfId="0" applyNumberFormat="1"/>
    <xf numFmtId="0" fontId="0" fillId="7" borderId="19" xfId="0" applyFill="1" applyBorder="1"/>
    <xf numFmtId="0" fontId="0" fillId="7" borderId="20" xfId="0" applyFill="1" applyBorder="1"/>
    <xf numFmtId="0" fontId="0" fillId="7" borderId="21" xfId="0" applyFill="1" applyBorder="1"/>
    <xf numFmtId="0" fontId="3" fillId="0" borderId="0" xfId="0" applyFont="1"/>
    <xf numFmtId="0" fontId="5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2" fontId="5" fillId="0" borderId="0" xfId="0" applyNumberFormat="1" applyFont="1"/>
    <xf numFmtId="2" fontId="4" fillId="0" borderId="0" xfId="0" applyNumberFormat="1" applyFont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9" xfId="0" applyFill="1" applyBorder="1"/>
    <xf numFmtId="0" fontId="0" fillId="9" borderId="1" xfId="0" applyFill="1" applyBorder="1"/>
    <xf numFmtId="0" fontId="0" fillId="9" borderId="8" xfId="0" applyFill="1" applyBorder="1"/>
    <xf numFmtId="0" fontId="0" fillId="9" borderId="10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2" fillId="6" borderId="19" xfId="0" applyFont="1" applyFill="1" applyBorder="1"/>
    <xf numFmtId="0" fontId="2" fillId="6" borderId="20" xfId="0" applyFont="1" applyFill="1" applyBorder="1"/>
    <xf numFmtId="0" fontId="2" fillId="6" borderId="21" xfId="0" applyFont="1" applyFill="1" applyBorder="1"/>
    <xf numFmtId="0" fontId="0" fillId="9" borderId="11" xfId="0" applyFill="1" applyBorder="1"/>
    <xf numFmtId="0" fontId="0" fillId="9" borderId="12" xfId="0" applyFill="1" applyBorder="1"/>
    <xf numFmtId="0" fontId="0" fillId="10" borderId="6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9" xfId="0" applyFill="1" applyBorder="1"/>
    <xf numFmtId="0" fontId="0" fillId="10" borderId="1" xfId="0" applyFill="1" applyBorder="1"/>
    <xf numFmtId="0" fontId="0" fillId="10" borderId="10" xfId="0" applyFill="1" applyBorder="1"/>
    <xf numFmtId="0" fontId="0" fillId="10" borderId="11" xfId="0" applyFill="1" applyBorder="1"/>
    <xf numFmtId="0" fontId="0" fillId="10" borderId="12" xfId="0" applyFill="1" applyBorder="1"/>
    <xf numFmtId="0" fontId="0" fillId="10" borderId="13" xfId="0" applyFill="1" applyBorder="1"/>
    <xf numFmtId="0" fontId="0" fillId="11" borderId="19" xfId="0" applyFill="1" applyBorder="1"/>
    <xf numFmtId="0" fontId="0" fillId="11" borderId="20" xfId="0" applyFill="1" applyBorder="1"/>
    <xf numFmtId="0" fontId="0" fillId="11" borderId="21" xfId="0" applyFill="1" applyBorder="1"/>
    <xf numFmtId="0" fontId="0" fillId="12" borderId="6" xfId="0" applyFill="1" applyBorder="1"/>
    <xf numFmtId="0" fontId="0" fillId="12" borderId="7" xfId="0" applyFill="1" applyBorder="1"/>
    <xf numFmtId="0" fontId="0" fillId="12" borderId="8" xfId="0" applyFill="1" applyBorder="1"/>
    <xf numFmtId="0" fontId="0" fillId="12" borderId="9" xfId="0" applyFill="1" applyBorder="1"/>
    <xf numFmtId="0" fontId="0" fillId="12" borderId="1" xfId="0" applyFill="1" applyBorder="1"/>
    <xf numFmtId="0" fontId="0" fillId="12" borderId="10" xfId="0" applyFill="1" applyBorder="1"/>
    <xf numFmtId="0" fontId="0" fillId="12" borderId="11" xfId="0" applyFill="1" applyBorder="1"/>
    <xf numFmtId="0" fontId="0" fillId="12" borderId="12" xfId="0" applyFill="1" applyBorder="1"/>
    <xf numFmtId="0" fontId="0" fillId="12" borderId="13" xfId="0" applyFill="1" applyBorder="1"/>
    <xf numFmtId="0" fontId="0" fillId="0" borderId="1" xfId="0" applyBorder="1"/>
    <xf numFmtId="0" fontId="0" fillId="10" borderId="14" xfId="0" applyFill="1" applyBorder="1"/>
    <xf numFmtId="0" fontId="0" fillId="10" borderId="2" xfId="0" applyFill="1" applyBorder="1"/>
    <xf numFmtId="0" fontId="0" fillId="10" borderId="15" xfId="0" applyFill="1" applyBorder="1"/>
    <xf numFmtId="0" fontId="0" fillId="10" borderId="22" xfId="0" applyFill="1" applyBorder="1"/>
    <xf numFmtId="0" fontId="0" fillId="10" borderId="23" xfId="0" applyFill="1" applyBorder="1"/>
    <xf numFmtId="0" fontId="0" fillId="10" borderId="24" xfId="0" applyFill="1" applyBorder="1"/>
    <xf numFmtId="0" fontId="0" fillId="12" borderId="22" xfId="0" applyFill="1" applyBorder="1"/>
    <xf numFmtId="0" fontId="0" fillId="12" borderId="23" xfId="0" applyFill="1" applyBorder="1"/>
    <xf numFmtId="0" fontId="0" fillId="12" borderId="24" xfId="0" applyFill="1" applyBorder="1"/>
    <xf numFmtId="0" fontId="0" fillId="13" borderId="1" xfId="0" applyFill="1" applyBorder="1"/>
    <xf numFmtId="0" fontId="0" fillId="13" borderId="6" xfId="0" applyFill="1" applyBorder="1"/>
    <xf numFmtId="0" fontId="0" fillId="13" borderId="7" xfId="0" applyFill="1" applyBorder="1"/>
    <xf numFmtId="0" fontId="0" fillId="13" borderId="8" xfId="0" applyFill="1" applyBorder="1"/>
    <xf numFmtId="0" fontId="0" fillId="13" borderId="9" xfId="0" applyFill="1" applyBorder="1"/>
    <xf numFmtId="0" fontId="0" fillId="13" borderId="10" xfId="0" applyFill="1" applyBorder="1"/>
    <xf numFmtId="0" fontId="0" fillId="13" borderId="11" xfId="0" applyFill="1" applyBorder="1"/>
    <xf numFmtId="0" fontId="0" fillId="13" borderId="12" xfId="0" applyFill="1" applyBorder="1"/>
    <xf numFmtId="0" fontId="0" fillId="13" borderId="1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11" xfId="0" applyFill="1" applyBorder="1"/>
    <xf numFmtId="0" fontId="0" fillId="14" borderId="12" xfId="0" applyFill="1" applyBorder="1"/>
    <xf numFmtId="0" fontId="0" fillId="14" borderId="13" xfId="0" applyFill="1" applyBorder="1"/>
    <xf numFmtId="0" fontId="0" fillId="13" borderId="14" xfId="0" applyFill="1" applyBorder="1"/>
    <xf numFmtId="0" fontId="0" fillId="13" borderId="2" xfId="0" applyFill="1" applyBorder="1"/>
    <xf numFmtId="0" fontId="0" fillId="13" borderId="15" xfId="0" applyFill="1" applyBorder="1"/>
    <xf numFmtId="0" fontId="0" fillId="14" borderId="1" xfId="0" applyFill="1" applyBorder="1"/>
    <xf numFmtId="0" fontId="0" fillId="14" borderId="9" xfId="0" applyFill="1" applyBorder="1"/>
    <xf numFmtId="0" fontId="0" fillId="14" borderId="10" xfId="0" applyFill="1" applyBorder="1"/>
    <xf numFmtId="0" fontId="0" fillId="12" borderId="14" xfId="0" applyFill="1" applyBorder="1"/>
    <xf numFmtId="0" fontId="0" fillId="12" borderId="2" xfId="0" applyFill="1" applyBorder="1"/>
    <xf numFmtId="0" fontId="0" fillId="12" borderId="15" xfId="0" applyFill="1" applyBorder="1"/>
    <xf numFmtId="0" fontId="0" fillId="13" borderId="0" xfId="0" applyFill="1" applyBorder="1"/>
    <xf numFmtId="0" fontId="2" fillId="15" borderId="33" xfId="0" applyFont="1" applyFill="1" applyBorder="1" applyAlignment="1">
      <alignment horizontal="center"/>
    </xf>
    <xf numFmtId="0" fontId="2" fillId="15" borderId="34" xfId="0" applyFont="1" applyFill="1" applyBorder="1" applyAlignment="1">
      <alignment horizontal="center"/>
    </xf>
    <xf numFmtId="0" fontId="2" fillId="15" borderId="35" xfId="0" applyFont="1" applyFill="1" applyBorder="1" applyAlignment="1">
      <alignment horizontal="center"/>
    </xf>
    <xf numFmtId="0" fontId="10" fillId="16" borderId="26" xfId="0" applyFont="1" applyFill="1" applyBorder="1"/>
    <xf numFmtId="0" fontId="0" fillId="16" borderId="26" xfId="0" applyFill="1" applyBorder="1"/>
    <xf numFmtId="22" fontId="10" fillId="16" borderId="29" xfId="0" applyNumberFormat="1" applyFont="1" applyFill="1" applyBorder="1"/>
    <xf numFmtId="0" fontId="10" fillId="16" borderId="29" xfId="0" applyFont="1" applyFill="1" applyBorder="1"/>
    <xf numFmtId="0" fontId="10" fillId="17" borderId="26" xfId="0" applyFont="1" applyFill="1" applyBorder="1"/>
    <xf numFmtId="0" fontId="0" fillId="17" borderId="26" xfId="0" applyFill="1" applyBorder="1"/>
    <xf numFmtId="22" fontId="10" fillId="17" borderId="0" xfId="0" applyNumberFormat="1" applyFont="1" applyFill="1" applyBorder="1"/>
    <xf numFmtId="0" fontId="10" fillId="17" borderId="0" xfId="0" applyFont="1" applyFill="1" applyBorder="1"/>
    <xf numFmtId="0" fontId="10" fillId="17" borderId="29" xfId="0" applyFont="1" applyFill="1" applyBorder="1"/>
    <xf numFmtId="0" fontId="10" fillId="17" borderId="33" xfId="0" applyFont="1" applyFill="1" applyBorder="1" applyAlignment="1">
      <alignment vertical="center"/>
    </xf>
    <xf numFmtId="0" fontId="10" fillId="17" borderId="34" xfId="0" applyFont="1" applyFill="1" applyBorder="1"/>
    <xf numFmtId="22" fontId="10" fillId="17" borderId="35" xfId="0" applyNumberFormat="1" applyFont="1" applyFill="1" applyBorder="1"/>
    <xf numFmtId="0" fontId="10" fillId="17" borderId="25" xfId="0" applyFont="1" applyFill="1" applyBorder="1" applyAlignment="1">
      <alignment vertical="center"/>
    </xf>
    <xf numFmtId="0" fontId="10" fillId="17" borderId="26" xfId="0" applyFont="1" applyFill="1" applyBorder="1" applyAlignment="1"/>
    <xf numFmtId="22" fontId="10" fillId="17" borderId="27" xfId="0" applyNumberFormat="1" applyFont="1" applyFill="1" applyBorder="1" applyAlignment="1"/>
    <xf numFmtId="0" fontId="10" fillId="17" borderId="31" xfId="0" applyFont="1" applyFill="1" applyBorder="1" applyAlignment="1">
      <alignment vertical="center"/>
    </xf>
    <xf numFmtId="0" fontId="10" fillId="17" borderId="0" xfId="0" applyFont="1" applyFill="1" applyBorder="1" applyAlignment="1"/>
    <xf numFmtId="22" fontId="10" fillId="17" borderId="32" xfId="0" applyNumberFormat="1" applyFont="1" applyFill="1" applyBorder="1" applyAlignment="1"/>
    <xf numFmtId="0" fontId="0" fillId="17" borderId="0" xfId="0" applyFill="1" applyBorder="1"/>
    <xf numFmtId="0" fontId="10" fillId="17" borderId="28" xfId="0" applyFont="1" applyFill="1" applyBorder="1" applyAlignment="1">
      <alignment vertical="center"/>
    </xf>
    <xf numFmtId="0" fontId="10" fillId="17" borderId="29" xfId="0" applyFont="1" applyFill="1" applyBorder="1" applyAlignment="1"/>
    <xf numFmtId="22" fontId="10" fillId="17" borderId="29" xfId="0" applyNumberFormat="1" applyFont="1" applyFill="1" applyBorder="1"/>
    <xf numFmtId="0" fontId="10" fillId="16" borderId="25" xfId="0" applyFont="1" applyFill="1" applyBorder="1" applyAlignment="1">
      <alignment vertical="center"/>
    </xf>
    <xf numFmtId="0" fontId="10" fillId="16" borderId="26" xfId="0" applyFont="1" applyFill="1" applyBorder="1" applyAlignment="1"/>
    <xf numFmtId="22" fontId="10" fillId="16" borderId="27" xfId="0" applyNumberFormat="1" applyFont="1" applyFill="1" applyBorder="1" applyAlignment="1"/>
    <xf numFmtId="0" fontId="10" fillId="16" borderId="31" xfId="0" applyFont="1" applyFill="1" applyBorder="1" applyAlignment="1">
      <alignment vertical="center"/>
    </xf>
    <xf numFmtId="22" fontId="10" fillId="16" borderId="0" xfId="0" applyNumberFormat="1" applyFont="1" applyFill="1" applyBorder="1"/>
    <xf numFmtId="0" fontId="10" fillId="16" borderId="0" xfId="0" applyFont="1" applyFill="1" applyBorder="1"/>
    <xf numFmtId="0" fontId="10" fillId="16" borderId="0" xfId="0" applyFont="1" applyFill="1" applyBorder="1" applyAlignment="1"/>
    <xf numFmtId="22" fontId="10" fillId="16" borderId="32" xfId="0" applyNumberFormat="1" applyFont="1" applyFill="1" applyBorder="1" applyAlignment="1"/>
    <xf numFmtId="0" fontId="0" fillId="16" borderId="0" xfId="0" applyFill="1" applyBorder="1"/>
    <xf numFmtId="0" fontId="10" fillId="16" borderId="28" xfId="0" applyFont="1" applyFill="1" applyBorder="1" applyAlignment="1">
      <alignment vertical="center"/>
    </xf>
    <xf numFmtId="0" fontId="0" fillId="16" borderId="29" xfId="0" applyFill="1" applyBorder="1"/>
    <xf numFmtId="0" fontId="10" fillId="16" borderId="29" xfId="0" applyFont="1" applyFill="1" applyBorder="1" applyAlignment="1"/>
    <xf numFmtId="22" fontId="10" fillId="16" borderId="30" xfId="0" applyNumberFormat="1" applyFont="1" applyFill="1" applyBorder="1" applyAlignment="1"/>
    <xf numFmtId="0" fontId="0" fillId="18" borderId="31" xfId="0" applyFill="1" applyBorder="1"/>
    <xf numFmtId="0" fontId="0" fillId="18" borderId="32" xfId="0" applyFill="1" applyBorder="1"/>
    <xf numFmtId="0" fontId="0" fillId="18" borderId="28" xfId="0" applyFill="1" applyBorder="1"/>
    <xf numFmtId="0" fontId="0" fillId="18" borderId="30" xfId="0" applyFill="1" applyBorder="1"/>
    <xf numFmtId="0" fontId="0" fillId="18" borderId="25" xfId="0" applyFill="1" applyBorder="1"/>
    <xf numFmtId="0" fontId="0" fillId="18" borderId="27" xfId="0" applyFill="1" applyBorder="1"/>
    <xf numFmtId="0" fontId="9" fillId="18" borderId="28" xfId="0" applyFont="1" applyFill="1" applyBorder="1"/>
    <xf numFmtId="0" fontId="9" fillId="18" borderId="30" xfId="0" applyFont="1" applyFill="1" applyBorder="1"/>
    <xf numFmtId="0" fontId="11" fillId="18" borderId="33" xfId="0" applyFont="1" applyFill="1" applyBorder="1"/>
    <xf numFmtId="0" fontId="11" fillId="18" borderId="34" xfId="0" applyFont="1" applyFill="1" applyBorder="1"/>
    <xf numFmtId="22" fontId="11" fillId="18" borderId="35" xfId="0" applyNumberFormat="1" applyFont="1" applyFill="1" applyBorder="1"/>
    <xf numFmtId="0" fontId="0" fillId="0" borderId="25" xfId="0" applyBorder="1"/>
    <xf numFmtId="0" fontId="0" fillId="0" borderId="27" xfId="0" applyBorder="1"/>
    <xf numFmtId="0" fontId="0" fillId="0" borderId="31" xfId="0" applyBorder="1"/>
    <xf numFmtId="0" fontId="0" fillId="0" borderId="32" xfId="0" applyBorder="1"/>
    <xf numFmtId="0" fontId="0" fillId="0" borderId="28" xfId="0" applyBorder="1"/>
    <xf numFmtId="0" fontId="0" fillId="0" borderId="30" xfId="0" applyBorder="1"/>
    <xf numFmtId="0" fontId="13" fillId="19" borderId="0" xfId="0" applyFont="1" applyFill="1"/>
    <xf numFmtId="0" fontId="0" fillId="19" borderId="0" xfId="0" applyFill="1"/>
    <xf numFmtId="0" fontId="0" fillId="12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3" fillId="13" borderId="0" xfId="0" applyFont="1" applyFill="1"/>
    <xf numFmtId="0" fontId="0" fillId="13" borderId="0" xfId="0" applyFill="1"/>
    <xf numFmtId="9" fontId="0" fillId="0" borderId="0" xfId="1" applyFont="1"/>
    <xf numFmtId="0" fontId="15" fillId="0" borderId="0" xfId="0" applyFont="1"/>
    <xf numFmtId="0" fontId="2" fillId="15" borderId="1" xfId="0" applyFont="1" applyFill="1" applyBorder="1"/>
    <xf numFmtId="0" fontId="14" fillId="0" borderId="1" xfId="0" applyFont="1" applyBorder="1"/>
    <xf numFmtId="3" fontId="14" fillId="0" borderId="1" xfId="0" applyNumberFormat="1" applyFont="1" applyBorder="1"/>
    <xf numFmtId="14" fontId="14" fillId="0" borderId="1" xfId="0" applyNumberFormat="1" applyFont="1" applyBorder="1"/>
    <xf numFmtId="0" fontId="16" fillId="0" borderId="1" xfId="0" applyFont="1" applyBorder="1"/>
    <xf numFmtId="0" fontId="10" fillId="17" borderId="25" xfId="0" applyFont="1" applyFill="1" applyBorder="1" applyAlignment="1">
      <alignment vertical="center"/>
    </xf>
    <xf numFmtId="0" fontId="10" fillId="17" borderId="31" xfId="0" applyFont="1" applyFill="1" applyBorder="1" applyAlignment="1">
      <alignment vertical="center"/>
    </xf>
    <xf numFmtId="0" fontId="10" fillId="17" borderId="28" xfId="0" applyFont="1" applyFill="1" applyBorder="1" applyAlignment="1">
      <alignment vertical="center"/>
    </xf>
    <xf numFmtId="0" fontId="10" fillId="17" borderId="26" xfId="0" applyFont="1" applyFill="1" applyBorder="1"/>
    <xf numFmtId="0" fontId="10" fillId="17" borderId="0" xfId="0" applyFont="1" applyFill="1" applyBorder="1"/>
    <xf numFmtId="0" fontId="10" fillId="17" borderId="29" xfId="0" applyFont="1" applyFill="1" applyBorder="1"/>
    <xf numFmtId="22" fontId="10" fillId="17" borderId="27" xfId="0" applyNumberFormat="1" applyFont="1" applyFill="1" applyBorder="1"/>
    <xf numFmtId="22" fontId="10" fillId="17" borderId="32" xfId="0" applyNumberFormat="1" applyFont="1" applyFill="1" applyBorder="1"/>
    <xf numFmtId="22" fontId="10" fillId="17" borderId="30" xfId="0" applyNumberFormat="1" applyFont="1" applyFill="1" applyBorder="1"/>
    <xf numFmtId="0" fontId="10" fillId="16" borderId="25" xfId="0" applyFont="1" applyFill="1" applyBorder="1" applyAlignment="1">
      <alignment vertical="center"/>
    </xf>
    <xf numFmtId="0" fontId="10" fillId="16" borderId="28" xfId="0" applyFont="1" applyFill="1" applyBorder="1" applyAlignment="1">
      <alignment vertical="center"/>
    </xf>
    <xf numFmtId="0" fontId="10" fillId="16" borderId="26" xfId="0" applyFont="1" applyFill="1" applyBorder="1"/>
    <xf numFmtId="0" fontId="10" fillId="16" borderId="29" xfId="0" applyFont="1" applyFill="1" applyBorder="1"/>
    <xf numFmtId="22" fontId="10" fillId="16" borderId="27" xfId="0" applyNumberFormat="1" applyFont="1" applyFill="1" applyBorder="1"/>
    <xf numFmtId="22" fontId="10" fillId="16" borderId="30" xfId="0" applyNumberFormat="1" applyFont="1" applyFill="1" applyBorder="1"/>
    <xf numFmtId="0" fontId="10" fillId="16" borderId="31" xfId="0" applyFont="1" applyFill="1" applyBorder="1" applyAlignment="1">
      <alignment vertical="center"/>
    </xf>
    <xf numFmtId="0" fontId="10" fillId="16" borderId="0" xfId="0" applyFont="1" applyFill="1" applyBorder="1"/>
    <xf numFmtId="22" fontId="10" fillId="16" borderId="32" xfId="0" applyNumberFormat="1" applyFont="1" applyFill="1" applyBorder="1"/>
  </cellXfs>
  <cellStyles count="2">
    <cellStyle name="Normal" xfId="0" builtinId="0"/>
    <cellStyle name="Percent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89090"/>
      <color rgb="FFCE41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11</xdr:col>
      <xdr:colOff>495300</xdr:colOff>
      <xdr:row>14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152888-7F8E-0640-9B6A-5F3038A4F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69000" y="419100"/>
          <a:ext cx="3797300" cy="2540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444500</xdr:colOff>
      <xdr:row>4</xdr:row>
      <xdr:rowOff>127000</xdr:rowOff>
    </xdr:from>
    <xdr:to>
      <xdr:col>17</xdr:col>
      <xdr:colOff>241300</xdr:colOff>
      <xdr:row>13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7A5D13-F01D-3747-BCBF-061B52B100B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9553"/>
        <a:stretch/>
      </xdr:blipFill>
      <xdr:spPr>
        <a:xfrm>
          <a:off x="10477500" y="1003300"/>
          <a:ext cx="3924300" cy="18288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800100</xdr:colOff>
      <xdr:row>2</xdr:row>
      <xdr:rowOff>165100</xdr:rowOff>
    </xdr:from>
    <xdr:to>
      <xdr:col>11</xdr:col>
      <xdr:colOff>571500</xdr:colOff>
      <xdr:row>15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6EBC41-B237-E348-BFF4-C88BA2AA35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8200" y="571500"/>
          <a:ext cx="3898900" cy="25527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482600</xdr:colOff>
      <xdr:row>2</xdr:row>
      <xdr:rowOff>165100</xdr:rowOff>
    </xdr:from>
    <xdr:to>
      <xdr:col>11</xdr:col>
      <xdr:colOff>558800</xdr:colOff>
      <xdr:row>15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E576495-A6D6-F348-A2ED-94AC6FEADE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0400" y="571500"/>
          <a:ext cx="4203700" cy="25781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330200</xdr:colOff>
      <xdr:row>2</xdr:row>
      <xdr:rowOff>190500</xdr:rowOff>
    </xdr:from>
    <xdr:to>
      <xdr:col>10</xdr:col>
      <xdr:colOff>800100</xdr:colOff>
      <xdr:row>15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DBA1ABD-1803-1748-99A5-4ECD62594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596900"/>
          <a:ext cx="3771900" cy="25527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457199</xdr:colOff>
      <xdr:row>3</xdr:row>
      <xdr:rowOff>88900</xdr:rowOff>
    </xdr:from>
    <xdr:to>
      <xdr:col>12</xdr:col>
      <xdr:colOff>30376</xdr:colOff>
      <xdr:row>14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AB3B6A-93CB-714E-8DB0-E549EBAEE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0399" y="711200"/>
          <a:ext cx="4526177" cy="22479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520700</xdr:colOff>
      <xdr:row>2</xdr:row>
      <xdr:rowOff>177800</xdr:rowOff>
    </xdr:from>
    <xdr:to>
      <xdr:col>11</xdr:col>
      <xdr:colOff>215900</xdr:colOff>
      <xdr:row>11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46E5388-8721-E04C-A440-6C17C7EAA9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03900" y="584200"/>
          <a:ext cx="3822700" cy="18796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419100</xdr:colOff>
      <xdr:row>2</xdr:row>
      <xdr:rowOff>190500</xdr:rowOff>
    </xdr:from>
    <xdr:to>
      <xdr:col>15</xdr:col>
      <xdr:colOff>414824</xdr:colOff>
      <xdr:row>15</xdr:row>
      <xdr:rowOff>23876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97AEA0-9787-0D42-8939-FB54956A36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02300" y="596900"/>
          <a:ext cx="7158524" cy="255117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558800</xdr:colOff>
      <xdr:row>3</xdr:row>
      <xdr:rowOff>88900</xdr:rowOff>
    </xdr:from>
    <xdr:to>
      <xdr:col>15</xdr:col>
      <xdr:colOff>50800</xdr:colOff>
      <xdr:row>15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5EE7EB-49CE-0D41-94C7-63914AE97A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29300" y="711200"/>
          <a:ext cx="6921500" cy="25908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256822</xdr:colOff>
      <xdr:row>3</xdr:row>
      <xdr:rowOff>49388</xdr:rowOff>
    </xdr:from>
    <xdr:to>
      <xdr:col>14</xdr:col>
      <xdr:colOff>561622</xdr:colOff>
      <xdr:row>15</xdr:row>
      <xdr:rowOff>121355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818282-200A-7345-9CD3-9F638833B6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76711" y="656166"/>
          <a:ext cx="6965244" cy="251318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536223</xdr:colOff>
      <xdr:row>6</xdr:row>
      <xdr:rowOff>56444</xdr:rowOff>
    </xdr:from>
    <xdr:to>
      <xdr:col>11</xdr:col>
      <xdr:colOff>259645</xdr:colOff>
      <xdr:row>15</xdr:row>
      <xdr:rowOff>94544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68D3C4-CC97-DC40-A89B-E236E07332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56112" y="1312333"/>
          <a:ext cx="3886200" cy="1816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11</xdr:col>
      <xdr:colOff>596900</xdr:colOff>
      <xdr:row>16</xdr:row>
      <xdr:rowOff>88900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FD59CA-2F9A-2B4C-8F19-BCDAF3401D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3600" y="876300"/>
          <a:ext cx="3898900" cy="25527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522111</xdr:colOff>
      <xdr:row>5</xdr:row>
      <xdr:rowOff>111478</xdr:rowOff>
    </xdr:from>
    <xdr:to>
      <xdr:col>13</xdr:col>
      <xdr:colOff>172156</xdr:colOff>
      <xdr:row>14</xdr:row>
      <xdr:rowOff>162278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906F41-9CDC-394F-8C72-7A46104716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1169811"/>
          <a:ext cx="3812823" cy="1842911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330200</xdr:colOff>
      <xdr:row>2</xdr:row>
      <xdr:rowOff>177800</xdr:rowOff>
    </xdr:from>
    <xdr:to>
      <xdr:col>14</xdr:col>
      <xdr:colOff>571500</xdr:colOff>
      <xdr:row>15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C1D63C-29F2-4347-8DB8-D4ABEBF867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3400" y="584200"/>
          <a:ext cx="6845300" cy="259080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381000</xdr:colOff>
      <xdr:row>2</xdr:row>
      <xdr:rowOff>165100</xdr:rowOff>
    </xdr:from>
    <xdr:to>
      <xdr:col>14</xdr:col>
      <xdr:colOff>635000</xdr:colOff>
      <xdr:row>14</xdr:row>
      <xdr:rowOff>177800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2FEB86-A760-5B42-8FCF-AEFCD288C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64200" y="571500"/>
          <a:ext cx="6858000" cy="252730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279400</xdr:colOff>
      <xdr:row>2</xdr:row>
      <xdr:rowOff>76200</xdr:rowOff>
    </xdr:from>
    <xdr:to>
      <xdr:col>14</xdr:col>
      <xdr:colOff>558800</xdr:colOff>
      <xdr:row>14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C1F4C4-70F5-B741-A23F-2C05EE6D98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49900" y="482600"/>
          <a:ext cx="6883400" cy="2603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11</xdr:col>
      <xdr:colOff>711200</xdr:colOff>
      <xdr:row>14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839A02-6F93-EB44-8A68-DD60FC37B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3600" y="419100"/>
          <a:ext cx="4013200" cy="25527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11</xdr:col>
      <xdr:colOff>520700</xdr:colOff>
      <xdr:row>13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726B56-8F51-8843-8C03-F6E8E491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8500" y="203200"/>
          <a:ext cx="3822700" cy="254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800100</xdr:colOff>
      <xdr:row>2</xdr:row>
      <xdr:rowOff>177800</xdr:rowOff>
    </xdr:from>
    <xdr:to>
      <xdr:col>11</xdr:col>
      <xdr:colOff>584200</xdr:colOff>
      <xdr:row>15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175D8A-719B-B344-B112-7F0F952137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8200" y="584200"/>
          <a:ext cx="3886200" cy="25908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177800</xdr:rowOff>
    </xdr:from>
    <xdr:to>
      <xdr:col>11</xdr:col>
      <xdr:colOff>546100</xdr:colOff>
      <xdr:row>15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302A0B-4B2F-2F4F-8847-F5B8C471A9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0" y="584200"/>
          <a:ext cx="3848100" cy="26035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16</xdr:col>
      <xdr:colOff>711200</xdr:colOff>
      <xdr:row>5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D663DCE-A97A-3043-BEC9-5EA20D4A99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76000" y="622300"/>
          <a:ext cx="2362200" cy="6096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88900</xdr:colOff>
      <xdr:row>2</xdr:row>
      <xdr:rowOff>165100</xdr:rowOff>
    </xdr:from>
    <xdr:to>
      <xdr:col>11</xdr:col>
      <xdr:colOff>673100</xdr:colOff>
      <xdr:row>15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11F832-71ED-2840-AFB8-74FC646098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4400" y="571500"/>
          <a:ext cx="3886200" cy="26162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469900</xdr:colOff>
      <xdr:row>10</xdr:row>
      <xdr:rowOff>139700</xdr:rowOff>
    </xdr:from>
    <xdr:to>
      <xdr:col>19</xdr:col>
      <xdr:colOff>393700</xdr:colOff>
      <xdr:row>22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5F4C6A-ECD3-A547-9828-A918522B1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0" y="2171700"/>
          <a:ext cx="4051300" cy="24257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635000</xdr:colOff>
      <xdr:row>13</xdr:row>
      <xdr:rowOff>114300</xdr:rowOff>
    </xdr:from>
    <xdr:to>
      <xdr:col>19</xdr:col>
      <xdr:colOff>685800</xdr:colOff>
      <xdr:row>21</xdr:row>
      <xdr:rowOff>177800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D2336AE-A5A8-1340-A11B-E38A55EAA2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44400" y="2997200"/>
          <a:ext cx="4178300" cy="1714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B36D0-AF78-1348-AA28-3F01FE90049F}">
  <sheetPr codeName="Sheet1"/>
  <dimension ref="B2:F22"/>
  <sheetViews>
    <sheetView showGridLines="0" workbookViewId="0">
      <selection activeCell="G28" sqref="G28"/>
    </sheetView>
  </sheetViews>
  <sheetFormatPr baseColWidth="10" defaultRowHeight="16"/>
  <cols>
    <col min="2" max="2" width="7.1640625" customWidth="1"/>
    <col min="3" max="3" width="9.33203125" customWidth="1"/>
    <col min="4" max="4" width="9.1640625" customWidth="1"/>
    <col min="5" max="5" width="13.33203125" bestFit="1" customWidth="1"/>
    <col min="6" max="6" width="7.6640625" bestFit="1" customWidth="1"/>
  </cols>
  <sheetData>
    <row r="2" spans="2:6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</row>
    <row r="3" spans="2:6">
      <c r="B3" s="1" t="s">
        <v>5</v>
      </c>
      <c r="C3" s="1" t="s">
        <v>6</v>
      </c>
      <c r="D3" s="1" t="s">
        <v>7</v>
      </c>
      <c r="E3" s="1" t="s">
        <v>8</v>
      </c>
      <c r="F3" s="1">
        <v>1</v>
      </c>
    </row>
    <row r="4" spans="2:6">
      <c r="B4" s="1" t="s">
        <v>5</v>
      </c>
      <c r="C4" s="1" t="s">
        <v>6</v>
      </c>
      <c r="D4" s="1" t="s">
        <v>9</v>
      </c>
      <c r="E4" s="1" t="s">
        <v>10</v>
      </c>
      <c r="F4" s="1">
        <v>23</v>
      </c>
    </row>
    <row r="5" spans="2:6">
      <c r="B5" s="1" t="s">
        <v>5</v>
      </c>
      <c r="C5" s="1" t="s">
        <v>6</v>
      </c>
      <c r="D5" s="1" t="s">
        <v>11</v>
      </c>
      <c r="E5" s="1" t="s">
        <v>12</v>
      </c>
      <c r="F5" s="1">
        <v>357</v>
      </c>
    </row>
    <row r="6" spans="2:6">
      <c r="B6" s="1" t="s">
        <v>5</v>
      </c>
      <c r="C6" s="1" t="s">
        <v>6</v>
      </c>
      <c r="D6" s="1" t="s">
        <v>13</v>
      </c>
      <c r="E6" s="1" t="s">
        <v>14</v>
      </c>
      <c r="F6" s="1">
        <v>679</v>
      </c>
    </row>
    <row r="7" spans="2:6">
      <c r="B7" s="1" t="s">
        <v>5</v>
      </c>
      <c r="C7" s="1" t="s">
        <v>6</v>
      </c>
      <c r="D7" s="1" t="s">
        <v>15</v>
      </c>
      <c r="E7" s="1" t="s">
        <v>16</v>
      </c>
      <c r="F7" s="1">
        <v>60</v>
      </c>
    </row>
    <row r="8" spans="2:6">
      <c r="B8" s="2" t="s">
        <v>17</v>
      </c>
      <c r="C8" s="2" t="s">
        <v>18</v>
      </c>
      <c r="D8" s="2" t="s">
        <v>19</v>
      </c>
      <c r="E8" s="2" t="s">
        <v>20</v>
      </c>
      <c r="F8" s="2">
        <v>17</v>
      </c>
    </row>
    <row r="9" spans="2:6">
      <c r="B9" s="2" t="s">
        <v>17</v>
      </c>
      <c r="C9" s="2" t="s">
        <v>6</v>
      </c>
      <c r="D9" s="2" t="s">
        <v>21</v>
      </c>
      <c r="E9" s="2" t="s">
        <v>22</v>
      </c>
      <c r="F9" s="2">
        <v>202</v>
      </c>
    </row>
    <row r="10" spans="2:6">
      <c r="B10" s="2" t="s">
        <v>17</v>
      </c>
      <c r="C10" s="2" t="s">
        <v>6</v>
      </c>
      <c r="D10" s="2" t="s">
        <v>23</v>
      </c>
      <c r="E10" s="2" t="s">
        <v>24</v>
      </c>
      <c r="F10" s="2">
        <v>24</v>
      </c>
    </row>
    <row r="11" spans="2:6">
      <c r="B11" s="2" t="s">
        <v>17</v>
      </c>
      <c r="C11" s="2" t="s">
        <v>6</v>
      </c>
      <c r="D11" s="2" t="s">
        <v>25</v>
      </c>
      <c r="E11" s="2" t="s">
        <v>26</v>
      </c>
      <c r="F11" s="2">
        <v>250</v>
      </c>
    </row>
    <row r="12" spans="2:6">
      <c r="B12" s="3" t="s">
        <v>27</v>
      </c>
      <c r="C12" s="3" t="s">
        <v>18</v>
      </c>
      <c r="D12" s="3" t="s">
        <v>28</v>
      </c>
      <c r="E12" s="3" t="s">
        <v>29</v>
      </c>
      <c r="F12" s="3">
        <v>0</v>
      </c>
    </row>
    <row r="13" spans="2:6">
      <c r="B13" s="3" t="s">
        <v>27</v>
      </c>
      <c r="C13" s="3" t="s">
        <v>6</v>
      </c>
      <c r="D13" s="3" t="s">
        <v>30</v>
      </c>
      <c r="E13" s="3" t="s">
        <v>31</v>
      </c>
      <c r="F13" s="3">
        <v>285</v>
      </c>
    </row>
    <row r="14" spans="2:6">
      <c r="B14" s="3" t="s">
        <v>27</v>
      </c>
      <c r="C14" s="3" t="s">
        <v>6</v>
      </c>
      <c r="D14" s="3" t="s">
        <v>32</v>
      </c>
      <c r="E14" s="3" t="s">
        <v>33</v>
      </c>
      <c r="F14" s="3">
        <v>83</v>
      </c>
    </row>
    <row r="15" spans="2:6">
      <c r="B15" s="3" t="s">
        <v>27</v>
      </c>
      <c r="C15" s="3" t="s">
        <v>6</v>
      </c>
      <c r="D15" s="3" t="s">
        <v>34</v>
      </c>
      <c r="E15" s="3" t="s">
        <v>35</v>
      </c>
      <c r="F15" s="3">
        <v>260</v>
      </c>
    </row>
    <row r="16" spans="2:6">
      <c r="B16" s="3" t="s">
        <v>27</v>
      </c>
      <c r="C16" s="3" t="s">
        <v>6</v>
      </c>
      <c r="D16" s="3" t="s">
        <v>36</v>
      </c>
      <c r="E16" s="3" t="s">
        <v>37</v>
      </c>
      <c r="F16" s="3">
        <v>1000</v>
      </c>
    </row>
    <row r="17" spans="2:6">
      <c r="B17" s="3" t="s">
        <v>27</v>
      </c>
      <c r="C17" s="3" t="s">
        <v>6</v>
      </c>
      <c r="D17" s="3" t="s">
        <v>38</v>
      </c>
      <c r="E17" s="3" t="s">
        <v>39</v>
      </c>
      <c r="F17" s="3">
        <v>120</v>
      </c>
    </row>
    <row r="18" spans="2:6">
      <c r="B18" s="4" t="s">
        <v>40</v>
      </c>
      <c r="C18" s="4" t="s">
        <v>18</v>
      </c>
      <c r="D18" s="4" t="s">
        <v>41</v>
      </c>
      <c r="E18" s="4" t="s">
        <v>42</v>
      </c>
      <c r="F18" s="4">
        <v>275</v>
      </c>
    </row>
    <row r="19" spans="2:6">
      <c r="B19" s="4" t="s">
        <v>40</v>
      </c>
      <c r="C19" s="4" t="s">
        <v>6</v>
      </c>
      <c r="D19" s="4" t="s">
        <v>43</v>
      </c>
      <c r="E19" s="4" t="s">
        <v>44</v>
      </c>
      <c r="F19" s="4">
        <v>698</v>
      </c>
    </row>
    <row r="20" spans="2:6">
      <c r="B20" s="4" t="s">
        <v>40</v>
      </c>
      <c r="C20" s="4" t="s">
        <v>6</v>
      </c>
      <c r="D20" s="4" t="s">
        <v>45</v>
      </c>
      <c r="E20" s="4" t="s">
        <v>46</v>
      </c>
      <c r="F20" s="4">
        <v>129</v>
      </c>
    </row>
    <row r="21" spans="2:6">
      <c r="B21" s="4" t="s">
        <v>40</v>
      </c>
      <c r="C21" s="4" t="s">
        <v>6</v>
      </c>
      <c r="D21" s="4" t="s">
        <v>47</v>
      </c>
      <c r="E21" s="4" t="s">
        <v>48</v>
      </c>
      <c r="F21" s="4">
        <v>1251</v>
      </c>
    </row>
    <row r="22" spans="2:6">
      <c r="B22" s="4" t="s">
        <v>40</v>
      </c>
      <c r="C22" s="4" t="s">
        <v>6</v>
      </c>
      <c r="D22" s="4" t="s">
        <v>49</v>
      </c>
      <c r="E22" s="4" t="s">
        <v>50</v>
      </c>
      <c r="F22" s="4">
        <v>951.3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A8127-6780-EE4F-8854-49952B86BD46}">
  <dimension ref="B3:F29"/>
  <sheetViews>
    <sheetView showGridLines="0" workbookViewId="0">
      <selection activeCell="B4" sqref="B4:F24"/>
    </sheetView>
  </sheetViews>
  <sheetFormatPr baseColWidth="10" defaultRowHeight="16"/>
  <cols>
    <col min="5" max="5" width="13" bestFit="1" customWidth="1"/>
    <col min="7" max="7" width="3.33203125" customWidth="1"/>
  </cols>
  <sheetData>
    <row r="3" spans="2:6" ht="17" thickBot="1"/>
    <row r="4" spans="2: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</row>
    <row r="5" spans="2:6">
      <c r="B5" s="16" t="s">
        <v>5</v>
      </c>
      <c r="C5" s="17" t="s">
        <v>18</v>
      </c>
      <c r="D5" s="17" t="s">
        <v>51</v>
      </c>
      <c r="E5" s="17" t="s">
        <v>52</v>
      </c>
      <c r="F5" s="18">
        <v>100</v>
      </c>
    </row>
    <row r="6" spans="2:6">
      <c r="B6" s="19" t="s">
        <v>5</v>
      </c>
      <c r="C6" s="8" t="s">
        <v>6</v>
      </c>
      <c r="D6" s="8" t="s">
        <v>7</v>
      </c>
      <c r="E6" s="8" t="s">
        <v>8</v>
      </c>
      <c r="F6" s="20">
        <v>300</v>
      </c>
    </row>
    <row r="7" spans="2:6" ht="17" thickBot="1">
      <c r="B7" s="24" t="s">
        <v>5</v>
      </c>
      <c r="C7" s="25" t="s">
        <v>6</v>
      </c>
      <c r="D7" s="25" t="s">
        <v>11</v>
      </c>
      <c r="E7" s="25" t="s">
        <v>12</v>
      </c>
      <c r="F7" s="26">
        <v>660</v>
      </c>
    </row>
    <row r="8" spans="2:6">
      <c r="B8" s="27" t="s">
        <v>17</v>
      </c>
      <c r="C8" s="28" t="s">
        <v>18</v>
      </c>
      <c r="D8" s="28" t="s">
        <v>55</v>
      </c>
      <c r="E8" s="28" t="s">
        <v>56</v>
      </c>
      <c r="F8" s="29">
        <v>79</v>
      </c>
    </row>
    <row r="9" spans="2:6">
      <c r="B9" s="30" t="s">
        <v>17</v>
      </c>
      <c r="C9" s="9" t="s">
        <v>18</v>
      </c>
      <c r="D9" s="9" t="s">
        <v>69</v>
      </c>
      <c r="E9" s="9" t="s">
        <v>70</v>
      </c>
      <c r="F9" s="31">
        <v>540</v>
      </c>
    </row>
    <row r="10" spans="2:6">
      <c r="B10" s="30" t="s">
        <v>17</v>
      </c>
      <c r="C10" s="9" t="s">
        <v>18</v>
      </c>
      <c r="D10" s="9" t="s">
        <v>57</v>
      </c>
      <c r="E10" s="9" t="s">
        <v>58</v>
      </c>
      <c r="F10" s="31">
        <v>144</v>
      </c>
    </row>
    <row r="11" spans="2:6">
      <c r="B11" s="30" t="s">
        <v>17</v>
      </c>
      <c r="C11" s="9" t="s">
        <v>18</v>
      </c>
      <c r="D11" s="9" t="s">
        <v>19</v>
      </c>
      <c r="E11" s="9" t="s">
        <v>20</v>
      </c>
      <c r="F11" s="31">
        <v>21</v>
      </c>
    </row>
    <row r="12" spans="2:6">
      <c r="B12" s="30" t="s">
        <v>17</v>
      </c>
      <c r="C12" s="9" t="s">
        <v>6</v>
      </c>
      <c r="D12" s="9" t="s">
        <v>21</v>
      </c>
      <c r="E12" s="9" t="s">
        <v>22</v>
      </c>
      <c r="F12" s="31">
        <v>152</v>
      </c>
    </row>
    <row r="13" spans="2:6">
      <c r="B13" s="30" t="s">
        <v>17</v>
      </c>
      <c r="C13" s="9" t="s">
        <v>6</v>
      </c>
      <c r="D13" s="9" t="s">
        <v>23</v>
      </c>
      <c r="E13" s="9" t="s">
        <v>24</v>
      </c>
      <c r="F13" s="31">
        <v>22</v>
      </c>
    </row>
    <row r="14" spans="2:6">
      <c r="B14" s="30" t="s">
        <v>17</v>
      </c>
      <c r="C14" s="9" t="s">
        <v>6</v>
      </c>
      <c r="D14" s="9" t="s">
        <v>25</v>
      </c>
      <c r="E14" s="9" t="s">
        <v>26</v>
      </c>
      <c r="F14" s="31">
        <v>435</v>
      </c>
    </row>
    <row r="15" spans="2:6" ht="17" thickBot="1">
      <c r="B15" s="21" t="s">
        <v>17</v>
      </c>
      <c r="C15" s="22" t="s">
        <v>6</v>
      </c>
      <c r="D15" s="22" t="s">
        <v>67</v>
      </c>
      <c r="E15" s="22" t="s">
        <v>68</v>
      </c>
      <c r="F15" s="23">
        <v>10</v>
      </c>
    </row>
    <row r="16" spans="2:6">
      <c r="B16" s="33" t="s">
        <v>27</v>
      </c>
      <c r="C16" s="34" t="s">
        <v>18</v>
      </c>
      <c r="D16" s="34" t="s">
        <v>61</v>
      </c>
      <c r="E16" s="34" t="s">
        <v>62</v>
      </c>
      <c r="F16" s="35">
        <v>299</v>
      </c>
    </row>
    <row r="17" spans="2:6">
      <c r="B17" s="36" t="s">
        <v>27</v>
      </c>
      <c r="C17" s="10" t="s">
        <v>18</v>
      </c>
      <c r="D17" s="10" t="s">
        <v>30</v>
      </c>
      <c r="E17" s="10" t="s">
        <v>31</v>
      </c>
      <c r="F17" s="37">
        <v>250</v>
      </c>
    </row>
    <row r="18" spans="2:6">
      <c r="B18" s="36" t="s">
        <v>27</v>
      </c>
      <c r="C18" s="10" t="s">
        <v>18</v>
      </c>
      <c r="D18" s="10" t="s">
        <v>28</v>
      </c>
      <c r="E18" s="10" t="s">
        <v>29</v>
      </c>
      <c r="F18" s="37">
        <v>0</v>
      </c>
    </row>
    <row r="19" spans="2:6">
      <c r="B19" s="36" t="s">
        <v>27</v>
      </c>
      <c r="C19" s="10" t="s">
        <v>18</v>
      </c>
      <c r="D19" s="10" t="s">
        <v>32</v>
      </c>
      <c r="E19" s="10" t="s">
        <v>33</v>
      </c>
      <c r="F19" s="37">
        <v>188</v>
      </c>
    </row>
    <row r="20" spans="2:6">
      <c r="B20" s="36" t="s">
        <v>27</v>
      </c>
      <c r="C20" s="10" t="s">
        <v>6</v>
      </c>
      <c r="D20" s="10" t="s">
        <v>34</v>
      </c>
      <c r="E20" s="10" t="s">
        <v>35</v>
      </c>
      <c r="F20" s="37">
        <v>194</v>
      </c>
    </row>
    <row r="21" spans="2:6" ht="17" thickBot="1">
      <c r="B21" s="38" t="s">
        <v>27</v>
      </c>
      <c r="C21" s="39" t="s">
        <v>6</v>
      </c>
      <c r="D21" s="39" t="s">
        <v>63</v>
      </c>
      <c r="E21" s="39" t="s">
        <v>64</v>
      </c>
      <c r="F21" s="40">
        <v>90</v>
      </c>
    </row>
    <row r="22" spans="2:6">
      <c r="B22" s="41" t="s">
        <v>40</v>
      </c>
      <c r="C22" s="42" t="s">
        <v>6</v>
      </c>
      <c r="D22" s="42" t="s">
        <v>47</v>
      </c>
      <c r="E22" s="42" t="s">
        <v>48</v>
      </c>
      <c r="F22" s="43">
        <v>199</v>
      </c>
    </row>
    <row r="23" spans="2:6">
      <c r="B23" s="44" t="s">
        <v>40</v>
      </c>
      <c r="C23" s="11" t="s">
        <v>6</v>
      </c>
      <c r="D23" s="11" t="s">
        <v>65</v>
      </c>
      <c r="E23" s="11" t="s">
        <v>66</v>
      </c>
      <c r="F23" s="45">
        <v>82</v>
      </c>
    </row>
    <row r="24" spans="2:6" ht="17" thickBot="1">
      <c r="B24" s="46" t="s">
        <v>40</v>
      </c>
      <c r="C24" s="47" t="s">
        <v>6</v>
      </c>
      <c r="D24" s="47" t="s">
        <v>49</v>
      </c>
      <c r="E24" s="47" t="s">
        <v>50</v>
      </c>
      <c r="F24" s="48">
        <v>1800</v>
      </c>
    </row>
    <row r="29" spans="2:6">
      <c r="C29">
        <f>11638+1200</f>
        <v>12838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102C1-41EB-D245-9DBC-5946D19CCEA9}">
  <dimension ref="B3:O28"/>
  <sheetViews>
    <sheetView showGridLines="0" workbookViewId="0">
      <selection activeCell="B21" sqref="B21:F21"/>
    </sheetView>
  </sheetViews>
  <sheetFormatPr baseColWidth="10" defaultRowHeight="16"/>
  <cols>
    <col min="5" max="5" width="12.5" bestFit="1" customWidth="1"/>
    <col min="7" max="7" width="4.1640625" customWidth="1"/>
  </cols>
  <sheetData>
    <row r="3" spans="2:6" ht="17" thickBot="1"/>
    <row r="4" spans="2: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</row>
    <row r="5" spans="2:6">
      <c r="B5" s="16" t="s">
        <v>5</v>
      </c>
      <c r="C5" s="17" t="s">
        <v>6</v>
      </c>
      <c r="D5" s="17" t="s">
        <v>11</v>
      </c>
      <c r="E5" s="17" t="s">
        <v>12</v>
      </c>
      <c r="F5" s="18">
        <v>140</v>
      </c>
    </row>
    <row r="6" spans="2:6" ht="17" thickBot="1">
      <c r="B6" s="19" t="s">
        <v>5</v>
      </c>
      <c r="C6" s="8" t="s">
        <v>6</v>
      </c>
      <c r="D6" s="8" t="s">
        <v>15</v>
      </c>
      <c r="E6" s="8" t="s">
        <v>16</v>
      </c>
      <c r="F6" s="20">
        <v>50</v>
      </c>
    </row>
    <row r="7" spans="2:6">
      <c r="B7" s="27" t="s">
        <v>17</v>
      </c>
      <c r="C7" s="28" t="s">
        <v>18</v>
      </c>
      <c r="D7" s="28" t="s">
        <v>67</v>
      </c>
      <c r="E7" s="28" t="s">
        <v>68</v>
      </c>
      <c r="F7" s="29">
        <v>0</v>
      </c>
    </row>
    <row r="8" spans="2:6">
      <c r="B8" s="30" t="s">
        <v>17</v>
      </c>
      <c r="C8" s="9" t="s">
        <v>6</v>
      </c>
      <c r="D8" s="9" t="s">
        <v>21</v>
      </c>
      <c r="E8" s="9" t="s">
        <v>22</v>
      </c>
      <c r="F8" s="31">
        <v>40</v>
      </c>
    </row>
    <row r="9" spans="2:6">
      <c r="B9" s="30" t="s">
        <v>17</v>
      </c>
      <c r="C9" s="9" t="s">
        <v>6</v>
      </c>
      <c r="D9" s="9" t="s">
        <v>23</v>
      </c>
      <c r="E9" s="9" t="s">
        <v>24</v>
      </c>
      <c r="F9" s="31">
        <v>171</v>
      </c>
    </row>
    <row r="10" spans="2:6">
      <c r="B10" s="30" t="s">
        <v>17</v>
      </c>
      <c r="C10" s="9" t="s">
        <v>6</v>
      </c>
      <c r="D10" s="9" t="s">
        <v>57</v>
      </c>
      <c r="E10" s="9" t="s">
        <v>58</v>
      </c>
      <c r="F10" s="31">
        <v>50</v>
      </c>
    </row>
    <row r="11" spans="2:6" ht="17" thickBot="1">
      <c r="B11" s="30" t="s">
        <v>17</v>
      </c>
      <c r="C11" s="9" t="s">
        <v>6</v>
      </c>
      <c r="D11" s="9" t="s">
        <v>19</v>
      </c>
      <c r="E11" s="9" t="s">
        <v>20</v>
      </c>
      <c r="F11" s="31">
        <v>3</v>
      </c>
    </row>
    <row r="12" spans="2:6">
      <c r="B12" s="33" t="s">
        <v>27</v>
      </c>
      <c r="C12" s="34" t="s">
        <v>18</v>
      </c>
      <c r="D12" s="34" t="s">
        <v>61</v>
      </c>
      <c r="E12" s="34" t="s">
        <v>62</v>
      </c>
      <c r="F12" s="35">
        <v>310</v>
      </c>
    </row>
    <row r="13" spans="2:6">
      <c r="B13" s="36" t="s">
        <v>27</v>
      </c>
      <c r="C13" s="10" t="s">
        <v>18</v>
      </c>
      <c r="D13" s="10" t="s">
        <v>28</v>
      </c>
      <c r="E13" s="10" t="s">
        <v>29</v>
      </c>
      <c r="F13" s="37">
        <v>0</v>
      </c>
    </row>
    <row r="14" spans="2:6">
      <c r="B14" s="36" t="s">
        <v>27</v>
      </c>
      <c r="C14" s="10" t="s">
        <v>18</v>
      </c>
      <c r="D14" s="10" t="s">
        <v>32</v>
      </c>
      <c r="E14" s="10" t="s">
        <v>33</v>
      </c>
      <c r="F14" s="37">
        <v>74</v>
      </c>
    </row>
    <row r="15" spans="2:6">
      <c r="B15" s="36" t="s">
        <v>27</v>
      </c>
      <c r="C15" s="10" t="s">
        <v>6</v>
      </c>
      <c r="D15" s="10" t="s">
        <v>30</v>
      </c>
      <c r="E15" s="10" t="s">
        <v>31</v>
      </c>
      <c r="F15" s="37">
        <v>1017.9</v>
      </c>
    </row>
    <row r="16" spans="2:6">
      <c r="B16" s="36" t="s">
        <v>27</v>
      </c>
      <c r="C16" s="10" t="s">
        <v>6</v>
      </c>
      <c r="D16" s="10" t="s">
        <v>34</v>
      </c>
      <c r="E16" s="10" t="s">
        <v>35</v>
      </c>
      <c r="F16" s="37">
        <v>165</v>
      </c>
    </row>
    <row r="17" spans="2:15">
      <c r="B17" s="36" t="s">
        <v>27</v>
      </c>
      <c r="C17" s="10" t="s">
        <v>6</v>
      </c>
      <c r="D17" s="10" t="s">
        <v>36</v>
      </c>
      <c r="E17" s="10" t="s">
        <v>37</v>
      </c>
      <c r="F17" s="37">
        <v>40</v>
      </c>
    </row>
    <row r="18" spans="2:15" ht="17" thickBot="1">
      <c r="B18" s="36" t="s">
        <v>27</v>
      </c>
      <c r="C18" s="10" t="s">
        <v>6</v>
      </c>
      <c r="D18" s="10" t="s">
        <v>63</v>
      </c>
      <c r="E18" s="10" t="s">
        <v>64</v>
      </c>
      <c r="F18" s="37">
        <v>40</v>
      </c>
    </row>
    <row r="19" spans="2:15">
      <c r="B19" s="41" t="s">
        <v>40</v>
      </c>
      <c r="C19" s="42" t="s">
        <v>6</v>
      </c>
      <c r="D19" s="42" t="s">
        <v>47</v>
      </c>
      <c r="E19" s="42" t="s">
        <v>48</v>
      </c>
      <c r="F19" s="43">
        <v>200</v>
      </c>
    </row>
    <row r="20" spans="2:15">
      <c r="B20" s="44" t="s">
        <v>40</v>
      </c>
      <c r="C20" s="11" t="s">
        <v>6</v>
      </c>
      <c r="D20" s="11" t="s">
        <v>65</v>
      </c>
      <c r="E20" s="11" t="s">
        <v>66</v>
      </c>
      <c r="F20" s="45">
        <v>30</v>
      </c>
    </row>
    <row r="21" spans="2:15" ht="17" thickBot="1">
      <c r="B21" s="46" t="s">
        <v>40</v>
      </c>
      <c r="C21" s="47" t="s">
        <v>6</v>
      </c>
      <c r="D21" s="47" t="s">
        <v>49</v>
      </c>
      <c r="E21" s="47" t="s">
        <v>50</v>
      </c>
      <c r="F21" s="48">
        <v>896</v>
      </c>
    </row>
    <row r="23" spans="2:15">
      <c r="K23" s="59">
        <v>250000</v>
      </c>
      <c r="L23">
        <f>K23/1000</f>
        <v>250</v>
      </c>
    </row>
    <row r="24" spans="2:15">
      <c r="K24" s="59"/>
      <c r="L24">
        <v>20</v>
      </c>
    </row>
    <row r="25" spans="2:15">
      <c r="K25" s="59"/>
      <c r="L25">
        <v>20</v>
      </c>
    </row>
    <row r="26" spans="2:15">
      <c r="K26" s="59"/>
      <c r="N26">
        <f>SUM(L23:L25)</f>
        <v>290</v>
      </c>
    </row>
    <row r="27" spans="2:15">
      <c r="K27" s="59"/>
      <c r="N27">
        <f>N26/171000</f>
        <v>1.695906432748538E-3</v>
      </c>
      <c r="O27">
        <f>N27*35000</f>
        <v>59.356725146198833</v>
      </c>
    </row>
    <row r="28" spans="2:15">
      <c r="O28">
        <f>O27*500</f>
        <v>29678.362573099417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4B892-41B3-6744-87FC-600D44CF1E01}">
  <dimension ref="B3:F15"/>
  <sheetViews>
    <sheetView showGridLines="0" workbookViewId="0">
      <selection activeCell="K29" sqref="K29"/>
    </sheetView>
  </sheetViews>
  <sheetFormatPr baseColWidth="10" defaultRowHeight="16"/>
  <cols>
    <col min="5" max="5" width="12.5" bestFit="1" customWidth="1"/>
  </cols>
  <sheetData>
    <row r="3" spans="2:6" ht="17" thickBot="1"/>
    <row r="4" spans="2: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</row>
    <row r="5" spans="2:6">
      <c r="B5" s="16" t="s">
        <v>5</v>
      </c>
      <c r="C5" s="17" t="s">
        <v>6</v>
      </c>
      <c r="D5" s="17" t="s">
        <v>7</v>
      </c>
      <c r="E5" s="17" t="s">
        <v>8</v>
      </c>
      <c r="F5" s="18">
        <v>130</v>
      </c>
    </row>
    <row r="6" spans="2:6" ht="17" thickBot="1">
      <c r="B6" s="24" t="s">
        <v>5</v>
      </c>
      <c r="C6" s="25" t="s">
        <v>6</v>
      </c>
      <c r="D6" s="25" t="s">
        <v>15</v>
      </c>
      <c r="E6" s="25" t="s">
        <v>16</v>
      </c>
      <c r="F6" s="26">
        <v>50</v>
      </c>
    </row>
    <row r="7" spans="2:6">
      <c r="B7" s="27" t="s">
        <v>17</v>
      </c>
      <c r="C7" s="28" t="s">
        <v>18</v>
      </c>
      <c r="D7" s="28" t="s">
        <v>19</v>
      </c>
      <c r="E7" s="28" t="s">
        <v>20</v>
      </c>
      <c r="F7" s="29">
        <v>156</v>
      </c>
    </row>
    <row r="8" spans="2:6">
      <c r="B8" s="30" t="s">
        <v>17</v>
      </c>
      <c r="C8" s="9" t="s">
        <v>6</v>
      </c>
      <c r="D8" s="9" t="s">
        <v>21</v>
      </c>
      <c r="E8" s="9" t="s">
        <v>22</v>
      </c>
      <c r="F8" s="31">
        <v>80</v>
      </c>
    </row>
    <row r="9" spans="2:6" ht="17" thickBot="1">
      <c r="B9" s="21" t="s">
        <v>17</v>
      </c>
      <c r="C9" s="22" t="s">
        <v>6</v>
      </c>
      <c r="D9" s="22" t="s">
        <v>67</v>
      </c>
      <c r="E9" s="22" t="s">
        <v>68</v>
      </c>
      <c r="F9" s="23">
        <v>17</v>
      </c>
    </row>
    <row r="10" spans="2:6">
      <c r="B10" s="33" t="s">
        <v>27</v>
      </c>
      <c r="C10" s="34" t="s">
        <v>18</v>
      </c>
      <c r="D10" s="34" t="s">
        <v>30</v>
      </c>
      <c r="E10" s="34" t="s">
        <v>31</v>
      </c>
      <c r="F10" s="35">
        <v>296</v>
      </c>
    </row>
    <row r="11" spans="2:6">
      <c r="B11" s="36" t="s">
        <v>27</v>
      </c>
      <c r="C11" s="10" t="s">
        <v>18</v>
      </c>
      <c r="D11" s="10" t="s">
        <v>28</v>
      </c>
      <c r="E11" s="10" t="s">
        <v>29</v>
      </c>
      <c r="F11" s="37">
        <v>0</v>
      </c>
    </row>
    <row r="12" spans="2:6">
      <c r="B12" s="36" t="s">
        <v>27</v>
      </c>
      <c r="C12" s="10" t="s">
        <v>18</v>
      </c>
      <c r="D12" s="10" t="s">
        <v>36</v>
      </c>
      <c r="E12" s="10" t="s">
        <v>37</v>
      </c>
      <c r="F12" s="37">
        <v>268</v>
      </c>
    </row>
    <row r="13" spans="2:6">
      <c r="B13" s="36" t="s">
        <v>27</v>
      </c>
      <c r="C13" s="10" t="s">
        <v>6</v>
      </c>
      <c r="D13" s="10" t="s">
        <v>32</v>
      </c>
      <c r="E13" s="10" t="s">
        <v>33</v>
      </c>
      <c r="F13" s="37">
        <v>107</v>
      </c>
    </row>
    <row r="14" spans="2:6" ht="17" thickBot="1">
      <c r="B14" s="38" t="s">
        <v>27</v>
      </c>
      <c r="C14" s="39" t="s">
        <v>6</v>
      </c>
      <c r="D14" s="39" t="s">
        <v>71</v>
      </c>
      <c r="E14" s="39" t="s">
        <v>39</v>
      </c>
      <c r="F14" s="40">
        <v>581</v>
      </c>
    </row>
    <row r="15" spans="2:6" ht="17" thickBot="1">
      <c r="B15" s="60" t="s">
        <v>40</v>
      </c>
      <c r="C15" s="61" t="s">
        <v>6</v>
      </c>
      <c r="D15" s="61" t="s">
        <v>47</v>
      </c>
      <c r="E15" s="61" t="s">
        <v>48</v>
      </c>
      <c r="F15" s="62">
        <v>105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077AF-C2D7-1A40-B8BE-C705F507615B}">
  <dimension ref="B3:AF11"/>
  <sheetViews>
    <sheetView showGridLines="0" workbookViewId="0">
      <selection activeCell="L27" sqref="L27"/>
    </sheetView>
  </sheetViews>
  <sheetFormatPr baseColWidth="10" defaultRowHeight="16"/>
  <cols>
    <col min="7" max="7" width="4.6640625" customWidth="1"/>
    <col min="9" max="9" width="15" bestFit="1" customWidth="1"/>
    <col min="10" max="10" width="10.1640625" bestFit="1" customWidth="1"/>
    <col min="11" max="11" width="15" bestFit="1" customWidth="1"/>
  </cols>
  <sheetData>
    <row r="3" spans="2:32" ht="17" thickBot="1"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</row>
    <row r="4" spans="2:32" ht="20" thickBot="1">
      <c r="B4" s="53" t="s">
        <v>0</v>
      </c>
      <c r="C4" s="54" t="s">
        <v>1</v>
      </c>
      <c r="D4" s="54" t="s">
        <v>2</v>
      </c>
      <c r="E4" s="54" t="s">
        <v>3</v>
      </c>
      <c r="F4" s="55" t="s">
        <v>4</v>
      </c>
      <c r="G4" s="65"/>
      <c r="H4" s="12" t="s">
        <v>72</v>
      </c>
      <c r="I4" s="13" t="s">
        <v>73</v>
      </c>
      <c r="J4" s="13" t="s">
        <v>74</v>
      </c>
      <c r="K4" s="14" t="s">
        <v>75</v>
      </c>
      <c r="L4" s="66"/>
      <c r="M4" s="65"/>
      <c r="N4" s="65"/>
      <c r="O4" s="66"/>
      <c r="P4" s="65"/>
      <c r="AC4" s="12" t="s">
        <v>72</v>
      </c>
      <c r="AD4" s="13" t="s">
        <v>73</v>
      </c>
      <c r="AE4" s="13" t="s">
        <v>74</v>
      </c>
      <c r="AF4" s="14" t="s">
        <v>75</v>
      </c>
    </row>
    <row r="5" spans="2:32" ht="17">
      <c r="B5" s="16" t="s">
        <v>17</v>
      </c>
      <c r="C5" s="17" t="s">
        <v>6</v>
      </c>
      <c r="D5" s="17" t="s">
        <v>21</v>
      </c>
      <c r="E5" s="17" t="s">
        <v>22</v>
      </c>
      <c r="F5" s="18">
        <v>130</v>
      </c>
      <c r="G5" s="65"/>
      <c r="H5" s="16" t="s">
        <v>27</v>
      </c>
      <c r="I5" s="17">
        <v>4</v>
      </c>
      <c r="J5" s="17">
        <v>596</v>
      </c>
      <c r="K5" s="18">
        <f>J9/2</f>
        <v>444</v>
      </c>
      <c r="L5" s="67"/>
      <c r="M5" s="64"/>
      <c r="N5" s="65"/>
      <c r="O5" s="67"/>
      <c r="P5" s="65"/>
      <c r="AC5" s="16" t="s">
        <v>27</v>
      </c>
      <c r="AD5" s="17">
        <v>4</v>
      </c>
      <c r="AE5" s="17">
        <v>596</v>
      </c>
      <c r="AF5" s="18">
        <f>AE9/2</f>
        <v>444</v>
      </c>
    </row>
    <row r="6" spans="2:32" ht="18" thickBot="1">
      <c r="B6" s="19" t="s">
        <v>17</v>
      </c>
      <c r="C6" s="8" t="s">
        <v>6</v>
      </c>
      <c r="D6" s="8" t="s">
        <v>19</v>
      </c>
      <c r="E6" s="8" t="s">
        <v>20</v>
      </c>
      <c r="F6" s="20">
        <v>12</v>
      </c>
      <c r="G6" s="65"/>
      <c r="H6" s="24" t="s">
        <v>17</v>
      </c>
      <c r="I6" s="25">
        <v>3</v>
      </c>
      <c r="J6" s="25">
        <v>292</v>
      </c>
      <c r="K6" s="26">
        <v>444</v>
      </c>
      <c r="L6" s="66"/>
      <c r="M6" s="68"/>
      <c r="N6" s="65"/>
      <c r="O6" s="66"/>
      <c r="P6" s="65"/>
      <c r="AC6" s="24" t="s">
        <v>17</v>
      </c>
      <c r="AD6" s="25">
        <v>3</v>
      </c>
      <c r="AE6" s="25">
        <v>292</v>
      </c>
      <c r="AF6" s="26">
        <v>444</v>
      </c>
    </row>
    <row r="7" spans="2:32" ht="18" thickBot="1">
      <c r="B7" s="70" t="s">
        <v>17</v>
      </c>
      <c r="C7" s="71" t="s">
        <v>6</v>
      </c>
      <c r="D7" s="71" t="s">
        <v>25</v>
      </c>
      <c r="E7" s="71" t="s">
        <v>26</v>
      </c>
      <c r="F7" s="72">
        <v>150</v>
      </c>
      <c r="G7" s="64"/>
      <c r="H7" s="73" t="s">
        <v>40</v>
      </c>
      <c r="I7" s="74">
        <v>0</v>
      </c>
      <c r="J7" s="74">
        <v>0</v>
      </c>
      <c r="K7" s="77">
        <v>0</v>
      </c>
      <c r="L7" s="67"/>
      <c r="M7" s="69"/>
      <c r="N7" s="65"/>
      <c r="O7" s="67"/>
      <c r="P7" s="65"/>
      <c r="AC7" s="73" t="s">
        <v>40</v>
      </c>
      <c r="AD7" s="74">
        <v>0</v>
      </c>
      <c r="AE7" s="74">
        <v>0</v>
      </c>
      <c r="AF7" s="77">
        <v>0</v>
      </c>
    </row>
    <row r="8" spans="2:32" ht="18" thickBot="1">
      <c r="B8" s="27" t="s">
        <v>27</v>
      </c>
      <c r="C8" s="28" t="s">
        <v>18</v>
      </c>
      <c r="D8" s="28" t="s">
        <v>30</v>
      </c>
      <c r="E8" s="28" t="s">
        <v>31</v>
      </c>
      <c r="F8" s="29">
        <v>89</v>
      </c>
      <c r="G8" s="64"/>
      <c r="H8" s="75" t="s">
        <v>5</v>
      </c>
      <c r="I8" s="76">
        <v>0</v>
      </c>
      <c r="J8" s="76">
        <v>0</v>
      </c>
      <c r="K8" s="78">
        <v>0</v>
      </c>
      <c r="L8" s="66"/>
      <c r="M8" s="69"/>
      <c r="N8" s="65">
        <f>292+152</f>
        <v>444</v>
      </c>
      <c r="O8" s="66"/>
      <c r="P8" s="65"/>
      <c r="AC8" s="75" t="s">
        <v>5</v>
      </c>
      <c r="AD8" s="76">
        <v>0</v>
      </c>
      <c r="AE8" s="76">
        <v>0</v>
      </c>
      <c r="AF8" s="78">
        <v>0</v>
      </c>
    </row>
    <row r="9" spans="2:32" ht="20" thickBot="1">
      <c r="B9" s="30" t="s">
        <v>27</v>
      </c>
      <c r="C9" s="9" t="s">
        <v>18</v>
      </c>
      <c r="D9" s="9" t="s">
        <v>36</v>
      </c>
      <c r="E9" s="9" t="s">
        <v>37</v>
      </c>
      <c r="F9" s="31">
        <v>25</v>
      </c>
      <c r="G9" s="65"/>
      <c r="H9" s="12" t="s">
        <v>76</v>
      </c>
      <c r="I9" s="13">
        <v>7</v>
      </c>
      <c r="J9" s="13">
        <v>888</v>
      </c>
      <c r="K9" s="14"/>
      <c r="L9" s="66"/>
      <c r="M9" s="68"/>
      <c r="N9" s="65"/>
      <c r="O9" s="66"/>
      <c r="P9" s="65"/>
      <c r="AC9" s="12" t="s">
        <v>76</v>
      </c>
      <c r="AD9" s="13">
        <v>7</v>
      </c>
      <c r="AE9" s="13">
        <v>888</v>
      </c>
      <c r="AF9" s="14"/>
    </row>
    <row r="10" spans="2:32" ht="18" thickBot="1">
      <c r="B10" s="30" t="s">
        <v>27</v>
      </c>
      <c r="C10" s="9" t="s">
        <v>6</v>
      </c>
      <c r="D10" s="9" t="s">
        <v>34</v>
      </c>
      <c r="E10" s="9" t="s">
        <v>35</v>
      </c>
      <c r="F10" s="31">
        <v>10</v>
      </c>
      <c r="G10" s="65"/>
      <c r="H10" s="79" t="s">
        <v>27</v>
      </c>
      <c r="I10" s="80" t="s">
        <v>77</v>
      </c>
      <c r="J10" s="80" t="s">
        <v>17</v>
      </c>
      <c r="K10" s="81">
        <v>152</v>
      </c>
      <c r="L10" s="66"/>
      <c r="M10" s="65"/>
      <c r="N10" s="65"/>
      <c r="O10" s="66"/>
      <c r="P10" s="65"/>
      <c r="AC10" s="79" t="s">
        <v>27</v>
      </c>
      <c r="AD10" s="80" t="s">
        <v>77</v>
      </c>
      <c r="AE10" s="80" t="s">
        <v>17</v>
      </c>
      <c r="AF10" s="81">
        <v>152</v>
      </c>
    </row>
    <row r="11" spans="2:32" ht="17" thickBot="1">
      <c r="B11" s="21" t="s">
        <v>27</v>
      </c>
      <c r="C11" s="22" t="s">
        <v>6</v>
      </c>
      <c r="D11" s="22" t="s">
        <v>71</v>
      </c>
      <c r="E11" s="22" t="s">
        <v>39</v>
      </c>
      <c r="F11" s="23">
        <v>700</v>
      </c>
      <c r="O11">
        <f>596-444</f>
        <v>152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B52A0-0A04-364D-86AF-0A321AD23613}">
  <dimension ref="C2:M18"/>
  <sheetViews>
    <sheetView showGridLines="0" workbookViewId="0">
      <selection activeCell="N28" sqref="N28"/>
    </sheetView>
  </sheetViews>
  <sheetFormatPr baseColWidth="10" defaultRowHeight="16"/>
  <cols>
    <col min="5" max="5" width="13" bestFit="1" customWidth="1"/>
    <col min="7" max="7" width="9.1640625" bestFit="1" customWidth="1"/>
    <col min="11" max="11" width="12.33203125" customWidth="1"/>
  </cols>
  <sheetData>
    <row r="2" spans="3:13" ht="17" thickBot="1"/>
    <row r="3" spans="3:13" ht="20" thickBot="1">
      <c r="C3" s="12" t="s">
        <v>0</v>
      </c>
      <c r="D3" s="13" t="s">
        <v>2</v>
      </c>
      <c r="E3" s="13" t="s">
        <v>3</v>
      </c>
      <c r="F3" s="13" t="s">
        <v>1</v>
      </c>
      <c r="G3" s="14" t="s">
        <v>4</v>
      </c>
      <c r="I3" t="s">
        <v>83</v>
      </c>
    </row>
    <row r="4" spans="3:13" ht="20" thickBot="1">
      <c r="C4" s="87" t="s">
        <v>17</v>
      </c>
      <c r="D4" s="88" t="s">
        <v>55</v>
      </c>
      <c r="E4" s="88" t="s">
        <v>56</v>
      </c>
      <c r="F4" s="88" t="s">
        <v>18</v>
      </c>
      <c r="G4" s="89">
        <v>195</v>
      </c>
      <c r="I4">
        <f>IF(F4="Pay",G4*-1,G4)</f>
        <v>-195</v>
      </c>
      <c r="K4" s="53"/>
      <c r="L4" s="54" t="s">
        <v>84</v>
      </c>
      <c r="M4" s="54" t="s">
        <v>85</v>
      </c>
    </row>
    <row r="5" spans="3:13">
      <c r="C5" s="90" t="s">
        <v>17</v>
      </c>
      <c r="D5" s="91" t="s">
        <v>21</v>
      </c>
      <c r="E5" s="91" t="s">
        <v>22</v>
      </c>
      <c r="F5" s="91" t="s">
        <v>6</v>
      </c>
      <c r="G5" s="92">
        <v>40</v>
      </c>
      <c r="I5">
        <f t="shared" ref="I5:I15" si="0">IF(F5="Pay",G5*-1,G5)</f>
        <v>40</v>
      </c>
      <c r="K5" s="16" t="s">
        <v>40</v>
      </c>
      <c r="L5" s="17">
        <f>SUMIFS($I$4:$I$15,$C$4:$C$15,K5)</f>
        <v>0</v>
      </c>
      <c r="M5" s="17">
        <f>$L$9/4</f>
        <v>-237</v>
      </c>
    </row>
    <row r="6" spans="3:13">
      <c r="C6" s="90" t="s">
        <v>17</v>
      </c>
      <c r="D6" s="91" t="s">
        <v>19</v>
      </c>
      <c r="E6" s="91" t="s">
        <v>20</v>
      </c>
      <c r="F6" s="91" t="s">
        <v>18</v>
      </c>
      <c r="G6" s="92">
        <v>1</v>
      </c>
      <c r="I6">
        <f t="shared" si="0"/>
        <v>-1</v>
      </c>
      <c r="K6" s="19" t="s">
        <v>17</v>
      </c>
      <c r="L6" s="8">
        <f t="shared" ref="L6:L8" si="1">SUMIFS($I$4:$I$15,$C$4:$C$15,K6)</f>
        <v>-170</v>
      </c>
      <c r="M6" s="8">
        <f t="shared" ref="M6:M8" si="2">$L$9/4</f>
        <v>-237</v>
      </c>
    </row>
    <row r="7" spans="3:13">
      <c r="C7" s="90" t="s">
        <v>17</v>
      </c>
      <c r="D7" s="91" t="s">
        <v>79</v>
      </c>
      <c r="E7" s="91" t="s">
        <v>80</v>
      </c>
      <c r="F7" s="91" t="s">
        <v>18</v>
      </c>
      <c r="G7" s="92">
        <v>14</v>
      </c>
      <c r="I7">
        <f t="shared" si="0"/>
        <v>-14</v>
      </c>
      <c r="K7" s="75" t="s">
        <v>27</v>
      </c>
      <c r="L7" s="76">
        <f t="shared" si="1"/>
        <v>-778</v>
      </c>
      <c r="M7" s="76">
        <f t="shared" si="2"/>
        <v>-237</v>
      </c>
    </row>
    <row r="8" spans="3:13" ht="17" thickBot="1">
      <c r="C8" s="93" t="s">
        <v>17</v>
      </c>
      <c r="D8" s="94" t="s">
        <v>25</v>
      </c>
      <c r="E8" s="94" t="s">
        <v>26</v>
      </c>
      <c r="F8" s="94" t="s">
        <v>18</v>
      </c>
      <c r="G8" s="95">
        <v>0</v>
      </c>
      <c r="I8">
        <f t="shared" si="0"/>
        <v>0</v>
      </c>
      <c r="K8" s="85" t="s">
        <v>5</v>
      </c>
      <c r="L8" s="86">
        <f t="shared" si="1"/>
        <v>0</v>
      </c>
      <c r="M8" s="86">
        <f t="shared" si="2"/>
        <v>-237</v>
      </c>
    </row>
    <row r="9" spans="3:13" ht="20" thickBot="1">
      <c r="C9" s="99" t="s">
        <v>27</v>
      </c>
      <c r="D9" s="100" t="s">
        <v>61</v>
      </c>
      <c r="E9" s="100" t="s">
        <v>62</v>
      </c>
      <c r="F9" s="100" t="s">
        <v>6</v>
      </c>
      <c r="G9" s="101">
        <v>25</v>
      </c>
      <c r="I9">
        <f t="shared" si="0"/>
        <v>25</v>
      </c>
      <c r="K9" s="12" t="s">
        <v>76</v>
      </c>
      <c r="L9" s="13">
        <f>SUM(L5:L8)</f>
        <v>-948</v>
      </c>
      <c r="M9" s="14"/>
    </row>
    <row r="10" spans="3:13" ht="17" thickBot="1">
      <c r="C10" s="102" t="s">
        <v>27</v>
      </c>
      <c r="D10" s="103" t="s">
        <v>30</v>
      </c>
      <c r="E10" s="103" t="s">
        <v>31</v>
      </c>
      <c r="F10" s="103" t="s">
        <v>18</v>
      </c>
      <c r="G10" s="104">
        <v>111</v>
      </c>
      <c r="I10">
        <f t="shared" si="0"/>
        <v>-111</v>
      </c>
    </row>
    <row r="11" spans="3:13" ht="20" thickBot="1">
      <c r="C11" s="102" t="s">
        <v>27</v>
      </c>
      <c r="D11" s="103" t="s">
        <v>32</v>
      </c>
      <c r="E11" s="103" t="s">
        <v>33</v>
      </c>
      <c r="F11" s="103" t="s">
        <v>18</v>
      </c>
      <c r="G11" s="104">
        <v>76</v>
      </c>
      <c r="I11">
        <f t="shared" si="0"/>
        <v>-76</v>
      </c>
      <c r="K11" s="53" t="s">
        <v>1</v>
      </c>
      <c r="L11" s="55" t="s">
        <v>4</v>
      </c>
    </row>
    <row r="12" spans="3:13">
      <c r="C12" s="102" t="s">
        <v>27</v>
      </c>
      <c r="D12" s="103" t="s">
        <v>34</v>
      </c>
      <c r="E12" s="103" t="s">
        <v>35</v>
      </c>
      <c r="F12" s="103" t="s">
        <v>18</v>
      </c>
      <c r="G12" s="104">
        <v>15</v>
      </c>
      <c r="I12">
        <f t="shared" si="0"/>
        <v>-15</v>
      </c>
      <c r="K12" s="33" t="s">
        <v>89</v>
      </c>
      <c r="L12" s="35">
        <v>237</v>
      </c>
    </row>
    <row r="13" spans="3:13">
      <c r="C13" s="102" t="s">
        <v>27</v>
      </c>
      <c r="D13" s="103" t="s">
        <v>36</v>
      </c>
      <c r="E13" s="103" t="s">
        <v>37</v>
      </c>
      <c r="F13" s="103" t="s">
        <v>18</v>
      </c>
      <c r="G13" s="104">
        <v>73</v>
      </c>
      <c r="I13">
        <f t="shared" si="0"/>
        <v>-73</v>
      </c>
      <c r="K13" s="36" t="s">
        <v>90</v>
      </c>
      <c r="L13" s="37">
        <v>237</v>
      </c>
    </row>
    <row r="14" spans="3:13" ht="17" thickBot="1">
      <c r="C14" s="105" t="s">
        <v>27</v>
      </c>
      <c r="D14" s="106" t="s">
        <v>81</v>
      </c>
      <c r="E14" s="106" t="s">
        <v>82</v>
      </c>
      <c r="F14" s="106" t="s">
        <v>18</v>
      </c>
      <c r="G14" s="107">
        <v>528</v>
      </c>
      <c r="I14">
        <f t="shared" si="0"/>
        <v>-528</v>
      </c>
      <c r="K14" s="38" t="s">
        <v>91</v>
      </c>
      <c r="L14" s="40">
        <v>67</v>
      </c>
    </row>
    <row r="15" spans="3:13" ht="17" thickBot="1">
      <c r="C15" s="96" t="s">
        <v>40</v>
      </c>
      <c r="D15" s="97" t="s">
        <v>47</v>
      </c>
      <c r="E15" s="97" t="s">
        <v>48</v>
      </c>
      <c r="F15" s="97" t="s">
        <v>18</v>
      </c>
      <c r="G15" s="98">
        <v>0</v>
      </c>
      <c r="I15">
        <f t="shared" si="0"/>
        <v>0</v>
      </c>
    </row>
    <row r="16" spans="3:13">
      <c r="K16" t="s">
        <v>86</v>
      </c>
    </row>
    <row r="17" spans="11:11">
      <c r="K17" t="s">
        <v>87</v>
      </c>
    </row>
    <row r="18" spans="11:11">
      <c r="K18" t="s">
        <v>88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C0537-B0F4-B041-8BBC-89CDD0DD62B5}">
  <dimension ref="C2:M25"/>
  <sheetViews>
    <sheetView showGridLines="0" workbookViewId="0">
      <selection activeCell="K11" sqref="K11:L14"/>
    </sheetView>
  </sheetViews>
  <sheetFormatPr baseColWidth="10" defaultRowHeight="16"/>
  <cols>
    <col min="5" max="5" width="13" bestFit="1" customWidth="1"/>
    <col min="7" max="7" width="9.1640625" bestFit="1" customWidth="1"/>
    <col min="11" max="11" width="12.33203125" customWidth="1"/>
  </cols>
  <sheetData>
    <row r="2" spans="3:13" ht="17" thickBot="1"/>
    <row r="3" spans="3:13" ht="20" thickBot="1">
      <c r="C3" s="12" t="s">
        <v>0</v>
      </c>
      <c r="D3" s="13" t="s">
        <v>2</v>
      </c>
      <c r="E3" s="13" t="s">
        <v>3</v>
      </c>
      <c r="F3" s="13" t="s">
        <v>1</v>
      </c>
      <c r="G3" s="14" t="s">
        <v>4</v>
      </c>
      <c r="I3" t="s">
        <v>83</v>
      </c>
    </row>
    <row r="4" spans="3:13" ht="20" thickBot="1">
      <c r="C4" s="87" t="s">
        <v>17</v>
      </c>
      <c r="D4" s="88" t="s">
        <v>55</v>
      </c>
      <c r="E4" s="88" t="s">
        <v>56</v>
      </c>
      <c r="F4" s="88" t="s">
        <v>6</v>
      </c>
      <c r="G4" s="89">
        <v>37</v>
      </c>
      <c r="I4">
        <f>IF(F4="Pay",G4*-1,G4)</f>
        <v>37</v>
      </c>
      <c r="K4" s="53"/>
      <c r="L4" s="54" t="s">
        <v>84</v>
      </c>
      <c r="M4" s="54" t="s">
        <v>85</v>
      </c>
    </row>
    <row r="5" spans="3:13">
      <c r="C5" s="90" t="s">
        <v>17</v>
      </c>
      <c r="D5" s="91" t="s">
        <v>21</v>
      </c>
      <c r="E5" s="91" t="s">
        <v>22</v>
      </c>
      <c r="F5" s="91" t="s">
        <v>18</v>
      </c>
      <c r="G5" s="92">
        <v>15</v>
      </c>
      <c r="I5">
        <f t="shared" ref="I5:I15" si="0">IF(F5="Pay",G5*-1,G5)</f>
        <v>-15</v>
      </c>
      <c r="K5" s="16" t="s">
        <v>40</v>
      </c>
      <c r="L5" s="17">
        <f>SUMIFS($I$4:$I$15,$C$4:$C$15,K5)</f>
        <v>2</v>
      </c>
      <c r="M5" s="17">
        <f>$L$9/4</f>
        <v>-31.5</v>
      </c>
    </row>
    <row r="6" spans="3:13">
      <c r="C6" s="90" t="s">
        <v>17</v>
      </c>
      <c r="D6" s="91" t="s">
        <v>23</v>
      </c>
      <c r="E6" s="91" t="s">
        <v>24</v>
      </c>
      <c r="F6" s="91" t="s">
        <v>18</v>
      </c>
      <c r="G6" s="92">
        <v>3</v>
      </c>
      <c r="I6">
        <f t="shared" si="0"/>
        <v>-3</v>
      </c>
      <c r="K6" s="19" t="s">
        <v>17</v>
      </c>
      <c r="L6" s="8">
        <f t="shared" ref="L6:L8" si="1">SUMIFS($I$4:$I$15,$C$4:$C$15,K6)</f>
        <v>222</v>
      </c>
      <c r="M6" s="8">
        <f t="shared" ref="M6:M8" si="2">$L$9/4</f>
        <v>-31.5</v>
      </c>
    </row>
    <row r="7" spans="3:13">
      <c r="C7" s="90" t="s">
        <v>17</v>
      </c>
      <c r="D7" s="91" t="s">
        <v>25</v>
      </c>
      <c r="E7" s="91" t="s">
        <v>26</v>
      </c>
      <c r="F7" s="91" t="s">
        <v>6</v>
      </c>
      <c r="G7" s="92">
        <v>53</v>
      </c>
      <c r="I7">
        <f t="shared" si="0"/>
        <v>53</v>
      </c>
      <c r="K7" s="75" t="s">
        <v>27</v>
      </c>
      <c r="L7" s="76">
        <f t="shared" si="1"/>
        <v>-350</v>
      </c>
      <c r="M7" s="76">
        <f t="shared" si="2"/>
        <v>-31.5</v>
      </c>
    </row>
    <row r="8" spans="3:13" ht="17" thickBot="1">
      <c r="C8" s="93" t="s">
        <v>17</v>
      </c>
      <c r="D8" s="94" t="s">
        <v>67</v>
      </c>
      <c r="E8" s="94" t="s">
        <v>68</v>
      </c>
      <c r="F8" s="94" t="s">
        <v>6</v>
      </c>
      <c r="G8" s="95">
        <v>150</v>
      </c>
      <c r="I8">
        <f t="shared" si="0"/>
        <v>150</v>
      </c>
      <c r="K8" s="85" t="s">
        <v>5</v>
      </c>
      <c r="L8" s="86">
        <f t="shared" si="1"/>
        <v>0</v>
      </c>
      <c r="M8" s="86">
        <f t="shared" si="2"/>
        <v>-31.5</v>
      </c>
    </row>
    <row r="9" spans="3:13" ht="20" thickBot="1">
      <c r="C9" s="99" t="s">
        <v>27</v>
      </c>
      <c r="D9" s="100" t="s">
        <v>30</v>
      </c>
      <c r="E9" s="100" t="s">
        <v>31</v>
      </c>
      <c r="F9" s="100" t="s">
        <v>18</v>
      </c>
      <c r="G9" s="101">
        <v>326</v>
      </c>
      <c r="I9">
        <f t="shared" si="0"/>
        <v>-326</v>
      </c>
      <c r="K9" s="12" t="s">
        <v>76</v>
      </c>
      <c r="L9" s="13">
        <f>SUM(L5:L8)</f>
        <v>-126</v>
      </c>
      <c r="M9" s="14"/>
    </row>
    <row r="10" spans="3:13" ht="17" thickBot="1">
      <c r="C10" s="102" t="s">
        <v>27</v>
      </c>
      <c r="D10" s="103" t="s">
        <v>32</v>
      </c>
      <c r="E10" s="103" t="s">
        <v>33</v>
      </c>
      <c r="F10" s="103" t="s">
        <v>6</v>
      </c>
      <c r="G10" s="104">
        <v>13</v>
      </c>
      <c r="I10">
        <f t="shared" si="0"/>
        <v>13</v>
      </c>
    </row>
    <row r="11" spans="3:13" ht="20" thickBot="1">
      <c r="C11" s="102" t="s">
        <v>27</v>
      </c>
      <c r="D11" s="103" t="s">
        <v>34</v>
      </c>
      <c r="E11" s="103" t="s">
        <v>35</v>
      </c>
      <c r="F11" s="103" t="s">
        <v>6</v>
      </c>
      <c r="G11" s="104">
        <v>10</v>
      </c>
      <c r="I11">
        <f t="shared" si="0"/>
        <v>10</v>
      </c>
      <c r="K11" s="53" t="s">
        <v>1</v>
      </c>
      <c r="L11" s="55" t="s">
        <v>4</v>
      </c>
    </row>
    <row r="12" spans="3:13">
      <c r="C12" s="102" t="s">
        <v>27</v>
      </c>
      <c r="D12" s="103" t="s">
        <v>36</v>
      </c>
      <c r="E12" s="103" t="s">
        <v>37</v>
      </c>
      <c r="F12" s="103" t="s">
        <v>6</v>
      </c>
      <c r="G12" s="104">
        <v>201</v>
      </c>
      <c r="I12">
        <f t="shared" si="0"/>
        <v>201</v>
      </c>
      <c r="K12" s="33" t="s">
        <v>89</v>
      </c>
      <c r="L12" s="35">
        <v>33.5</v>
      </c>
    </row>
    <row r="13" spans="3:13">
      <c r="C13" s="102" t="s">
        <v>27</v>
      </c>
      <c r="D13" s="103" t="s">
        <v>71</v>
      </c>
      <c r="E13" s="103" t="s">
        <v>39</v>
      </c>
      <c r="F13" s="103" t="s">
        <v>6</v>
      </c>
      <c r="G13" s="104">
        <v>700</v>
      </c>
      <c r="I13">
        <f t="shared" si="0"/>
        <v>700</v>
      </c>
      <c r="K13" s="36" t="s">
        <v>90</v>
      </c>
      <c r="L13" s="37">
        <v>31.5</v>
      </c>
    </row>
    <row r="14" spans="3:13" ht="17" thickBot="1">
      <c r="C14" s="105" t="s">
        <v>27</v>
      </c>
      <c r="D14" s="106" t="s">
        <v>81</v>
      </c>
      <c r="E14" s="106" t="s">
        <v>82</v>
      </c>
      <c r="F14" s="106" t="s">
        <v>18</v>
      </c>
      <c r="G14" s="107">
        <v>948</v>
      </c>
      <c r="I14">
        <f t="shared" si="0"/>
        <v>-948</v>
      </c>
      <c r="K14" s="38" t="s">
        <v>91</v>
      </c>
      <c r="L14" s="40">
        <v>253.5</v>
      </c>
    </row>
    <row r="15" spans="3:13" ht="17" thickBot="1">
      <c r="C15" s="96" t="s">
        <v>40</v>
      </c>
      <c r="D15" s="97" t="s">
        <v>47</v>
      </c>
      <c r="E15" s="97" t="s">
        <v>48</v>
      </c>
      <c r="F15" s="97" t="s">
        <v>6</v>
      </c>
      <c r="G15" s="98">
        <v>2</v>
      </c>
      <c r="I15">
        <f t="shared" si="0"/>
        <v>2</v>
      </c>
    </row>
    <row r="24" spans="13:13">
      <c r="M24">
        <f>L6-L14</f>
        <v>-31.5</v>
      </c>
    </row>
    <row r="25" spans="13:13">
      <c r="M25">
        <f>L7+SUM(L12:L14)</f>
        <v>-31.5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0160-7341-8448-B42A-45EB86B7BC5D}">
  <dimension ref="B3:L17"/>
  <sheetViews>
    <sheetView showGridLines="0" workbookViewId="0">
      <selection activeCell="P23" sqref="P23"/>
    </sheetView>
  </sheetViews>
  <sheetFormatPr baseColWidth="10" defaultRowHeight="16"/>
  <cols>
    <col min="4" max="4" width="13" bestFit="1" customWidth="1"/>
    <col min="6" max="6" width="9.1640625" bestFit="1" customWidth="1"/>
    <col min="7" max="7" width="3.83203125" hidden="1" customWidth="1"/>
    <col min="8" max="8" width="0" hidden="1" customWidth="1"/>
    <col min="9" max="9" width="5.5" customWidth="1"/>
    <col min="10" max="10" width="12" bestFit="1" customWidth="1"/>
  </cols>
  <sheetData>
    <row r="3" spans="2:12" ht="17" thickBot="1"/>
    <row r="4" spans="2:12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  <c r="H4" t="s">
        <v>83</v>
      </c>
      <c r="J4" s="53"/>
      <c r="K4" s="54" t="s">
        <v>84</v>
      </c>
      <c r="L4" s="54" t="s">
        <v>85</v>
      </c>
    </row>
    <row r="5" spans="2:12">
      <c r="B5" s="87" t="s">
        <v>17</v>
      </c>
      <c r="C5" s="88" t="s">
        <v>55</v>
      </c>
      <c r="D5" s="88" t="s">
        <v>56</v>
      </c>
      <c r="E5" s="88" t="s">
        <v>6</v>
      </c>
      <c r="F5" s="89">
        <v>261</v>
      </c>
      <c r="H5">
        <f>IF(E5="Pay",F5*-1,F5)</f>
        <v>261</v>
      </c>
      <c r="J5" s="108" t="s">
        <v>40</v>
      </c>
      <c r="K5" s="108">
        <f>SUMIFS($H$5:$H$17,$B$5:$B$17,J5)</f>
        <v>97</v>
      </c>
      <c r="L5" s="108">
        <f>$K$9/4</f>
        <v>386.25</v>
      </c>
    </row>
    <row r="6" spans="2:12">
      <c r="B6" s="90" t="s">
        <v>17</v>
      </c>
      <c r="C6" s="91" t="s">
        <v>21</v>
      </c>
      <c r="D6" s="91" t="s">
        <v>22</v>
      </c>
      <c r="E6" s="91" t="s">
        <v>18</v>
      </c>
      <c r="F6" s="92">
        <v>9</v>
      </c>
      <c r="H6">
        <f t="shared" ref="H6:H17" si="0">IF(E6="Pay",F6*-1,F6)</f>
        <v>-9</v>
      </c>
      <c r="J6" s="108" t="s">
        <v>17</v>
      </c>
      <c r="K6" s="108">
        <f t="shared" ref="K6:K8" si="1">SUMIFS($H$5:$H$17,$B$5:$B$17,J6)</f>
        <v>249</v>
      </c>
      <c r="L6" s="108">
        <f t="shared" ref="L6:L8" si="2">$K$9/4</f>
        <v>386.25</v>
      </c>
    </row>
    <row r="7" spans="2:12">
      <c r="B7" s="90" t="s">
        <v>17</v>
      </c>
      <c r="C7" s="91" t="s">
        <v>23</v>
      </c>
      <c r="D7" s="91" t="s">
        <v>24</v>
      </c>
      <c r="E7" s="91" t="s">
        <v>18</v>
      </c>
      <c r="F7" s="92">
        <v>133</v>
      </c>
      <c r="H7">
        <f t="shared" si="0"/>
        <v>-133</v>
      </c>
      <c r="J7" s="108" t="s">
        <v>27</v>
      </c>
      <c r="K7" s="108">
        <f t="shared" si="1"/>
        <v>1199</v>
      </c>
      <c r="L7" s="108">
        <f t="shared" si="2"/>
        <v>386.25</v>
      </c>
    </row>
    <row r="8" spans="2:12">
      <c r="B8" s="90" t="s">
        <v>17</v>
      </c>
      <c r="C8" s="91" t="s">
        <v>57</v>
      </c>
      <c r="D8" s="91" t="s">
        <v>58</v>
      </c>
      <c r="E8" s="91" t="s">
        <v>6</v>
      </c>
      <c r="F8" s="92">
        <v>20</v>
      </c>
      <c r="H8">
        <f t="shared" si="0"/>
        <v>20</v>
      </c>
      <c r="J8" s="108" t="s">
        <v>5</v>
      </c>
      <c r="K8" s="108">
        <f t="shared" si="1"/>
        <v>0</v>
      </c>
      <c r="L8" s="108">
        <f t="shared" si="2"/>
        <v>386.25</v>
      </c>
    </row>
    <row r="9" spans="2:12" ht="20" thickBot="1">
      <c r="B9" s="90" t="s">
        <v>17</v>
      </c>
      <c r="C9" s="91" t="s">
        <v>25</v>
      </c>
      <c r="D9" s="91" t="s">
        <v>26</v>
      </c>
      <c r="E9" s="91" t="s">
        <v>6</v>
      </c>
      <c r="F9" s="92">
        <v>22</v>
      </c>
      <c r="H9">
        <f t="shared" si="0"/>
        <v>22</v>
      </c>
      <c r="J9" s="82" t="s">
        <v>76</v>
      </c>
      <c r="K9" s="83">
        <f>SUM(K5:K8)</f>
        <v>1545</v>
      </c>
      <c r="L9" s="84"/>
    </row>
    <row r="10" spans="2:12">
      <c r="B10" s="90" t="s">
        <v>17</v>
      </c>
      <c r="C10" s="91" t="s">
        <v>67</v>
      </c>
      <c r="D10" s="91" t="s">
        <v>68</v>
      </c>
      <c r="E10" s="91" t="s">
        <v>6</v>
      </c>
      <c r="F10" s="92">
        <v>50</v>
      </c>
      <c r="H10">
        <f t="shared" si="0"/>
        <v>50</v>
      </c>
    </row>
    <row r="11" spans="2:12" ht="17" thickBot="1">
      <c r="B11" s="93" t="s">
        <v>17</v>
      </c>
      <c r="C11" s="94" t="s">
        <v>59</v>
      </c>
      <c r="D11" s="94" t="s">
        <v>104</v>
      </c>
      <c r="E11" s="94" t="s">
        <v>6</v>
      </c>
      <c r="F11" s="95">
        <v>38</v>
      </c>
      <c r="H11">
        <f t="shared" si="0"/>
        <v>38</v>
      </c>
    </row>
    <row r="12" spans="2:12" ht="17" thickBot="1">
      <c r="B12" s="102" t="s">
        <v>27</v>
      </c>
      <c r="C12" s="103" t="s">
        <v>30</v>
      </c>
      <c r="D12" s="103" t="s">
        <v>31</v>
      </c>
      <c r="E12" s="103" t="s">
        <v>6</v>
      </c>
      <c r="F12" s="104">
        <v>456</v>
      </c>
      <c r="H12">
        <f t="shared" si="0"/>
        <v>456</v>
      </c>
    </row>
    <row r="13" spans="2:12" ht="20" thickBot="1">
      <c r="B13" s="102" t="s">
        <v>27</v>
      </c>
      <c r="C13" s="103" t="s">
        <v>34</v>
      </c>
      <c r="D13" s="103" t="s">
        <v>35</v>
      </c>
      <c r="E13" s="103" t="s">
        <v>6</v>
      </c>
      <c r="F13" s="104">
        <v>54</v>
      </c>
      <c r="H13">
        <f t="shared" si="0"/>
        <v>54</v>
      </c>
      <c r="J13" s="53" t="s">
        <v>1</v>
      </c>
      <c r="K13" s="55" t="s">
        <v>4</v>
      </c>
    </row>
    <row r="14" spans="2:12">
      <c r="B14" s="102" t="s">
        <v>27</v>
      </c>
      <c r="C14" s="103" t="s">
        <v>9</v>
      </c>
      <c r="D14" s="103" t="s">
        <v>105</v>
      </c>
      <c r="E14" s="103" t="s">
        <v>6</v>
      </c>
      <c r="F14" s="104">
        <v>414</v>
      </c>
      <c r="H14">
        <f t="shared" si="0"/>
        <v>414</v>
      </c>
      <c r="J14" s="33" t="s">
        <v>106</v>
      </c>
      <c r="K14" s="35">
        <v>289.25</v>
      </c>
    </row>
    <row r="15" spans="2:12">
      <c r="B15" s="102" t="s">
        <v>27</v>
      </c>
      <c r="C15" s="103" t="s">
        <v>36</v>
      </c>
      <c r="D15" s="103" t="s">
        <v>37</v>
      </c>
      <c r="E15" s="103" t="s">
        <v>6</v>
      </c>
      <c r="F15" s="104">
        <v>255</v>
      </c>
      <c r="H15">
        <f t="shared" si="0"/>
        <v>255</v>
      </c>
      <c r="J15" s="36" t="s">
        <v>107</v>
      </c>
      <c r="K15" s="37">
        <v>386.25</v>
      </c>
    </row>
    <row r="16" spans="2:12" ht="17" thickBot="1">
      <c r="B16" s="105" t="s">
        <v>27</v>
      </c>
      <c r="C16" s="106" t="s">
        <v>81</v>
      </c>
      <c r="D16" s="106" t="s">
        <v>82</v>
      </c>
      <c r="E16" s="106" t="s">
        <v>6</v>
      </c>
      <c r="F16" s="107">
        <v>20</v>
      </c>
      <c r="H16">
        <f t="shared" si="0"/>
        <v>20</v>
      </c>
      <c r="J16" s="38" t="s">
        <v>108</v>
      </c>
      <c r="K16" s="40">
        <v>137.25</v>
      </c>
    </row>
    <row r="17" spans="2:8" ht="17" thickBot="1">
      <c r="B17" s="96" t="s">
        <v>40</v>
      </c>
      <c r="C17" s="97" t="s">
        <v>47</v>
      </c>
      <c r="D17" s="97" t="s">
        <v>48</v>
      </c>
      <c r="E17" s="97" t="s">
        <v>6</v>
      </c>
      <c r="F17" s="98">
        <v>97</v>
      </c>
      <c r="H17">
        <f t="shared" si="0"/>
        <v>97</v>
      </c>
    </row>
  </sheetData>
  <phoneticPr fontId="8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5C0FB-C7D8-1441-B480-875D84123266}">
  <dimension ref="B3:O23"/>
  <sheetViews>
    <sheetView showGridLines="0" workbookViewId="0">
      <selection activeCell="O20" sqref="O20"/>
    </sheetView>
  </sheetViews>
  <sheetFormatPr baseColWidth="10" defaultRowHeight="16"/>
  <cols>
    <col min="4" max="4" width="13" bestFit="1" customWidth="1"/>
  </cols>
  <sheetData>
    <row r="3" spans="2:6" ht="17" thickBot="1"/>
    <row r="4" spans="2:6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</row>
    <row r="5" spans="2:6">
      <c r="B5" s="16" t="s">
        <v>17</v>
      </c>
      <c r="C5" s="17" t="s">
        <v>55</v>
      </c>
      <c r="D5" s="17" t="s">
        <v>56</v>
      </c>
      <c r="E5" s="17" t="s">
        <v>18</v>
      </c>
      <c r="F5" s="18">
        <v>76</v>
      </c>
    </row>
    <row r="6" spans="2:6">
      <c r="B6" s="19" t="s">
        <v>17</v>
      </c>
      <c r="C6" s="8" t="s">
        <v>21</v>
      </c>
      <c r="D6" s="8" t="s">
        <v>22</v>
      </c>
      <c r="E6" s="8" t="s">
        <v>6</v>
      </c>
      <c r="F6" s="20">
        <v>40</v>
      </c>
    </row>
    <row r="7" spans="2:6">
      <c r="B7" s="19" t="s">
        <v>17</v>
      </c>
      <c r="C7" s="8" t="s">
        <v>23</v>
      </c>
      <c r="D7" s="8" t="s">
        <v>24</v>
      </c>
      <c r="E7" s="8" t="s">
        <v>6</v>
      </c>
      <c r="F7" s="20">
        <v>36</v>
      </c>
    </row>
    <row r="8" spans="2:6">
      <c r="B8" s="19" t="s">
        <v>17</v>
      </c>
      <c r="C8" s="8" t="s">
        <v>79</v>
      </c>
      <c r="D8" s="8" t="s">
        <v>80</v>
      </c>
      <c r="E8" s="8" t="s">
        <v>6</v>
      </c>
      <c r="F8" s="20">
        <v>60</v>
      </c>
    </row>
    <row r="9" spans="2:6">
      <c r="B9" s="19" t="s">
        <v>17</v>
      </c>
      <c r="C9" s="8" t="s">
        <v>25</v>
      </c>
      <c r="D9" s="8" t="s">
        <v>26</v>
      </c>
      <c r="E9" s="8" t="s">
        <v>6</v>
      </c>
      <c r="F9" s="20">
        <v>4</v>
      </c>
    </row>
    <row r="10" spans="2:6">
      <c r="B10" s="19" t="s">
        <v>17</v>
      </c>
      <c r="C10" s="8" t="s">
        <v>67</v>
      </c>
      <c r="D10" s="8" t="s">
        <v>68</v>
      </c>
      <c r="E10" s="8" t="s">
        <v>18</v>
      </c>
      <c r="F10" s="20">
        <v>129</v>
      </c>
    </row>
    <row r="11" spans="2:6">
      <c r="B11" s="19" t="s">
        <v>17</v>
      </c>
      <c r="C11" s="8" t="s">
        <v>109</v>
      </c>
      <c r="D11" s="8" t="s">
        <v>110</v>
      </c>
      <c r="E11" s="8" t="s">
        <v>6</v>
      </c>
      <c r="F11" s="20">
        <v>19</v>
      </c>
    </row>
    <row r="12" spans="2:6" ht="17" thickBot="1">
      <c r="B12" s="24" t="s">
        <v>17</v>
      </c>
      <c r="C12" s="25" t="s">
        <v>59</v>
      </c>
      <c r="D12" s="25" t="s">
        <v>104</v>
      </c>
      <c r="E12" s="25" t="s">
        <v>6</v>
      </c>
      <c r="F12" s="26">
        <v>66</v>
      </c>
    </row>
    <row r="13" spans="2:6">
      <c r="B13" s="30" t="s">
        <v>27</v>
      </c>
      <c r="C13" s="9" t="s">
        <v>61</v>
      </c>
      <c r="D13" s="9" t="s">
        <v>62</v>
      </c>
      <c r="E13" s="9" t="s">
        <v>18</v>
      </c>
      <c r="F13" s="31">
        <v>15</v>
      </c>
    </row>
    <row r="14" spans="2:6">
      <c r="B14" s="30" t="s">
        <v>27</v>
      </c>
      <c r="C14" s="9" t="s">
        <v>30</v>
      </c>
      <c r="D14" s="9" t="s">
        <v>31</v>
      </c>
      <c r="E14" s="9" t="s">
        <v>6</v>
      </c>
      <c r="F14" s="31">
        <v>402</v>
      </c>
    </row>
    <row r="15" spans="2:6">
      <c r="B15" s="30" t="s">
        <v>27</v>
      </c>
      <c r="C15" s="9" t="s">
        <v>32</v>
      </c>
      <c r="D15" s="9" t="s">
        <v>33</v>
      </c>
      <c r="E15" s="9" t="s">
        <v>6</v>
      </c>
      <c r="F15" s="31">
        <v>98</v>
      </c>
    </row>
    <row r="16" spans="2:6">
      <c r="B16" s="30" t="s">
        <v>27</v>
      </c>
      <c r="C16" s="9" t="s">
        <v>34</v>
      </c>
      <c r="D16" s="9" t="s">
        <v>35</v>
      </c>
      <c r="E16" s="9" t="s">
        <v>18</v>
      </c>
      <c r="F16" s="31">
        <v>30</v>
      </c>
    </row>
    <row r="17" spans="2:15">
      <c r="B17" s="30" t="s">
        <v>27</v>
      </c>
      <c r="C17" s="9" t="s">
        <v>9</v>
      </c>
      <c r="D17" s="9" t="s">
        <v>105</v>
      </c>
      <c r="E17" s="9" t="s">
        <v>6</v>
      </c>
      <c r="F17" s="31">
        <v>12</v>
      </c>
    </row>
    <row r="18" spans="2:15">
      <c r="B18" s="30" t="s">
        <v>27</v>
      </c>
      <c r="C18" s="9" t="s">
        <v>36</v>
      </c>
      <c r="D18" s="9" t="s">
        <v>37</v>
      </c>
      <c r="E18" s="9" t="s">
        <v>6</v>
      </c>
      <c r="F18" s="31">
        <v>162</v>
      </c>
    </row>
    <row r="19" spans="2:15">
      <c r="B19" s="30" t="s">
        <v>27</v>
      </c>
      <c r="C19" s="9" t="s">
        <v>63</v>
      </c>
      <c r="D19" s="9" t="s">
        <v>64</v>
      </c>
      <c r="E19" s="9" t="s">
        <v>6</v>
      </c>
      <c r="F19" s="31">
        <v>5</v>
      </c>
      <c r="O19">
        <f>270-125</f>
        <v>145</v>
      </c>
    </row>
    <row r="20" spans="2:15" ht="17" thickBot="1">
      <c r="B20" s="21" t="s">
        <v>27</v>
      </c>
      <c r="C20" s="22" t="s">
        <v>81</v>
      </c>
      <c r="D20" s="22" t="s">
        <v>82</v>
      </c>
      <c r="E20" s="22" t="s">
        <v>6</v>
      </c>
      <c r="F20" s="23">
        <v>255</v>
      </c>
    </row>
    <row r="21" spans="2:15" ht="17" thickBot="1">
      <c r="B21" s="38" t="s">
        <v>5</v>
      </c>
      <c r="C21" s="39" t="s">
        <v>111</v>
      </c>
      <c r="D21" s="39" t="s">
        <v>112</v>
      </c>
      <c r="E21" s="39" t="s">
        <v>6</v>
      </c>
      <c r="F21" s="40">
        <v>40</v>
      </c>
    </row>
    <row r="22" spans="2:15">
      <c r="B22" s="41" t="s">
        <v>40</v>
      </c>
      <c r="C22" s="42" t="s">
        <v>113</v>
      </c>
      <c r="D22" s="42" t="s">
        <v>114</v>
      </c>
      <c r="E22" s="42" t="s">
        <v>18</v>
      </c>
      <c r="F22" s="43">
        <v>0</v>
      </c>
    </row>
    <row r="23" spans="2:15" ht="17" thickBot="1">
      <c r="B23" s="46" t="s">
        <v>40</v>
      </c>
      <c r="C23" s="47" t="s">
        <v>47</v>
      </c>
      <c r="D23" s="47" t="s">
        <v>48</v>
      </c>
      <c r="E23" s="47" t="s">
        <v>6</v>
      </c>
      <c r="F23" s="48">
        <v>106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319B4-4FDB-CD48-A0E5-7ECE97086BE1}">
  <dimension ref="B4:B16"/>
  <sheetViews>
    <sheetView workbookViewId="0">
      <selection activeCell="B4" sqref="B4:B17"/>
    </sheetView>
  </sheetViews>
  <sheetFormatPr baseColWidth="10" defaultRowHeight="16"/>
  <sheetData>
    <row r="4" spans="2:2">
      <c r="B4" t="s">
        <v>78</v>
      </c>
    </row>
    <row r="5" spans="2:2">
      <c r="B5" t="s">
        <v>92</v>
      </c>
    </row>
    <row r="6" spans="2:2">
      <c r="B6" t="s">
        <v>93</v>
      </c>
    </row>
    <row r="7" spans="2:2">
      <c r="B7" t="s">
        <v>94</v>
      </c>
    </row>
    <row r="8" spans="2:2">
      <c r="B8" t="s">
        <v>95</v>
      </c>
    </row>
    <row r="9" spans="2:2">
      <c r="B9" t="s">
        <v>96</v>
      </c>
    </row>
    <row r="10" spans="2:2">
      <c r="B10" t="s">
        <v>97</v>
      </c>
    </row>
    <row r="11" spans="2:2">
      <c r="B11" t="s">
        <v>98</v>
      </c>
    </row>
    <row r="12" spans="2:2">
      <c r="B12" t="s">
        <v>99</v>
      </c>
    </row>
    <row r="13" spans="2:2">
      <c r="B13" t="s">
        <v>100</v>
      </c>
    </row>
    <row r="14" spans="2:2">
      <c r="B14" t="s">
        <v>101</v>
      </c>
    </row>
    <row r="15" spans="2:2">
      <c r="B15" t="s">
        <v>102</v>
      </c>
    </row>
    <row r="16" spans="2:2">
      <c r="B16" t="s">
        <v>103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2D427-CF18-C64C-9A65-019ED7DC1AF1}">
  <dimension ref="B3:F29"/>
  <sheetViews>
    <sheetView showGridLines="0" workbookViewId="0">
      <selection activeCell="N31" sqref="N31"/>
    </sheetView>
  </sheetViews>
  <sheetFormatPr baseColWidth="10" defaultRowHeight="16"/>
  <cols>
    <col min="4" max="4" width="13" bestFit="1" customWidth="1"/>
    <col min="5" max="5" width="12.6640625" bestFit="1" customWidth="1"/>
  </cols>
  <sheetData>
    <row r="3" spans="2:6" ht="17" thickBot="1"/>
    <row r="4" spans="2: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</row>
    <row r="5" spans="2:6">
      <c r="B5" s="127" t="s">
        <v>5</v>
      </c>
      <c r="C5" s="128" t="s">
        <v>18</v>
      </c>
      <c r="D5" s="128" t="s">
        <v>7</v>
      </c>
      <c r="E5" s="128" t="s">
        <v>8</v>
      </c>
      <c r="F5" s="129">
        <v>54</v>
      </c>
    </row>
    <row r="6" spans="2:6" ht="17" thickBot="1">
      <c r="B6" s="130" t="s">
        <v>5</v>
      </c>
      <c r="C6" s="131" t="s">
        <v>18</v>
      </c>
      <c r="D6" s="131" t="s">
        <v>41</v>
      </c>
      <c r="E6" s="131" t="s">
        <v>115</v>
      </c>
      <c r="F6" s="132">
        <v>27</v>
      </c>
    </row>
    <row r="7" spans="2:6">
      <c r="B7" s="109" t="s">
        <v>17</v>
      </c>
      <c r="C7" s="110" t="s">
        <v>18</v>
      </c>
      <c r="D7" s="110" t="s">
        <v>67</v>
      </c>
      <c r="E7" s="110" t="s">
        <v>68</v>
      </c>
      <c r="F7" s="111">
        <v>353</v>
      </c>
    </row>
    <row r="8" spans="2:6">
      <c r="B8" s="90" t="s">
        <v>17</v>
      </c>
      <c r="C8" s="91" t="s">
        <v>18</v>
      </c>
      <c r="D8" s="91" t="s">
        <v>109</v>
      </c>
      <c r="E8" s="91" t="s">
        <v>110</v>
      </c>
      <c r="F8" s="92">
        <v>50</v>
      </c>
    </row>
    <row r="9" spans="2:6">
      <c r="B9" s="90" t="s">
        <v>17</v>
      </c>
      <c r="C9" s="91" t="s">
        <v>6</v>
      </c>
      <c r="D9" s="91" t="s">
        <v>21</v>
      </c>
      <c r="E9" s="91" t="s">
        <v>22</v>
      </c>
      <c r="F9" s="92">
        <v>224</v>
      </c>
    </row>
    <row r="10" spans="2:6">
      <c r="B10" s="90" t="s">
        <v>17</v>
      </c>
      <c r="C10" s="91" t="s">
        <v>6</v>
      </c>
      <c r="D10" s="91" t="s">
        <v>23</v>
      </c>
      <c r="E10" s="91" t="s">
        <v>24</v>
      </c>
      <c r="F10" s="92">
        <v>120</v>
      </c>
    </row>
    <row r="11" spans="2:6">
      <c r="B11" s="90" t="s">
        <v>17</v>
      </c>
      <c r="C11" s="91" t="s">
        <v>6</v>
      </c>
      <c r="D11" s="91" t="s">
        <v>116</v>
      </c>
      <c r="E11" s="91" t="s">
        <v>117</v>
      </c>
      <c r="F11" s="92">
        <v>22</v>
      </c>
    </row>
    <row r="12" spans="2:6">
      <c r="B12" s="90" t="s">
        <v>17</v>
      </c>
      <c r="C12" s="91" t="s">
        <v>6</v>
      </c>
      <c r="D12" s="91" t="s">
        <v>38</v>
      </c>
      <c r="E12" s="91" t="s">
        <v>118</v>
      </c>
      <c r="F12" s="92">
        <v>25</v>
      </c>
    </row>
    <row r="13" spans="2:6">
      <c r="B13" s="90" t="s">
        <v>17</v>
      </c>
      <c r="C13" s="91" t="s">
        <v>6</v>
      </c>
      <c r="D13" s="91" t="s">
        <v>19</v>
      </c>
      <c r="E13" s="91" t="s">
        <v>20</v>
      </c>
      <c r="F13" s="92">
        <v>31</v>
      </c>
    </row>
    <row r="14" spans="2:6">
      <c r="B14" s="90" t="s">
        <v>17</v>
      </c>
      <c r="C14" s="91" t="s">
        <v>6</v>
      </c>
      <c r="D14" s="91" t="s">
        <v>25</v>
      </c>
      <c r="E14" s="91" t="s">
        <v>26</v>
      </c>
      <c r="F14" s="92">
        <v>200</v>
      </c>
    </row>
    <row r="15" spans="2:6" ht="17" thickBot="1">
      <c r="B15" s="112" t="s">
        <v>17</v>
      </c>
      <c r="C15" s="113" t="s">
        <v>6</v>
      </c>
      <c r="D15" s="113" t="s">
        <v>59</v>
      </c>
      <c r="E15" s="113" t="s">
        <v>104</v>
      </c>
      <c r="F15" s="114">
        <v>33</v>
      </c>
    </row>
    <row r="16" spans="2:6">
      <c r="B16" s="99" t="s">
        <v>27</v>
      </c>
      <c r="C16" s="100" t="s">
        <v>18</v>
      </c>
      <c r="D16" s="100" t="s">
        <v>61</v>
      </c>
      <c r="E16" s="100" t="s">
        <v>62</v>
      </c>
      <c r="F16" s="101">
        <v>64</v>
      </c>
    </row>
    <row r="17" spans="2:6">
      <c r="B17" s="102" t="s">
        <v>27</v>
      </c>
      <c r="C17" s="103" t="s">
        <v>18</v>
      </c>
      <c r="D17" s="103" t="s">
        <v>28</v>
      </c>
      <c r="E17" s="103" t="s">
        <v>29</v>
      </c>
      <c r="F17" s="104">
        <v>0</v>
      </c>
    </row>
    <row r="18" spans="2:6">
      <c r="B18" s="102" t="s">
        <v>27</v>
      </c>
      <c r="C18" s="103" t="s">
        <v>18</v>
      </c>
      <c r="D18" s="103" t="s">
        <v>32</v>
      </c>
      <c r="E18" s="103" t="s">
        <v>33</v>
      </c>
      <c r="F18" s="104">
        <v>30</v>
      </c>
    </row>
    <row r="19" spans="2:6">
      <c r="B19" s="102" t="s">
        <v>27</v>
      </c>
      <c r="C19" s="103" t="s">
        <v>18</v>
      </c>
      <c r="D19" s="103" t="s">
        <v>36</v>
      </c>
      <c r="E19" s="103" t="s">
        <v>37</v>
      </c>
      <c r="F19" s="104">
        <v>421</v>
      </c>
    </row>
    <row r="20" spans="2:6">
      <c r="B20" s="102" t="s">
        <v>27</v>
      </c>
      <c r="C20" s="103" t="s">
        <v>18</v>
      </c>
      <c r="D20" s="103" t="s">
        <v>13</v>
      </c>
      <c r="E20" s="103" t="s">
        <v>119</v>
      </c>
      <c r="F20" s="104">
        <v>132</v>
      </c>
    </row>
    <row r="21" spans="2:6">
      <c r="B21" s="102" t="s">
        <v>27</v>
      </c>
      <c r="C21" s="103" t="s">
        <v>6</v>
      </c>
      <c r="D21" s="103" t="s">
        <v>30</v>
      </c>
      <c r="E21" s="103" t="s">
        <v>31</v>
      </c>
      <c r="F21" s="104">
        <v>664</v>
      </c>
    </row>
    <row r="22" spans="2:6">
      <c r="B22" s="102" t="s">
        <v>27</v>
      </c>
      <c r="C22" s="103" t="s">
        <v>6</v>
      </c>
      <c r="D22" s="103" t="s">
        <v>34</v>
      </c>
      <c r="E22" s="103" t="s">
        <v>35</v>
      </c>
      <c r="F22" s="104">
        <v>30</v>
      </c>
    </row>
    <row r="23" spans="2:6">
      <c r="B23" s="102" t="s">
        <v>27</v>
      </c>
      <c r="C23" s="103" t="s">
        <v>6</v>
      </c>
      <c r="D23" s="103" t="s">
        <v>9</v>
      </c>
      <c r="E23" s="103" t="s">
        <v>105</v>
      </c>
      <c r="F23" s="104">
        <v>179</v>
      </c>
    </row>
    <row r="24" spans="2:6">
      <c r="B24" s="102" t="s">
        <v>27</v>
      </c>
      <c r="C24" s="103" t="s">
        <v>6</v>
      </c>
      <c r="D24" s="103" t="s">
        <v>63</v>
      </c>
      <c r="E24" s="103" t="s">
        <v>64</v>
      </c>
      <c r="F24" s="104">
        <v>4</v>
      </c>
    </row>
    <row r="25" spans="2:6" ht="17" thickBot="1">
      <c r="B25" s="115" t="s">
        <v>27</v>
      </c>
      <c r="C25" s="116" t="s">
        <v>6</v>
      </c>
      <c r="D25" s="116" t="s">
        <v>81</v>
      </c>
      <c r="E25" s="116" t="s">
        <v>82</v>
      </c>
      <c r="F25" s="117">
        <v>146</v>
      </c>
    </row>
    <row r="26" spans="2:6">
      <c r="B26" s="119" t="s">
        <v>40</v>
      </c>
      <c r="C26" s="120" t="s">
        <v>18</v>
      </c>
      <c r="D26" s="120" t="s">
        <v>45</v>
      </c>
      <c r="E26" s="120" t="s">
        <v>46</v>
      </c>
      <c r="F26" s="121">
        <v>66</v>
      </c>
    </row>
    <row r="27" spans="2:6">
      <c r="B27" s="122" t="s">
        <v>40</v>
      </c>
      <c r="C27" s="118" t="s">
        <v>18</v>
      </c>
      <c r="D27" s="118" t="s">
        <v>49</v>
      </c>
      <c r="E27" s="118" t="s">
        <v>50</v>
      </c>
      <c r="F27" s="123">
        <v>51</v>
      </c>
    </row>
    <row r="28" spans="2:6">
      <c r="B28" s="122" t="s">
        <v>40</v>
      </c>
      <c r="C28" s="118" t="s">
        <v>6</v>
      </c>
      <c r="D28" s="118" t="s">
        <v>113</v>
      </c>
      <c r="E28" s="118" t="s">
        <v>114</v>
      </c>
      <c r="F28" s="123">
        <v>56</v>
      </c>
    </row>
    <row r="29" spans="2:6" ht="17" thickBot="1">
      <c r="B29" s="124" t="s">
        <v>40</v>
      </c>
      <c r="C29" s="125" t="s">
        <v>6</v>
      </c>
      <c r="D29" s="125" t="s">
        <v>47</v>
      </c>
      <c r="E29" s="125" t="s">
        <v>48</v>
      </c>
      <c r="F29" s="126">
        <v>137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A5035-B126-6046-BD7A-B1C1B4BCF733}">
  <sheetPr codeName="Sheet2"/>
  <dimension ref="B4:M29"/>
  <sheetViews>
    <sheetView showGridLines="0" workbookViewId="0">
      <selection activeCell="B4" sqref="B4:F29"/>
    </sheetView>
  </sheetViews>
  <sheetFormatPr baseColWidth="10" defaultRowHeight="16"/>
  <cols>
    <col min="5" max="5" width="13.5" bestFit="1" customWidth="1"/>
  </cols>
  <sheetData>
    <row r="4" spans="2:13"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H4" t="s">
        <v>0</v>
      </c>
      <c r="I4" t="s">
        <v>1</v>
      </c>
      <c r="J4" t="s">
        <v>2</v>
      </c>
      <c r="K4" t="s">
        <v>3</v>
      </c>
      <c r="L4" t="s">
        <v>4</v>
      </c>
    </row>
    <row r="5" spans="2:13">
      <c r="B5" s="1" t="s">
        <v>5</v>
      </c>
      <c r="C5" s="1" t="s">
        <v>18</v>
      </c>
      <c r="D5" s="1" t="s">
        <v>51</v>
      </c>
      <c r="E5" s="1" t="s">
        <v>52</v>
      </c>
      <c r="F5" s="1">
        <v>234</v>
      </c>
      <c r="H5" t="s">
        <v>5</v>
      </c>
      <c r="I5" t="s">
        <v>18</v>
      </c>
      <c r="J5" t="s">
        <v>51</v>
      </c>
      <c r="K5" t="s">
        <v>52</v>
      </c>
      <c r="L5">
        <v>234</v>
      </c>
      <c r="M5">
        <f>IF(L5=F5,1,0)</f>
        <v>1</v>
      </c>
    </row>
    <row r="6" spans="2:13">
      <c r="B6" s="1" t="s">
        <v>5</v>
      </c>
      <c r="C6" s="1" t="s">
        <v>18</v>
      </c>
      <c r="D6" s="1" t="s">
        <v>7</v>
      </c>
      <c r="E6" s="1" t="s">
        <v>8</v>
      </c>
      <c r="F6" s="1">
        <v>21</v>
      </c>
      <c r="H6" t="s">
        <v>5</v>
      </c>
      <c r="I6" t="s">
        <v>18</v>
      </c>
      <c r="J6" t="s">
        <v>7</v>
      </c>
      <c r="K6" t="s">
        <v>8</v>
      </c>
      <c r="L6">
        <v>21</v>
      </c>
      <c r="M6">
        <f t="shared" ref="M6:M29" si="0">IF(L6=F6,1,0)</f>
        <v>1</v>
      </c>
    </row>
    <row r="7" spans="2:13">
      <c r="B7" s="1" t="s">
        <v>5</v>
      </c>
      <c r="C7" s="1" t="s">
        <v>18</v>
      </c>
      <c r="D7" s="1" t="s">
        <v>53</v>
      </c>
      <c r="E7" s="1" t="s">
        <v>54</v>
      </c>
      <c r="F7" s="1">
        <v>48</v>
      </c>
      <c r="H7" t="s">
        <v>5</v>
      </c>
      <c r="I7" t="s">
        <v>18</v>
      </c>
      <c r="J7" t="s">
        <v>53</v>
      </c>
      <c r="K7" t="s">
        <v>54</v>
      </c>
      <c r="L7">
        <v>48</v>
      </c>
      <c r="M7">
        <f t="shared" si="0"/>
        <v>1</v>
      </c>
    </row>
    <row r="8" spans="2:13">
      <c r="B8" s="1" t="s">
        <v>5</v>
      </c>
      <c r="C8" s="1" t="s">
        <v>6</v>
      </c>
      <c r="D8" s="1" t="s">
        <v>11</v>
      </c>
      <c r="E8" s="1" t="s">
        <v>12</v>
      </c>
      <c r="F8" s="1">
        <v>21</v>
      </c>
      <c r="H8" t="s">
        <v>5</v>
      </c>
      <c r="I8" t="s">
        <v>6</v>
      </c>
      <c r="J8" t="s">
        <v>11</v>
      </c>
      <c r="K8" t="s">
        <v>12</v>
      </c>
      <c r="L8">
        <v>21</v>
      </c>
      <c r="M8">
        <f t="shared" si="0"/>
        <v>1</v>
      </c>
    </row>
    <row r="9" spans="2:13">
      <c r="B9" s="1" t="s">
        <v>5</v>
      </c>
      <c r="C9" s="1" t="s">
        <v>6</v>
      </c>
      <c r="D9" s="1" t="s">
        <v>15</v>
      </c>
      <c r="E9" s="1" t="s">
        <v>16</v>
      </c>
      <c r="F9" s="1">
        <v>40</v>
      </c>
      <c r="H9" t="s">
        <v>5</v>
      </c>
      <c r="I9" t="s">
        <v>6</v>
      </c>
      <c r="J9" t="s">
        <v>15</v>
      </c>
      <c r="K9" t="s">
        <v>16</v>
      </c>
      <c r="L9">
        <v>40</v>
      </c>
      <c r="M9">
        <f t="shared" si="0"/>
        <v>1</v>
      </c>
    </row>
    <row r="10" spans="2:13">
      <c r="B10" s="2" t="s">
        <v>17</v>
      </c>
      <c r="C10" s="2" t="s">
        <v>18</v>
      </c>
      <c r="D10" s="2" t="s">
        <v>21</v>
      </c>
      <c r="E10" s="2" t="s">
        <v>22</v>
      </c>
      <c r="F10" s="2">
        <v>88</v>
      </c>
      <c r="H10" t="s">
        <v>17</v>
      </c>
      <c r="I10" t="s">
        <v>18</v>
      </c>
      <c r="J10" t="s">
        <v>21</v>
      </c>
      <c r="K10" t="s">
        <v>22</v>
      </c>
      <c r="L10">
        <v>88</v>
      </c>
      <c r="M10">
        <f t="shared" si="0"/>
        <v>1</v>
      </c>
    </row>
    <row r="11" spans="2:13">
      <c r="B11" s="2" t="s">
        <v>17</v>
      </c>
      <c r="C11" s="2" t="s">
        <v>18</v>
      </c>
      <c r="D11" s="2" t="s">
        <v>19</v>
      </c>
      <c r="E11" s="2" t="s">
        <v>20</v>
      </c>
      <c r="F11" s="2">
        <v>42</v>
      </c>
      <c r="H11" t="s">
        <v>17</v>
      </c>
      <c r="I11" t="s">
        <v>18</v>
      </c>
      <c r="J11" t="s">
        <v>19</v>
      </c>
      <c r="K11" t="s">
        <v>20</v>
      </c>
      <c r="L11">
        <v>42</v>
      </c>
      <c r="M11">
        <f t="shared" si="0"/>
        <v>1</v>
      </c>
    </row>
    <row r="12" spans="2:13">
      <c r="B12" s="2" t="s">
        <v>17</v>
      </c>
      <c r="C12" s="2" t="s">
        <v>6</v>
      </c>
      <c r="D12" s="2" t="s">
        <v>55</v>
      </c>
      <c r="E12" s="2" t="s">
        <v>56</v>
      </c>
      <c r="F12" s="2">
        <v>75</v>
      </c>
      <c r="H12" t="s">
        <v>17</v>
      </c>
      <c r="I12" t="s">
        <v>6</v>
      </c>
      <c r="J12" t="s">
        <v>55</v>
      </c>
      <c r="K12" t="s">
        <v>56</v>
      </c>
      <c r="L12">
        <v>75</v>
      </c>
      <c r="M12">
        <f t="shared" si="0"/>
        <v>1</v>
      </c>
    </row>
    <row r="13" spans="2:13">
      <c r="B13" s="2" t="s">
        <v>17</v>
      </c>
      <c r="C13" s="2" t="s">
        <v>6</v>
      </c>
      <c r="D13" s="2" t="s">
        <v>23</v>
      </c>
      <c r="E13" s="2" t="s">
        <v>24</v>
      </c>
      <c r="F13" s="2">
        <v>26</v>
      </c>
      <c r="H13" t="s">
        <v>17</v>
      </c>
      <c r="I13" t="s">
        <v>6</v>
      </c>
      <c r="J13" t="s">
        <v>23</v>
      </c>
      <c r="K13" t="s">
        <v>24</v>
      </c>
      <c r="L13">
        <v>26</v>
      </c>
      <c r="M13">
        <f t="shared" si="0"/>
        <v>1</v>
      </c>
    </row>
    <row r="14" spans="2:13">
      <c r="B14" s="2" t="s">
        <v>17</v>
      </c>
      <c r="C14" s="2" t="s">
        <v>6</v>
      </c>
      <c r="D14" s="2" t="s">
        <v>57</v>
      </c>
      <c r="E14" s="2" t="s">
        <v>58</v>
      </c>
      <c r="F14" s="2">
        <v>25</v>
      </c>
      <c r="H14" t="s">
        <v>17</v>
      </c>
      <c r="I14" t="s">
        <v>6</v>
      </c>
      <c r="J14" t="s">
        <v>57</v>
      </c>
      <c r="K14" t="s">
        <v>58</v>
      </c>
      <c r="L14">
        <v>25</v>
      </c>
      <c r="M14">
        <f t="shared" si="0"/>
        <v>1</v>
      </c>
    </row>
    <row r="15" spans="2:13">
      <c r="B15" s="2" t="s">
        <v>17</v>
      </c>
      <c r="C15" s="2" t="s">
        <v>6</v>
      </c>
      <c r="D15" s="2" t="s">
        <v>25</v>
      </c>
      <c r="E15" s="2" t="s">
        <v>26</v>
      </c>
      <c r="F15" s="2">
        <v>125</v>
      </c>
      <c r="H15" t="s">
        <v>17</v>
      </c>
      <c r="I15" t="s">
        <v>6</v>
      </c>
      <c r="J15" t="s">
        <v>25</v>
      </c>
      <c r="K15" t="s">
        <v>26</v>
      </c>
      <c r="L15">
        <v>125</v>
      </c>
      <c r="M15">
        <f t="shared" si="0"/>
        <v>1</v>
      </c>
    </row>
    <row r="16" spans="2:13">
      <c r="B16" s="2" t="s">
        <v>17</v>
      </c>
      <c r="C16" s="2" t="s">
        <v>6</v>
      </c>
      <c r="D16" s="2" t="s">
        <v>59</v>
      </c>
      <c r="E16" s="2" t="s">
        <v>60</v>
      </c>
      <c r="F16" s="2">
        <v>100</v>
      </c>
      <c r="H16" t="s">
        <v>17</v>
      </c>
      <c r="I16" t="s">
        <v>6</v>
      </c>
      <c r="J16" t="s">
        <v>59</v>
      </c>
      <c r="K16" t="s">
        <v>60</v>
      </c>
      <c r="L16">
        <v>100</v>
      </c>
      <c r="M16">
        <f t="shared" si="0"/>
        <v>1</v>
      </c>
    </row>
    <row r="17" spans="2:13">
      <c r="B17" s="3" t="s">
        <v>27</v>
      </c>
      <c r="C17" s="3" t="s">
        <v>6</v>
      </c>
      <c r="D17" s="3" t="s">
        <v>61</v>
      </c>
      <c r="E17" s="3" t="s">
        <v>62</v>
      </c>
      <c r="F17" s="3">
        <v>22</v>
      </c>
      <c r="H17" t="s">
        <v>27</v>
      </c>
      <c r="I17" t="s">
        <v>6</v>
      </c>
      <c r="J17" t="s">
        <v>61</v>
      </c>
      <c r="K17" t="s">
        <v>62</v>
      </c>
      <c r="L17">
        <v>22</v>
      </c>
      <c r="M17">
        <f t="shared" si="0"/>
        <v>1</v>
      </c>
    </row>
    <row r="18" spans="2:13">
      <c r="B18" s="3" t="s">
        <v>27</v>
      </c>
      <c r="C18" s="3" t="s">
        <v>6</v>
      </c>
      <c r="D18" s="3" t="s">
        <v>30</v>
      </c>
      <c r="E18" s="3" t="s">
        <v>31</v>
      </c>
      <c r="F18" s="3">
        <v>240</v>
      </c>
      <c r="H18" t="s">
        <v>27</v>
      </c>
      <c r="I18" t="s">
        <v>6</v>
      </c>
      <c r="J18" t="s">
        <v>30</v>
      </c>
      <c r="K18" t="s">
        <v>31</v>
      </c>
      <c r="L18">
        <v>240</v>
      </c>
      <c r="M18">
        <f t="shared" si="0"/>
        <v>1</v>
      </c>
    </row>
    <row r="19" spans="2:13">
      <c r="B19" s="3" t="s">
        <v>27</v>
      </c>
      <c r="C19" s="3" t="s">
        <v>6</v>
      </c>
      <c r="D19" s="3" t="s">
        <v>28</v>
      </c>
      <c r="E19" s="3" t="s">
        <v>29</v>
      </c>
      <c r="F19" s="3">
        <v>137</v>
      </c>
      <c r="H19" t="s">
        <v>27</v>
      </c>
      <c r="I19" t="s">
        <v>6</v>
      </c>
      <c r="J19" t="s">
        <v>28</v>
      </c>
      <c r="K19" t="s">
        <v>29</v>
      </c>
      <c r="L19">
        <v>130</v>
      </c>
      <c r="M19">
        <f t="shared" si="0"/>
        <v>0</v>
      </c>
    </row>
    <row r="20" spans="2:13">
      <c r="B20" s="3" t="s">
        <v>27</v>
      </c>
      <c r="C20" s="3" t="s">
        <v>6</v>
      </c>
      <c r="D20" s="3" t="s">
        <v>32</v>
      </c>
      <c r="E20" s="3" t="s">
        <v>33</v>
      </c>
      <c r="F20" s="3">
        <v>11</v>
      </c>
      <c r="H20" t="s">
        <v>27</v>
      </c>
      <c r="I20" t="s">
        <v>6</v>
      </c>
      <c r="J20" t="s">
        <v>32</v>
      </c>
      <c r="K20" t="s">
        <v>33</v>
      </c>
      <c r="L20">
        <v>11</v>
      </c>
      <c r="M20">
        <f t="shared" si="0"/>
        <v>1</v>
      </c>
    </row>
    <row r="21" spans="2:13">
      <c r="B21" s="3" t="s">
        <v>27</v>
      </c>
      <c r="C21" s="3" t="s">
        <v>6</v>
      </c>
      <c r="D21" s="3" t="s">
        <v>34</v>
      </c>
      <c r="E21" s="3" t="s">
        <v>35</v>
      </c>
      <c r="F21" s="3">
        <v>30</v>
      </c>
      <c r="H21" t="s">
        <v>27</v>
      </c>
      <c r="I21" t="s">
        <v>6</v>
      </c>
      <c r="J21" t="s">
        <v>34</v>
      </c>
      <c r="K21" t="s">
        <v>35</v>
      </c>
      <c r="L21">
        <v>30</v>
      </c>
      <c r="M21">
        <f t="shared" si="0"/>
        <v>1</v>
      </c>
    </row>
    <row r="22" spans="2:13">
      <c r="B22" s="3" t="s">
        <v>27</v>
      </c>
      <c r="C22" s="3" t="s">
        <v>6</v>
      </c>
      <c r="D22" s="3" t="s">
        <v>36</v>
      </c>
      <c r="E22" s="3" t="s">
        <v>37</v>
      </c>
      <c r="F22" s="3">
        <v>750</v>
      </c>
      <c r="H22" t="s">
        <v>27</v>
      </c>
      <c r="I22" t="s">
        <v>6</v>
      </c>
      <c r="J22" t="s">
        <v>36</v>
      </c>
      <c r="K22" t="s">
        <v>37</v>
      </c>
      <c r="L22">
        <v>750</v>
      </c>
      <c r="M22">
        <f t="shared" si="0"/>
        <v>1</v>
      </c>
    </row>
    <row r="23" spans="2:13">
      <c r="B23" s="3" t="s">
        <v>27</v>
      </c>
      <c r="C23" s="3" t="s">
        <v>6</v>
      </c>
      <c r="D23" s="3" t="s">
        <v>63</v>
      </c>
      <c r="E23" s="3" t="s">
        <v>64</v>
      </c>
      <c r="F23" s="3">
        <v>45</v>
      </c>
      <c r="H23" t="s">
        <v>27</v>
      </c>
      <c r="I23" t="s">
        <v>6</v>
      </c>
      <c r="J23" t="s">
        <v>63</v>
      </c>
      <c r="K23" t="s">
        <v>64</v>
      </c>
      <c r="L23">
        <v>45</v>
      </c>
      <c r="M23">
        <f t="shared" si="0"/>
        <v>1</v>
      </c>
    </row>
    <row r="24" spans="2:13">
      <c r="B24" s="3" t="s">
        <v>27</v>
      </c>
      <c r="C24" s="3" t="s">
        <v>6</v>
      </c>
      <c r="D24" s="3" t="s">
        <v>38</v>
      </c>
      <c r="E24" s="3" t="s">
        <v>39</v>
      </c>
      <c r="F24" s="3">
        <v>290</v>
      </c>
      <c r="H24" t="s">
        <v>27</v>
      </c>
      <c r="I24" t="s">
        <v>6</v>
      </c>
      <c r="J24" t="s">
        <v>38</v>
      </c>
      <c r="K24" t="s">
        <v>39</v>
      </c>
      <c r="L24">
        <v>290</v>
      </c>
      <c r="M24">
        <f t="shared" si="0"/>
        <v>1</v>
      </c>
    </row>
    <row r="25" spans="2:13">
      <c r="B25" s="5" t="s">
        <v>40</v>
      </c>
      <c r="C25" s="5" t="s">
        <v>18</v>
      </c>
      <c r="D25" s="5" t="s">
        <v>43</v>
      </c>
      <c r="E25" s="5" t="s">
        <v>44</v>
      </c>
      <c r="F25" s="5">
        <v>398</v>
      </c>
      <c r="H25" t="s">
        <v>40</v>
      </c>
      <c r="I25" t="s">
        <v>18</v>
      </c>
      <c r="J25" t="s">
        <v>43</v>
      </c>
      <c r="K25" t="s">
        <v>44</v>
      </c>
      <c r="L25">
        <v>398</v>
      </c>
      <c r="M25">
        <f t="shared" si="0"/>
        <v>1</v>
      </c>
    </row>
    <row r="26" spans="2:13">
      <c r="B26" s="5" t="s">
        <v>40</v>
      </c>
      <c r="C26" s="5" t="s">
        <v>6</v>
      </c>
      <c r="D26" s="5" t="s">
        <v>45</v>
      </c>
      <c r="E26" s="5" t="s">
        <v>46</v>
      </c>
      <c r="F26" s="5">
        <v>107</v>
      </c>
      <c r="H26" t="s">
        <v>40</v>
      </c>
      <c r="I26" t="s">
        <v>6</v>
      </c>
      <c r="J26" t="s">
        <v>45</v>
      </c>
      <c r="K26" t="s">
        <v>46</v>
      </c>
      <c r="L26">
        <v>107</v>
      </c>
      <c r="M26">
        <f t="shared" si="0"/>
        <v>1</v>
      </c>
    </row>
    <row r="27" spans="2:13">
      <c r="B27" s="5" t="s">
        <v>40</v>
      </c>
      <c r="C27" s="5" t="s">
        <v>6</v>
      </c>
      <c r="D27" s="5" t="s">
        <v>41</v>
      </c>
      <c r="E27" s="5" t="s">
        <v>42</v>
      </c>
      <c r="F27" s="5">
        <v>283</v>
      </c>
      <c r="H27" t="s">
        <v>40</v>
      </c>
      <c r="I27" t="s">
        <v>6</v>
      </c>
      <c r="J27" t="s">
        <v>41</v>
      </c>
      <c r="K27" t="s">
        <v>42</v>
      </c>
      <c r="L27">
        <v>283</v>
      </c>
      <c r="M27">
        <f t="shared" si="0"/>
        <v>1</v>
      </c>
    </row>
    <row r="28" spans="2:13">
      <c r="B28" s="5" t="s">
        <v>40</v>
      </c>
      <c r="C28" s="5" t="s">
        <v>6</v>
      </c>
      <c r="D28" s="5" t="s">
        <v>47</v>
      </c>
      <c r="E28" s="5" t="s">
        <v>48</v>
      </c>
      <c r="F28" s="5">
        <v>1701.9</v>
      </c>
      <c r="H28" t="s">
        <v>40</v>
      </c>
      <c r="I28" t="s">
        <v>6</v>
      </c>
      <c r="J28" t="s">
        <v>47</v>
      </c>
      <c r="K28" t="s">
        <v>48</v>
      </c>
      <c r="L28">
        <v>1701.9</v>
      </c>
      <c r="M28">
        <f t="shared" si="0"/>
        <v>1</v>
      </c>
    </row>
    <row r="29" spans="2:13">
      <c r="B29" s="5" t="s">
        <v>40</v>
      </c>
      <c r="C29" s="5" t="s">
        <v>6</v>
      </c>
      <c r="D29" s="5" t="s">
        <v>49</v>
      </c>
      <c r="E29" s="5" t="s">
        <v>50</v>
      </c>
      <c r="F29" s="5">
        <v>394</v>
      </c>
      <c r="H29" t="s">
        <v>40</v>
      </c>
      <c r="I29" t="s">
        <v>6</v>
      </c>
      <c r="J29" t="s">
        <v>49</v>
      </c>
      <c r="K29" t="s">
        <v>50</v>
      </c>
      <c r="L29">
        <v>394</v>
      </c>
      <c r="M29">
        <f t="shared" si="0"/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73D04-A0CE-7441-B77B-8827FB176F44}">
  <dimension ref="B3:F33"/>
  <sheetViews>
    <sheetView showGridLines="0" workbookViewId="0">
      <selection activeCell="Q33" sqref="Q33"/>
    </sheetView>
  </sheetViews>
  <sheetFormatPr baseColWidth="10" defaultRowHeight="16"/>
  <cols>
    <col min="4" max="4" width="13.5" bestFit="1" customWidth="1"/>
  </cols>
  <sheetData>
    <row r="3" spans="2:6" ht="17" thickBot="1"/>
    <row r="4" spans="2:6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</row>
    <row r="5" spans="2:6">
      <c r="B5" s="127" t="s">
        <v>5</v>
      </c>
      <c r="C5" s="128" t="s">
        <v>111</v>
      </c>
      <c r="D5" s="128" t="s">
        <v>112</v>
      </c>
      <c r="E5" s="128" t="s">
        <v>6</v>
      </c>
      <c r="F5" s="129">
        <v>40</v>
      </c>
    </row>
    <row r="6" spans="2:6" ht="17" thickBot="1">
      <c r="B6" s="130" t="s">
        <v>5</v>
      </c>
      <c r="C6" s="131" t="s">
        <v>15</v>
      </c>
      <c r="D6" s="131" t="s">
        <v>124</v>
      </c>
      <c r="E6" s="131" t="s">
        <v>18</v>
      </c>
      <c r="F6" s="132">
        <v>47</v>
      </c>
    </row>
    <row r="7" spans="2:6">
      <c r="B7" s="109" t="s">
        <v>17</v>
      </c>
      <c r="C7" s="110" t="s">
        <v>55</v>
      </c>
      <c r="D7" s="110" t="s">
        <v>56</v>
      </c>
      <c r="E7" s="110" t="s">
        <v>18</v>
      </c>
      <c r="F7" s="111">
        <v>0</v>
      </c>
    </row>
    <row r="8" spans="2:6">
      <c r="B8" s="90" t="s">
        <v>17</v>
      </c>
      <c r="C8" s="91" t="s">
        <v>21</v>
      </c>
      <c r="D8" s="91" t="s">
        <v>22</v>
      </c>
      <c r="E8" s="91" t="s">
        <v>18</v>
      </c>
      <c r="F8" s="92">
        <v>35</v>
      </c>
    </row>
    <row r="9" spans="2:6">
      <c r="B9" s="90" t="s">
        <v>17</v>
      </c>
      <c r="C9" s="91" t="s">
        <v>23</v>
      </c>
      <c r="D9" s="91" t="s">
        <v>24</v>
      </c>
      <c r="E9" s="91" t="s">
        <v>6</v>
      </c>
      <c r="F9" s="92">
        <v>158</v>
      </c>
    </row>
    <row r="10" spans="2:6">
      <c r="B10" s="90" t="s">
        <v>17</v>
      </c>
      <c r="C10" s="91" t="s">
        <v>116</v>
      </c>
      <c r="D10" s="91" t="s">
        <v>117</v>
      </c>
      <c r="E10" s="91" t="s">
        <v>6</v>
      </c>
      <c r="F10" s="92">
        <v>200</v>
      </c>
    </row>
    <row r="11" spans="2:6">
      <c r="B11" s="90" t="s">
        <v>17</v>
      </c>
      <c r="C11" s="91" t="s">
        <v>19</v>
      </c>
      <c r="D11" s="91" t="s">
        <v>20</v>
      </c>
      <c r="E11" s="91" t="s">
        <v>18</v>
      </c>
      <c r="F11" s="92">
        <v>7</v>
      </c>
    </row>
    <row r="12" spans="2:6">
      <c r="B12" s="90" t="s">
        <v>17</v>
      </c>
      <c r="C12" s="91" t="s">
        <v>67</v>
      </c>
      <c r="D12" s="91" t="s">
        <v>68</v>
      </c>
      <c r="E12" s="91" t="s">
        <v>6</v>
      </c>
      <c r="F12" s="92">
        <v>188</v>
      </c>
    </row>
    <row r="13" spans="2:6">
      <c r="B13" s="90" t="s">
        <v>17</v>
      </c>
      <c r="C13" s="91" t="s">
        <v>109</v>
      </c>
      <c r="D13" s="91" t="s">
        <v>110</v>
      </c>
      <c r="E13" s="91" t="s">
        <v>18</v>
      </c>
      <c r="F13" s="92">
        <v>51</v>
      </c>
    </row>
    <row r="14" spans="2:6" ht="17" thickBot="1">
      <c r="B14" s="90" t="s">
        <v>17</v>
      </c>
      <c r="C14" s="91" t="s">
        <v>59</v>
      </c>
      <c r="D14" s="91" t="s">
        <v>104</v>
      </c>
      <c r="E14" s="91" t="s">
        <v>6</v>
      </c>
      <c r="F14" s="92">
        <v>7</v>
      </c>
    </row>
    <row r="15" spans="2:6">
      <c r="B15" s="99" t="s">
        <v>27</v>
      </c>
      <c r="C15" s="100" t="s">
        <v>61</v>
      </c>
      <c r="D15" s="100" t="s">
        <v>62</v>
      </c>
      <c r="E15" s="100" t="s">
        <v>18</v>
      </c>
      <c r="F15" s="101">
        <v>389</v>
      </c>
    </row>
    <row r="16" spans="2:6">
      <c r="B16" s="102" t="s">
        <v>27</v>
      </c>
      <c r="C16" s="103" t="s">
        <v>30</v>
      </c>
      <c r="D16" s="103" t="s">
        <v>31</v>
      </c>
      <c r="E16" s="103" t="s">
        <v>6</v>
      </c>
      <c r="F16" s="104">
        <v>1584.9</v>
      </c>
    </row>
    <row r="17" spans="2:6">
      <c r="B17" s="102" t="s">
        <v>27</v>
      </c>
      <c r="C17" s="103" t="s">
        <v>28</v>
      </c>
      <c r="D17" s="103" t="s">
        <v>29</v>
      </c>
      <c r="E17" s="103" t="s">
        <v>18</v>
      </c>
      <c r="F17" s="104">
        <v>104</v>
      </c>
    </row>
    <row r="18" spans="2:6">
      <c r="B18" s="102" t="s">
        <v>27</v>
      </c>
      <c r="C18" s="103" t="s">
        <v>69</v>
      </c>
      <c r="D18" s="103" t="s">
        <v>39</v>
      </c>
      <c r="E18" s="103" t="s">
        <v>6</v>
      </c>
      <c r="F18" s="104">
        <v>250</v>
      </c>
    </row>
    <row r="19" spans="2:6">
      <c r="B19" s="102" t="s">
        <v>27</v>
      </c>
      <c r="C19" s="103" t="s">
        <v>32</v>
      </c>
      <c r="D19" s="103" t="s">
        <v>33</v>
      </c>
      <c r="E19" s="103" t="s">
        <v>18</v>
      </c>
      <c r="F19" s="104">
        <v>93</v>
      </c>
    </row>
    <row r="20" spans="2:6">
      <c r="B20" s="102" t="s">
        <v>27</v>
      </c>
      <c r="C20" s="103" t="s">
        <v>34</v>
      </c>
      <c r="D20" s="103" t="s">
        <v>35</v>
      </c>
      <c r="E20" s="103" t="s">
        <v>6</v>
      </c>
      <c r="F20" s="104">
        <v>16</v>
      </c>
    </row>
    <row r="21" spans="2:6">
      <c r="B21" s="102" t="s">
        <v>27</v>
      </c>
      <c r="C21" s="103" t="s">
        <v>9</v>
      </c>
      <c r="D21" s="103" t="s">
        <v>105</v>
      </c>
      <c r="E21" s="103" t="s">
        <v>6</v>
      </c>
      <c r="F21" s="104">
        <v>68</v>
      </c>
    </row>
    <row r="22" spans="2:6">
      <c r="B22" s="102" t="s">
        <v>27</v>
      </c>
      <c r="C22" s="103" t="s">
        <v>53</v>
      </c>
      <c r="D22" s="103" t="s">
        <v>123</v>
      </c>
      <c r="E22" s="103" t="s">
        <v>6</v>
      </c>
      <c r="F22" s="104">
        <v>414</v>
      </c>
    </row>
    <row r="23" spans="2:6">
      <c r="B23" s="102" t="s">
        <v>27</v>
      </c>
      <c r="C23" s="103" t="s">
        <v>36</v>
      </c>
      <c r="D23" s="103" t="s">
        <v>37</v>
      </c>
      <c r="E23" s="103" t="s">
        <v>6</v>
      </c>
      <c r="F23" s="104">
        <v>51</v>
      </c>
    </row>
    <row r="24" spans="2:6">
      <c r="B24" s="102" t="s">
        <v>27</v>
      </c>
      <c r="C24" s="103" t="s">
        <v>63</v>
      </c>
      <c r="D24" s="103" t="s">
        <v>64</v>
      </c>
      <c r="E24" s="103" t="s">
        <v>18</v>
      </c>
      <c r="F24" s="104">
        <v>21</v>
      </c>
    </row>
    <row r="25" spans="2:6">
      <c r="B25" s="102" t="s">
        <v>27</v>
      </c>
      <c r="C25" s="103" t="s">
        <v>81</v>
      </c>
      <c r="D25" s="103" t="s">
        <v>82</v>
      </c>
      <c r="E25" s="103" t="s">
        <v>6</v>
      </c>
      <c r="F25" s="104">
        <v>248</v>
      </c>
    </row>
    <row r="26" spans="2:6" ht="17" thickBot="1">
      <c r="B26" s="105" t="s">
        <v>27</v>
      </c>
      <c r="C26" s="106" t="s">
        <v>13</v>
      </c>
      <c r="D26" s="106" t="s">
        <v>119</v>
      </c>
      <c r="E26" s="106" t="s">
        <v>6</v>
      </c>
      <c r="F26" s="107">
        <v>110</v>
      </c>
    </row>
    <row r="27" spans="2:6">
      <c r="B27" s="133" t="s">
        <v>40</v>
      </c>
      <c r="C27" s="134" t="s">
        <v>45</v>
      </c>
      <c r="D27" s="134" t="s">
        <v>46</v>
      </c>
      <c r="E27" s="134" t="s">
        <v>6</v>
      </c>
      <c r="F27" s="135">
        <v>395</v>
      </c>
    </row>
    <row r="28" spans="2:6">
      <c r="B28" s="122" t="s">
        <v>40</v>
      </c>
      <c r="C28" s="118" t="s">
        <v>113</v>
      </c>
      <c r="D28" s="118" t="s">
        <v>114</v>
      </c>
      <c r="E28" s="118" t="s">
        <v>6</v>
      </c>
      <c r="F28" s="123">
        <v>46</v>
      </c>
    </row>
    <row r="29" spans="2:6">
      <c r="B29" s="122" t="s">
        <v>40</v>
      </c>
      <c r="C29" s="118" t="s">
        <v>120</v>
      </c>
      <c r="D29" s="118" t="s">
        <v>121</v>
      </c>
      <c r="E29" s="118" t="s">
        <v>6</v>
      </c>
      <c r="F29" s="123">
        <v>16</v>
      </c>
    </row>
    <row r="30" spans="2:6">
      <c r="B30" s="122" t="s">
        <v>40</v>
      </c>
      <c r="C30" s="118" t="s">
        <v>47</v>
      </c>
      <c r="D30" s="118" t="s">
        <v>48</v>
      </c>
      <c r="E30" s="118" t="s">
        <v>6</v>
      </c>
      <c r="F30" s="123">
        <v>22</v>
      </c>
    </row>
    <row r="31" spans="2:6">
      <c r="B31" s="122" t="s">
        <v>40</v>
      </c>
      <c r="C31" s="118" t="s">
        <v>11</v>
      </c>
      <c r="D31" s="118" t="s">
        <v>122</v>
      </c>
      <c r="E31" s="118" t="s">
        <v>6</v>
      </c>
      <c r="F31" s="123">
        <v>11</v>
      </c>
    </row>
    <row r="32" spans="2:6">
      <c r="B32" s="122" t="s">
        <v>40</v>
      </c>
      <c r="C32" s="118" t="s">
        <v>65</v>
      </c>
      <c r="D32" s="118" t="s">
        <v>66</v>
      </c>
      <c r="E32" s="118" t="s">
        <v>18</v>
      </c>
      <c r="F32" s="123">
        <v>25</v>
      </c>
    </row>
    <row r="33" spans="2:6" ht="17" thickBot="1">
      <c r="B33" s="124" t="s">
        <v>40</v>
      </c>
      <c r="C33" s="125" t="s">
        <v>49</v>
      </c>
      <c r="D33" s="125" t="s">
        <v>50</v>
      </c>
      <c r="E33" s="125" t="s">
        <v>18</v>
      </c>
      <c r="F33" s="126">
        <v>312</v>
      </c>
    </row>
  </sheetData>
  <sortState xmlns:xlrd2="http://schemas.microsoft.com/office/spreadsheetml/2017/richdata2" ref="B5:F33">
    <sortCondition ref="B10:B33"/>
  </sortState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F8B58-0112-A84B-9E30-28A83BA9381D}">
  <dimension ref="B3:K36"/>
  <sheetViews>
    <sheetView showGridLines="0" workbookViewId="0">
      <selection activeCell="O34" sqref="O34"/>
    </sheetView>
  </sheetViews>
  <sheetFormatPr baseColWidth="10" defaultRowHeight="16"/>
  <cols>
    <col min="4" max="4" width="15.1640625" bestFit="1" customWidth="1"/>
  </cols>
  <sheetData>
    <row r="3" spans="2:6" ht="17" thickBot="1"/>
    <row r="4" spans="2:6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</row>
    <row r="5" spans="2:6">
      <c r="B5" s="127" t="s">
        <v>5</v>
      </c>
      <c r="C5" s="128" t="s">
        <v>7</v>
      </c>
      <c r="D5" s="128" t="s">
        <v>8</v>
      </c>
      <c r="E5" s="128" t="s">
        <v>18</v>
      </c>
      <c r="F5" s="129">
        <v>132</v>
      </c>
    </row>
    <row r="6" spans="2:6">
      <c r="B6" s="137" t="s">
        <v>5</v>
      </c>
      <c r="C6" s="136" t="s">
        <v>111</v>
      </c>
      <c r="D6" s="136" t="s">
        <v>112</v>
      </c>
      <c r="E6" s="136" t="s">
        <v>6</v>
      </c>
      <c r="F6" s="138">
        <v>40</v>
      </c>
    </row>
    <row r="7" spans="2:6">
      <c r="B7" s="137" t="s">
        <v>5</v>
      </c>
      <c r="C7" s="136" t="s">
        <v>41</v>
      </c>
      <c r="D7" s="136" t="s">
        <v>115</v>
      </c>
      <c r="E7" s="136" t="s">
        <v>18</v>
      </c>
      <c r="F7" s="138">
        <v>43</v>
      </c>
    </row>
    <row r="8" spans="2:6">
      <c r="B8" s="137" t="s">
        <v>5</v>
      </c>
      <c r="C8" s="136" t="s">
        <v>15</v>
      </c>
      <c r="D8" s="136" t="s">
        <v>124</v>
      </c>
      <c r="E8" s="136" t="s">
        <v>6</v>
      </c>
      <c r="F8" s="138">
        <v>24</v>
      </c>
    </row>
    <row r="9" spans="2:6" ht="17" thickBot="1">
      <c r="B9" s="130" t="s">
        <v>5</v>
      </c>
      <c r="C9" s="131" t="s">
        <v>128</v>
      </c>
      <c r="D9" s="131" t="s">
        <v>129</v>
      </c>
      <c r="E9" s="131" t="s">
        <v>6</v>
      </c>
      <c r="F9" s="132">
        <v>479</v>
      </c>
    </row>
    <row r="10" spans="2:6">
      <c r="B10" s="109" t="s">
        <v>17</v>
      </c>
      <c r="C10" s="110" t="s">
        <v>55</v>
      </c>
      <c r="D10" s="110" t="s">
        <v>56</v>
      </c>
      <c r="E10" s="110" t="s">
        <v>18</v>
      </c>
      <c r="F10" s="111">
        <v>174</v>
      </c>
    </row>
    <row r="11" spans="2:6">
      <c r="B11" s="90" t="s">
        <v>17</v>
      </c>
      <c r="C11" s="91" t="s">
        <v>21</v>
      </c>
      <c r="D11" s="91" t="s">
        <v>22</v>
      </c>
      <c r="E11" s="91" t="s">
        <v>6</v>
      </c>
      <c r="F11" s="92">
        <v>264</v>
      </c>
    </row>
    <row r="12" spans="2:6">
      <c r="B12" s="90" t="s">
        <v>17</v>
      </c>
      <c r="C12" s="91" t="s">
        <v>23</v>
      </c>
      <c r="D12" s="91" t="s">
        <v>24</v>
      </c>
      <c r="E12" s="91" t="s">
        <v>6</v>
      </c>
      <c r="F12" s="92">
        <v>90</v>
      </c>
    </row>
    <row r="13" spans="2:6">
      <c r="B13" s="90" t="s">
        <v>17</v>
      </c>
      <c r="C13" s="91" t="s">
        <v>19</v>
      </c>
      <c r="D13" s="91" t="s">
        <v>20</v>
      </c>
      <c r="E13" s="91" t="s">
        <v>6</v>
      </c>
      <c r="F13" s="92">
        <v>187</v>
      </c>
    </row>
    <row r="14" spans="2:6">
      <c r="B14" s="90" t="s">
        <v>17</v>
      </c>
      <c r="C14" s="91" t="s">
        <v>25</v>
      </c>
      <c r="D14" s="91" t="s">
        <v>26</v>
      </c>
      <c r="E14" s="91" t="s">
        <v>18</v>
      </c>
      <c r="F14" s="92">
        <v>102</v>
      </c>
    </row>
    <row r="15" spans="2:6">
      <c r="B15" s="90" t="s">
        <v>17</v>
      </c>
      <c r="C15" s="91" t="s">
        <v>67</v>
      </c>
      <c r="D15" s="91" t="s">
        <v>68</v>
      </c>
      <c r="E15" s="91" t="s">
        <v>6</v>
      </c>
      <c r="F15" s="92">
        <v>47</v>
      </c>
    </row>
    <row r="16" spans="2:6">
      <c r="B16" s="90" t="s">
        <v>17</v>
      </c>
      <c r="C16" s="91" t="s">
        <v>109</v>
      </c>
      <c r="D16" s="91" t="s">
        <v>110</v>
      </c>
      <c r="E16" s="91" t="s">
        <v>6</v>
      </c>
      <c r="F16" s="92">
        <v>27</v>
      </c>
    </row>
    <row r="17" spans="2:11">
      <c r="B17" s="90" t="s">
        <v>17</v>
      </c>
      <c r="C17" s="91" t="s">
        <v>59</v>
      </c>
      <c r="D17" s="91" t="s">
        <v>104</v>
      </c>
      <c r="E17" s="91" t="s">
        <v>6</v>
      </c>
      <c r="F17" s="92">
        <v>118</v>
      </c>
    </row>
    <row r="18" spans="2:11">
      <c r="B18" s="102" t="s">
        <v>27</v>
      </c>
      <c r="C18" s="103" t="s">
        <v>61</v>
      </c>
      <c r="D18" s="103" t="s">
        <v>62</v>
      </c>
      <c r="E18" s="103" t="s">
        <v>18</v>
      </c>
      <c r="F18" s="104">
        <v>3</v>
      </c>
    </row>
    <row r="19" spans="2:11">
      <c r="B19" s="102" t="s">
        <v>27</v>
      </c>
      <c r="C19" s="103" t="s">
        <v>30</v>
      </c>
      <c r="D19" s="103" t="s">
        <v>31</v>
      </c>
      <c r="E19" s="103" t="s">
        <v>6</v>
      </c>
      <c r="F19" s="104">
        <v>992.25</v>
      </c>
    </row>
    <row r="20" spans="2:11">
      <c r="B20" s="102" t="s">
        <v>27</v>
      </c>
      <c r="C20" s="103" t="s">
        <v>28</v>
      </c>
      <c r="D20" s="103" t="s">
        <v>29</v>
      </c>
      <c r="E20" s="103" t="s">
        <v>6</v>
      </c>
      <c r="F20" s="104">
        <v>206</v>
      </c>
    </row>
    <row r="21" spans="2:11">
      <c r="B21" s="102" t="s">
        <v>27</v>
      </c>
      <c r="C21" s="103" t="s">
        <v>69</v>
      </c>
      <c r="D21" s="103" t="s">
        <v>39</v>
      </c>
      <c r="E21" s="103" t="s">
        <v>6</v>
      </c>
      <c r="F21" s="104">
        <v>850</v>
      </c>
    </row>
    <row r="22" spans="2:11">
      <c r="B22" s="102" t="s">
        <v>27</v>
      </c>
      <c r="C22" s="103" t="s">
        <v>32</v>
      </c>
      <c r="D22" s="103" t="s">
        <v>33</v>
      </c>
      <c r="E22" s="103" t="s">
        <v>6</v>
      </c>
      <c r="F22" s="104">
        <v>248</v>
      </c>
    </row>
    <row r="23" spans="2:11">
      <c r="B23" s="102" t="s">
        <v>27</v>
      </c>
      <c r="C23" s="103" t="s">
        <v>34</v>
      </c>
      <c r="D23" s="103" t="s">
        <v>35</v>
      </c>
      <c r="E23" s="103" t="s">
        <v>6</v>
      </c>
      <c r="F23" s="104">
        <v>608</v>
      </c>
      <c r="H23">
        <f>SUM(F23:F26,F28)</f>
        <v>1327</v>
      </c>
    </row>
    <row r="24" spans="2:11">
      <c r="B24" s="102" t="s">
        <v>27</v>
      </c>
      <c r="C24" s="103" t="s">
        <v>9</v>
      </c>
      <c r="D24" s="103" t="s">
        <v>105</v>
      </c>
      <c r="E24" s="103" t="s">
        <v>6</v>
      </c>
      <c r="F24" s="104">
        <v>235</v>
      </c>
      <c r="H24">
        <f>H23*0.11</f>
        <v>145.97</v>
      </c>
      <c r="I24">
        <f>1225*0.9</f>
        <v>1102.5</v>
      </c>
      <c r="K24">
        <f>H24/4</f>
        <v>36.4925</v>
      </c>
    </row>
    <row r="25" spans="2:11">
      <c r="B25" s="102" t="s">
        <v>27</v>
      </c>
      <c r="C25" s="103" t="s">
        <v>53</v>
      </c>
      <c r="D25" s="103" t="s">
        <v>123</v>
      </c>
      <c r="E25" s="103" t="s">
        <v>6</v>
      </c>
      <c r="F25" s="104">
        <v>50</v>
      </c>
      <c r="I25">
        <f>I24*0.9</f>
        <v>992.25</v>
      </c>
    </row>
    <row r="26" spans="2:11">
      <c r="B26" s="102" t="s">
        <v>27</v>
      </c>
      <c r="C26" s="103" t="s">
        <v>36</v>
      </c>
      <c r="D26" s="103" t="s">
        <v>37</v>
      </c>
      <c r="E26" s="103" t="s">
        <v>6</v>
      </c>
      <c r="F26" s="104">
        <v>299</v>
      </c>
    </row>
    <row r="27" spans="2:11">
      <c r="B27" s="102" t="s">
        <v>27</v>
      </c>
      <c r="C27" s="103" t="s">
        <v>63</v>
      </c>
      <c r="D27" s="103" t="s">
        <v>64</v>
      </c>
      <c r="E27" s="103" t="s">
        <v>18</v>
      </c>
      <c r="F27" s="104">
        <v>63</v>
      </c>
    </row>
    <row r="28" spans="2:11">
      <c r="B28" s="102" t="s">
        <v>27</v>
      </c>
      <c r="C28" s="103" t="s">
        <v>81</v>
      </c>
      <c r="D28" s="103" t="s">
        <v>82</v>
      </c>
      <c r="E28" s="103" t="s">
        <v>6</v>
      </c>
      <c r="F28" s="104">
        <v>135</v>
      </c>
    </row>
    <row r="29" spans="2:11" ht="17" thickBot="1">
      <c r="B29" s="105" t="s">
        <v>27</v>
      </c>
      <c r="C29" s="106" t="s">
        <v>13</v>
      </c>
      <c r="D29" s="106" t="s">
        <v>119</v>
      </c>
      <c r="E29" s="106" t="s">
        <v>6</v>
      </c>
      <c r="F29" s="107">
        <v>188</v>
      </c>
    </row>
    <row r="30" spans="2:11">
      <c r="B30" s="122" t="s">
        <v>40</v>
      </c>
      <c r="C30" s="118" t="s">
        <v>45</v>
      </c>
      <c r="D30" s="118" t="s">
        <v>46</v>
      </c>
      <c r="E30" s="118" t="s">
        <v>6</v>
      </c>
      <c r="F30" s="123">
        <v>25</v>
      </c>
    </row>
    <row r="31" spans="2:11">
      <c r="B31" s="122" t="s">
        <v>40</v>
      </c>
      <c r="C31" s="118" t="s">
        <v>47</v>
      </c>
      <c r="D31" s="118" t="s">
        <v>48</v>
      </c>
      <c r="E31" s="118" t="s">
        <v>6</v>
      </c>
      <c r="F31" s="123">
        <v>337</v>
      </c>
    </row>
    <row r="32" spans="2:11">
      <c r="B32" s="122" t="s">
        <v>40</v>
      </c>
      <c r="C32" s="118" t="s">
        <v>11</v>
      </c>
      <c r="D32" s="118" t="s">
        <v>122</v>
      </c>
      <c r="E32" s="118" t="s">
        <v>6</v>
      </c>
      <c r="F32" s="123">
        <v>82</v>
      </c>
    </row>
    <row r="33" spans="2:6">
      <c r="B33" s="122" t="s">
        <v>40</v>
      </c>
      <c r="C33" s="118" t="s">
        <v>71</v>
      </c>
      <c r="D33" s="118" t="s">
        <v>125</v>
      </c>
      <c r="E33" s="118" t="s">
        <v>18</v>
      </c>
      <c r="F33" s="123">
        <v>115</v>
      </c>
    </row>
    <row r="34" spans="2:6">
      <c r="B34" s="122" t="s">
        <v>40</v>
      </c>
      <c r="C34" s="118" t="s">
        <v>65</v>
      </c>
      <c r="D34" s="118" t="s">
        <v>66</v>
      </c>
      <c r="E34" s="118" t="s">
        <v>6</v>
      </c>
      <c r="F34" s="123">
        <v>15</v>
      </c>
    </row>
    <row r="35" spans="2:6">
      <c r="B35" s="122" t="s">
        <v>40</v>
      </c>
      <c r="C35" s="118" t="s">
        <v>49</v>
      </c>
      <c r="D35" s="118" t="s">
        <v>50</v>
      </c>
      <c r="E35" s="118" t="s">
        <v>6</v>
      </c>
      <c r="F35" s="123">
        <v>533</v>
      </c>
    </row>
    <row r="36" spans="2:6" ht="17" thickBot="1">
      <c r="B36" s="124" t="s">
        <v>40</v>
      </c>
      <c r="C36" s="125" t="s">
        <v>126</v>
      </c>
      <c r="D36" s="125" t="s">
        <v>127</v>
      </c>
      <c r="E36" s="125" t="s">
        <v>6</v>
      </c>
      <c r="F36" s="126">
        <v>133</v>
      </c>
    </row>
  </sheetData>
  <sortState xmlns:xlrd2="http://schemas.microsoft.com/office/spreadsheetml/2017/richdata2" ref="B5:F36">
    <sortCondition ref="B6:B36"/>
  </sortState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5DB75-C780-2C4C-906F-9C649D18D483}">
  <dimension ref="B3:J38"/>
  <sheetViews>
    <sheetView showGridLines="0" workbookViewId="0">
      <selection activeCell="J20" sqref="J20"/>
    </sheetView>
  </sheetViews>
  <sheetFormatPr baseColWidth="10" defaultRowHeight="16"/>
  <cols>
    <col min="4" max="4" width="15.1640625" bestFit="1" customWidth="1"/>
    <col min="8" max="8" width="10.83203125" customWidth="1"/>
  </cols>
  <sheetData>
    <row r="3" spans="2:6" ht="17" thickBot="1"/>
    <row r="4" spans="2:6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</row>
    <row r="5" spans="2:6">
      <c r="B5" s="127" t="s">
        <v>5</v>
      </c>
      <c r="C5" s="128" t="s">
        <v>111</v>
      </c>
      <c r="D5" s="128" t="s">
        <v>112</v>
      </c>
      <c r="E5" s="128" t="s">
        <v>6</v>
      </c>
      <c r="F5" s="129">
        <v>50</v>
      </c>
    </row>
    <row r="6" spans="2:6">
      <c r="B6" s="137" t="s">
        <v>5</v>
      </c>
      <c r="C6" s="136" t="s">
        <v>41</v>
      </c>
      <c r="D6" s="136" t="s">
        <v>115</v>
      </c>
      <c r="E6" s="136" t="s">
        <v>18</v>
      </c>
      <c r="F6" s="138">
        <v>185</v>
      </c>
    </row>
    <row r="7" spans="2:6">
      <c r="B7" s="137" t="s">
        <v>5</v>
      </c>
      <c r="C7" s="136" t="s">
        <v>15</v>
      </c>
      <c r="D7" s="136" t="s">
        <v>124</v>
      </c>
      <c r="E7" s="136" t="s">
        <v>6</v>
      </c>
      <c r="F7" s="138">
        <v>86</v>
      </c>
    </row>
    <row r="8" spans="2:6" ht="17" thickBot="1">
      <c r="B8" s="130" t="s">
        <v>5</v>
      </c>
      <c r="C8" s="131" t="s">
        <v>128</v>
      </c>
      <c r="D8" s="131" t="s">
        <v>129</v>
      </c>
      <c r="E8" s="131" t="s">
        <v>6</v>
      </c>
      <c r="F8" s="132">
        <v>1800</v>
      </c>
    </row>
    <row r="9" spans="2:6">
      <c r="B9" s="87" t="s">
        <v>17</v>
      </c>
      <c r="C9" s="88" t="s">
        <v>55</v>
      </c>
      <c r="D9" s="88" t="s">
        <v>56</v>
      </c>
      <c r="E9" s="88" t="s">
        <v>6</v>
      </c>
      <c r="F9" s="89">
        <v>196</v>
      </c>
    </row>
    <row r="10" spans="2:6">
      <c r="B10" s="109" t="s">
        <v>17</v>
      </c>
      <c r="C10" s="110" t="s">
        <v>21</v>
      </c>
      <c r="D10" s="110" t="s">
        <v>22</v>
      </c>
      <c r="E10" s="110" t="s">
        <v>6</v>
      </c>
      <c r="F10" s="111">
        <v>202</v>
      </c>
    </row>
    <row r="11" spans="2:6">
      <c r="B11" s="90" t="s">
        <v>17</v>
      </c>
      <c r="C11" s="91" t="s">
        <v>23</v>
      </c>
      <c r="D11" s="91" t="s">
        <v>24</v>
      </c>
      <c r="E11" s="91" t="s">
        <v>18</v>
      </c>
      <c r="F11" s="92">
        <v>558</v>
      </c>
    </row>
    <row r="12" spans="2:6">
      <c r="B12" s="90" t="s">
        <v>17</v>
      </c>
      <c r="C12" s="91" t="s">
        <v>19</v>
      </c>
      <c r="D12" s="91" t="s">
        <v>20</v>
      </c>
      <c r="E12" s="91" t="s">
        <v>6</v>
      </c>
      <c r="F12" s="92">
        <v>56</v>
      </c>
    </row>
    <row r="13" spans="2:6">
      <c r="B13" s="90" t="s">
        <v>17</v>
      </c>
      <c r="C13" s="91" t="s">
        <v>79</v>
      </c>
      <c r="D13" s="91" t="s">
        <v>80</v>
      </c>
      <c r="E13" s="91" t="s">
        <v>18</v>
      </c>
      <c r="F13" s="92">
        <v>10</v>
      </c>
    </row>
    <row r="14" spans="2:6">
      <c r="B14" s="90" t="s">
        <v>17</v>
      </c>
      <c r="C14" s="91" t="s">
        <v>25</v>
      </c>
      <c r="D14" s="91" t="s">
        <v>26</v>
      </c>
      <c r="E14" s="91" t="s">
        <v>6</v>
      </c>
      <c r="F14" s="92">
        <v>100</v>
      </c>
    </row>
    <row r="15" spans="2:6">
      <c r="B15" s="90" t="s">
        <v>17</v>
      </c>
      <c r="C15" s="91" t="s">
        <v>67</v>
      </c>
      <c r="D15" s="91" t="s">
        <v>68</v>
      </c>
      <c r="E15" s="91" t="s">
        <v>6</v>
      </c>
      <c r="F15" s="92">
        <v>5</v>
      </c>
    </row>
    <row r="16" spans="2:6">
      <c r="B16" s="90" t="s">
        <v>17</v>
      </c>
      <c r="C16" s="91" t="s">
        <v>109</v>
      </c>
      <c r="D16" s="91" t="s">
        <v>110</v>
      </c>
      <c r="E16" s="91" t="s">
        <v>18</v>
      </c>
      <c r="F16" s="92">
        <v>9</v>
      </c>
    </row>
    <row r="17" spans="2:10" ht="17" thickBot="1">
      <c r="B17" s="93" t="s">
        <v>17</v>
      </c>
      <c r="C17" s="94" t="s">
        <v>59</v>
      </c>
      <c r="D17" s="94" t="s">
        <v>104</v>
      </c>
      <c r="E17" s="94" t="s">
        <v>6</v>
      </c>
      <c r="F17" s="95">
        <v>75</v>
      </c>
    </row>
    <row r="18" spans="2:10">
      <c r="B18" s="139" t="s">
        <v>27</v>
      </c>
      <c r="C18" s="140" t="s">
        <v>61</v>
      </c>
      <c r="D18" s="140" t="s">
        <v>62</v>
      </c>
      <c r="E18" s="140" t="s">
        <v>18</v>
      </c>
      <c r="F18" s="141">
        <v>81</v>
      </c>
    </row>
    <row r="19" spans="2:10">
      <c r="B19" s="102" t="s">
        <v>27</v>
      </c>
      <c r="C19" s="103" t="s">
        <v>30</v>
      </c>
      <c r="D19" s="103" t="s">
        <v>31</v>
      </c>
      <c r="E19" s="103" t="s">
        <v>6</v>
      </c>
      <c r="F19" s="104">
        <v>345</v>
      </c>
    </row>
    <row r="20" spans="2:10">
      <c r="B20" s="102" t="s">
        <v>27</v>
      </c>
      <c r="C20" s="103" t="s">
        <v>28</v>
      </c>
      <c r="D20" s="103" t="s">
        <v>29</v>
      </c>
      <c r="E20" s="103" t="s">
        <v>18</v>
      </c>
      <c r="F20" s="104">
        <v>500</v>
      </c>
    </row>
    <row r="21" spans="2:10">
      <c r="B21" s="102" t="s">
        <v>27</v>
      </c>
      <c r="C21" s="103" t="s">
        <v>69</v>
      </c>
      <c r="D21" s="103" t="s">
        <v>39</v>
      </c>
      <c r="E21" s="103" t="s">
        <v>6</v>
      </c>
      <c r="F21" s="104">
        <v>668</v>
      </c>
    </row>
    <row r="22" spans="2:10">
      <c r="B22" s="102" t="s">
        <v>27</v>
      </c>
      <c r="C22" s="103" t="s">
        <v>32</v>
      </c>
      <c r="D22" s="103" t="s">
        <v>33</v>
      </c>
      <c r="E22" s="103" t="s">
        <v>18</v>
      </c>
      <c r="F22" s="104">
        <v>544</v>
      </c>
    </row>
    <row r="23" spans="2:10">
      <c r="B23" s="102" t="s">
        <v>27</v>
      </c>
      <c r="C23" s="103" t="s">
        <v>34</v>
      </c>
      <c r="D23" s="103" t="s">
        <v>35</v>
      </c>
      <c r="E23" s="103" t="s">
        <v>6</v>
      </c>
      <c r="F23" s="104">
        <v>185</v>
      </c>
    </row>
    <row r="24" spans="2:10">
      <c r="B24" s="102" t="s">
        <v>27</v>
      </c>
      <c r="C24" s="103" t="s">
        <v>9</v>
      </c>
      <c r="D24" s="103" t="s">
        <v>105</v>
      </c>
      <c r="E24" s="103" t="s">
        <v>18</v>
      </c>
      <c r="F24" s="104">
        <v>290</v>
      </c>
    </row>
    <row r="25" spans="2:10">
      <c r="B25" s="102" t="s">
        <v>27</v>
      </c>
      <c r="C25" s="103" t="s">
        <v>53</v>
      </c>
      <c r="D25" s="103" t="s">
        <v>123</v>
      </c>
      <c r="E25" s="103" t="s">
        <v>18</v>
      </c>
      <c r="F25" s="104">
        <v>29</v>
      </c>
    </row>
    <row r="26" spans="2:10">
      <c r="B26" s="102" t="s">
        <v>27</v>
      </c>
      <c r="C26" s="103" t="s">
        <v>36</v>
      </c>
      <c r="D26" s="103" t="s">
        <v>37</v>
      </c>
      <c r="E26" s="103" t="s">
        <v>6</v>
      </c>
      <c r="F26" s="104">
        <v>107</v>
      </c>
    </row>
    <row r="27" spans="2:10">
      <c r="B27" s="102" t="s">
        <v>27</v>
      </c>
      <c r="C27" s="103" t="s">
        <v>63</v>
      </c>
      <c r="D27" s="103" t="s">
        <v>64</v>
      </c>
      <c r="E27" s="103" t="s">
        <v>18</v>
      </c>
      <c r="F27" s="104">
        <v>0</v>
      </c>
    </row>
    <row r="28" spans="2:10">
      <c r="B28" s="102" t="s">
        <v>27</v>
      </c>
      <c r="C28" s="103" t="s">
        <v>81</v>
      </c>
      <c r="D28" s="103" t="s">
        <v>82</v>
      </c>
      <c r="E28" s="103" t="s">
        <v>18</v>
      </c>
      <c r="F28" s="104">
        <v>444</v>
      </c>
    </row>
    <row r="29" spans="2:10" ht="17" thickBot="1">
      <c r="B29" s="105" t="s">
        <v>27</v>
      </c>
      <c r="C29" s="106" t="s">
        <v>13</v>
      </c>
      <c r="D29" s="106" t="s">
        <v>119</v>
      </c>
      <c r="E29" s="106" t="s">
        <v>6</v>
      </c>
      <c r="F29" s="107">
        <v>50</v>
      </c>
    </row>
    <row r="30" spans="2:10">
      <c r="B30" s="122" t="s">
        <v>40</v>
      </c>
      <c r="C30" s="118" t="s">
        <v>45</v>
      </c>
      <c r="D30" s="118" t="s">
        <v>46</v>
      </c>
      <c r="E30" s="118" t="s">
        <v>18</v>
      </c>
      <c r="F30" s="123">
        <v>200</v>
      </c>
    </row>
    <row r="31" spans="2:10">
      <c r="B31" s="122" t="s">
        <v>40</v>
      </c>
      <c r="C31" s="118" t="s">
        <v>113</v>
      </c>
      <c r="D31" s="118" t="s">
        <v>114</v>
      </c>
      <c r="E31" s="118" t="s">
        <v>6</v>
      </c>
      <c r="F31" s="123">
        <v>120</v>
      </c>
      <c r="J31">
        <f>735-225</f>
        <v>510</v>
      </c>
    </row>
    <row r="32" spans="2:10">
      <c r="B32" s="122" t="s">
        <v>40</v>
      </c>
      <c r="C32" s="118" t="s">
        <v>47</v>
      </c>
      <c r="D32" s="118" t="s">
        <v>48</v>
      </c>
      <c r="E32" s="118" t="s">
        <v>6</v>
      </c>
      <c r="F32" s="123">
        <v>239</v>
      </c>
    </row>
    <row r="33" spans="2:6">
      <c r="B33" s="122" t="s">
        <v>40</v>
      </c>
      <c r="C33" s="118" t="s">
        <v>11</v>
      </c>
      <c r="D33" s="118" t="s">
        <v>122</v>
      </c>
      <c r="E33" s="118" t="s">
        <v>6</v>
      </c>
      <c r="F33" s="123">
        <v>112</v>
      </c>
    </row>
    <row r="34" spans="2:6">
      <c r="B34" s="122" t="s">
        <v>40</v>
      </c>
      <c r="C34" s="118" t="s">
        <v>71</v>
      </c>
      <c r="D34" s="118" t="s">
        <v>125</v>
      </c>
      <c r="E34" s="118" t="s">
        <v>6</v>
      </c>
      <c r="F34" s="123">
        <v>30</v>
      </c>
    </row>
    <row r="35" spans="2:6">
      <c r="B35" s="122" t="s">
        <v>40</v>
      </c>
      <c r="C35" s="118" t="s">
        <v>65</v>
      </c>
      <c r="D35" s="118" t="s">
        <v>66</v>
      </c>
      <c r="E35" s="118" t="s">
        <v>18</v>
      </c>
      <c r="F35" s="123">
        <v>49</v>
      </c>
    </row>
    <row r="36" spans="2:6">
      <c r="B36" s="122" t="s">
        <v>40</v>
      </c>
      <c r="C36" s="118" t="s">
        <v>130</v>
      </c>
      <c r="D36" s="118" t="s">
        <v>131</v>
      </c>
      <c r="E36" s="118" t="s">
        <v>18</v>
      </c>
      <c r="F36" s="123">
        <v>107</v>
      </c>
    </row>
    <row r="37" spans="2:6">
      <c r="B37" s="122" t="s">
        <v>40</v>
      </c>
      <c r="C37" s="118" t="s">
        <v>126</v>
      </c>
      <c r="D37" s="118" t="s">
        <v>127</v>
      </c>
      <c r="E37" s="118" t="s">
        <v>6</v>
      </c>
      <c r="F37" s="123">
        <v>495</v>
      </c>
    </row>
    <row r="38" spans="2:6" ht="17" thickBot="1">
      <c r="B38" s="124" t="s">
        <v>40</v>
      </c>
      <c r="C38" s="125" t="s">
        <v>132</v>
      </c>
      <c r="D38" s="125" t="s">
        <v>133</v>
      </c>
      <c r="E38" s="125" t="s">
        <v>6</v>
      </c>
      <c r="F38" s="126">
        <v>100</v>
      </c>
    </row>
  </sheetData>
  <sortState xmlns:xlrd2="http://schemas.microsoft.com/office/spreadsheetml/2017/richdata2" ref="N5:R38">
    <sortCondition ref="N6:N38"/>
  </sortState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9710E-14F1-464B-A50D-878A173AA683}">
  <dimension ref="B2:U40"/>
  <sheetViews>
    <sheetView showGridLines="0" topLeftCell="A3" workbookViewId="0">
      <selection activeCell="B4" sqref="B4:F40"/>
    </sheetView>
  </sheetViews>
  <sheetFormatPr baseColWidth="10" defaultRowHeight="16"/>
  <cols>
    <col min="4" max="4" width="15.1640625" bestFit="1" customWidth="1"/>
    <col min="13" max="13" width="9" customWidth="1"/>
    <col min="14" max="14" width="9.1640625" customWidth="1"/>
    <col min="18" max="18" width="15.83203125" bestFit="1" customWidth="1"/>
  </cols>
  <sheetData>
    <row r="2" spans="2:20">
      <c r="S2" t="s">
        <v>216</v>
      </c>
    </row>
    <row r="3" spans="2:20" ht="17" thickBot="1">
      <c r="R3" t="s">
        <v>2</v>
      </c>
      <c r="S3" t="s">
        <v>217</v>
      </c>
      <c r="T3" t="s">
        <v>4</v>
      </c>
    </row>
    <row r="4" spans="2:20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  <c r="R4" t="s">
        <v>33</v>
      </c>
      <c r="S4" t="s">
        <v>32</v>
      </c>
      <c r="T4">
        <v>-25</v>
      </c>
    </row>
    <row r="5" spans="2:20">
      <c r="B5" s="127" t="s">
        <v>5</v>
      </c>
      <c r="C5" s="128" t="s">
        <v>224</v>
      </c>
      <c r="D5" s="128" t="s">
        <v>225</v>
      </c>
      <c r="E5" s="128" t="s">
        <v>6</v>
      </c>
      <c r="F5" s="129">
        <v>35</v>
      </c>
      <c r="R5" t="s">
        <v>24</v>
      </c>
      <c r="S5" t="s">
        <v>23</v>
      </c>
      <c r="T5">
        <v>125</v>
      </c>
    </row>
    <row r="6" spans="2:20">
      <c r="B6" s="137" t="s">
        <v>5</v>
      </c>
      <c r="C6" s="136" t="s">
        <v>111</v>
      </c>
      <c r="D6" s="136" t="s">
        <v>112</v>
      </c>
      <c r="E6" s="136" t="s">
        <v>18</v>
      </c>
      <c r="F6" s="138">
        <v>52</v>
      </c>
      <c r="R6" t="s">
        <v>218</v>
      </c>
      <c r="S6" t="s">
        <v>19</v>
      </c>
      <c r="T6">
        <v>25</v>
      </c>
    </row>
    <row r="7" spans="2:20">
      <c r="B7" s="137" t="s">
        <v>5</v>
      </c>
      <c r="C7" s="136" t="s">
        <v>41</v>
      </c>
      <c r="D7" s="136" t="s">
        <v>115</v>
      </c>
      <c r="E7" s="136" t="s">
        <v>18</v>
      </c>
      <c r="F7" s="138">
        <v>193</v>
      </c>
      <c r="R7" t="s">
        <v>104</v>
      </c>
      <c r="S7" t="s">
        <v>59</v>
      </c>
      <c r="T7">
        <v>25</v>
      </c>
    </row>
    <row r="8" spans="2:20">
      <c r="B8" s="137" t="s">
        <v>5</v>
      </c>
      <c r="C8" s="136" t="s">
        <v>15</v>
      </c>
      <c r="D8" s="136" t="s">
        <v>124</v>
      </c>
      <c r="E8" s="136" t="s">
        <v>6</v>
      </c>
      <c r="F8" s="138">
        <v>69</v>
      </c>
      <c r="R8" t="s">
        <v>219</v>
      </c>
      <c r="S8" t="s">
        <v>126</v>
      </c>
      <c r="T8">
        <v>280</v>
      </c>
    </row>
    <row r="9" spans="2:20">
      <c r="B9" s="137" t="s">
        <v>5</v>
      </c>
      <c r="C9" s="136" t="s">
        <v>128</v>
      </c>
      <c r="D9" s="136" t="s">
        <v>129</v>
      </c>
      <c r="E9" s="136" t="s">
        <v>6</v>
      </c>
      <c r="F9" s="138">
        <v>1800</v>
      </c>
      <c r="R9" t="s">
        <v>220</v>
      </c>
      <c r="S9" t="s">
        <v>65</v>
      </c>
      <c r="T9">
        <v>76</v>
      </c>
    </row>
    <row r="10" spans="2:20">
      <c r="B10" s="137" t="s">
        <v>5</v>
      </c>
      <c r="C10" s="136" t="s">
        <v>226</v>
      </c>
      <c r="D10" s="136" t="s">
        <v>227</v>
      </c>
      <c r="E10" s="136" t="s">
        <v>6</v>
      </c>
      <c r="F10" s="138">
        <v>56</v>
      </c>
    </row>
    <row r="11" spans="2:20" ht="17" thickBot="1">
      <c r="B11" s="130" t="s">
        <v>5</v>
      </c>
      <c r="C11" s="131" t="s">
        <v>228</v>
      </c>
      <c r="D11" s="131" t="s">
        <v>229</v>
      </c>
      <c r="E11" s="131" t="s">
        <v>6</v>
      </c>
      <c r="F11" s="132">
        <v>12</v>
      </c>
    </row>
    <row r="12" spans="2:20">
      <c r="B12" s="90" t="s">
        <v>17</v>
      </c>
      <c r="C12" s="91" t="s">
        <v>55</v>
      </c>
      <c r="D12" s="91" t="s">
        <v>56</v>
      </c>
      <c r="E12" s="91" t="s">
        <v>6</v>
      </c>
      <c r="F12" s="92">
        <v>45</v>
      </c>
    </row>
    <row r="13" spans="2:20">
      <c r="B13" s="90" t="s">
        <v>17</v>
      </c>
      <c r="C13" s="91" t="s">
        <v>21</v>
      </c>
      <c r="D13" s="91" t="s">
        <v>22</v>
      </c>
      <c r="E13" s="91" t="s">
        <v>18</v>
      </c>
      <c r="F13" s="92">
        <v>424</v>
      </c>
    </row>
    <row r="14" spans="2:20">
      <c r="B14" s="90" t="s">
        <v>17</v>
      </c>
      <c r="C14" s="91" t="s">
        <v>23</v>
      </c>
      <c r="D14" s="91" t="s">
        <v>24</v>
      </c>
      <c r="E14" s="91" t="s">
        <v>6</v>
      </c>
      <c r="F14" s="92">
        <v>275</v>
      </c>
    </row>
    <row r="15" spans="2:20">
      <c r="B15" s="90" t="s">
        <v>17</v>
      </c>
      <c r="C15" s="91" t="s">
        <v>19</v>
      </c>
      <c r="D15" s="91" t="s">
        <v>20</v>
      </c>
      <c r="E15" s="91" t="s">
        <v>18</v>
      </c>
      <c r="F15" s="92">
        <v>32</v>
      </c>
    </row>
    <row r="16" spans="2:20">
      <c r="B16" s="90" t="s">
        <v>17</v>
      </c>
      <c r="C16" s="91" t="s">
        <v>109</v>
      </c>
      <c r="D16" s="91" t="s">
        <v>110</v>
      </c>
      <c r="E16" s="91" t="s">
        <v>6</v>
      </c>
      <c r="F16" s="92">
        <v>40</v>
      </c>
    </row>
    <row r="17" spans="2:21">
      <c r="B17" s="90" t="s">
        <v>17</v>
      </c>
      <c r="C17" s="91" t="s">
        <v>59</v>
      </c>
      <c r="D17" s="91" t="s">
        <v>104</v>
      </c>
      <c r="E17" s="91" t="s">
        <v>6</v>
      </c>
      <c r="F17" s="92">
        <v>252</v>
      </c>
    </row>
    <row r="18" spans="2:21" ht="17" thickBot="1">
      <c r="B18" s="93" t="s">
        <v>17</v>
      </c>
      <c r="C18" s="94" t="s">
        <v>221</v>
      </c>
      <c r="D18" s="94" t="s">
        <v>230</v>
      </c>
      <c r="E18" s="94" t="s">
        <v>6</v>
      </c>
      <c r="F18" s="95">
        <v>30</v>
      </c>
    </row>
    <row r="19" spans="2:21">
      <c r="B19" s="102" t="s">
        <v>27</v>
      </c>
      <c r="C19" s="103" t="s">
        <v>61</v>
      </c>
      <c r="D19" s="103" t="s">
        <v>62</v>
      </c>
      <c r="E19" s="103" t="s">
        <v>6</v>
      </c>
      <c r="F19" s="104">
        <v>168</v>
      </c>
    </row>
    <row r="20" spans="2:21">
      <c r="B20" s="102" t="s">
        <v>27</v>
      </c>
      <c r="C20" s="103" t="s">
        <v>30</v>
      </c>
      <c r="D20" s="103" t="s">
        <v>31</v>
      </c>
      <c r="E20" s="103" t="s">
        <v>6</v>
      </c>
      <c r="F20" s="104">
        <v>989</v>
      </c>
    </row>
    <row r="21" spans="2:21">
      <c r="B21" s="102" t="s">
        <v>27</v>
      </c>
      <c r="C21" s="103" t="s">
        <v>28</v>
      </c>
      <c r="D21" s="103" t="s">
        <v>29</v>
      </c>
      <c r="E21" s="103" t="s">
        <v>18</v>
      </c>
      <c r="F21" s="104">
        <v>0</v>
      </c>
      <c r="Q21" s="102" t="s">
        <v>27</v>
      </c>
      <c r="R21" s="103" t="s">
        <v>30</v>
      </c>
      <c r="S21" s="103" t="s">
        <v>31</v>
      </c>
      <c r="T21" s="103" t="s">
        <v>6</v>
      </c>
      <c r="U21" s="104">
        <v>989</v>
      </c>
    </row>
    <row r="22" spans="2:21">
      <c r="B22" s="102" t="s">
        <v>27</v>
      </c>
      <c r="C22" s="103" t="s">
        <v>69</v>
      </c>
      <c r="D22" s="103" t="s">
        <v>39</v>
      </c>
      <c r="E22" s="103" t="s">
        <v>18</v>
      </c>
      <c r="F22" s="104">
        <v>115</v>
      </c>
      <c r="L22" s="108"/>
      <c r="M22" s="108" t="s">
        <v>236</v>
      </c>
      <c r="N22" s="108" t="s">
        <v>240</v>
      </c>
      <c r="Q22" s="102" t="s">
        <v>27</v>
      </c>
      <c r="R22" s="103" t="s">
        <v>34</v>
      </c>
      <c r="S22" s="103" t="s">
        <v>35</v>
      </c>
      <c r="T22" s="103" t="s">
        <v>6</v>
      </c>
      <c r="U22" s="104">
        <v>160</v>
      </c>
    </row>
    <row r="23" spans="2:21">
      <c r="B23" s="102" t="s">
        <v>27</v>
      </c>
      <c r="C23" s="103" t="s">
        <v>32</v>
      </c>
      <c r="D23" s="103" t="s">
        <v>33</v>
      </c>
      <c r="E23" s="103" t="s">
        <v>6</v>
      </c>
      <c r="F23" s="104">
        <v>298</v>
      </c>
      <c r="L23" s="108" t="s">
        <v>234</v>
      </c>
      <c r="M23" s="108">
        <f>2785-I27</f>
        <v>495</v>
      </c>
      <c r="N23" s="108">
        <f>M23+513</f>
        <v>1008</v>
      </c>
      <c r="Q23" s="102" t="s">
        <v>27</v>
      </c>
      <c r="R23" s="103" t="s">
        <v>9</v>
      </c>
      <c r="S23" s="103" t="s">
        <v>105</v>
      </c>
      <c r="T23" s="103" t="s">
        <v>6</v>
      </c>
      <c r="U23" s="104">
        <v>287</v>
      </c>
    </row>
    <row r="24" spans="2:21">
      <c r="B24" s="102" t="s">
        <v>27</v>
      </c>
      <c r="C24" s="103" t="s">
        <v>34</v>
      </c>
      <c r="D24" s="103" t="s">
        <v>35</v>
      </c>
      <c r="E24" s="103" t="s">
        <v>6</v>
      </c>
      <c r="F24" s="104">
        <v>160</v>
      </c>
      <c r="L24" s="108" t="s">
        <v>235</v>
      </c>
      <c r="M24" s="108">
        <f>-666+I27</f>
        <v>1624</v>
      </c>
      <c r="N24" s="108">
        <f>M24-103-513</f>
        <v>1008</v>
      </c>
      <c r="Q24" s="102" t="s">
        <v>27</v>
      </c>
      <c r="R24" s="103" t="s">
        <v>53</v>
      </c>
      <c r="S24" s="103" t="s">
        <v>123</v>
      </c>
      <c r="T24" s="103" t="s">
        <v>6</v>
      </c>
      <c r="U24" s="104">
        <v>175</v>
      </c>
    </row>
    <row r="25" spans="2:21">
      <c r="B25" s="102" t="s">
        <v>27</v>
      </c>
      <c r="C25" s="103" t="s">
        <v>9</v>
      </c>
      <c r="D25" s="103" t="s">
        <v>105</v>
      </c>
      <c r="E25" s="103" t="s">
        <v>6</v>
      </c>
      <c r="F25" s="104">
        <v>287</v>
      </c>
      <c r="L25" s="108" t="s">
        <v>5</v>
      </c>
      <c r="M25" s="108">
        <v>1727</v>
      </c>
      <c r="N25" s="108">
        <f>M25-719</f>
        <v>1008</v>
      </c>
      <c r="Q25" s="102" t="s">
        <v>27</v>
      </c>
      <c r="R25" s="103" t="s">
        <v>36</v>
      </c>
      <c r="S25" s="103" t="s">
        <v>37</v>
      </c>
      <c r="T25" s="103" t="s">
        <v>6</v>
      </c>
      <c r="U25" s="104">
        <v>394</v>
      </c>
    </row>
    <row r="26" spans="2:21">
      <c r="B26" s="102" t="s">
        <v>27</v>
      </c>
      <c r="C26" s="103" t="s">
        <v>53</v>
      </c>
      <c r="D26" s="103" t="s">
        <v>123</v>
      </c>
      <c r="E26" s="103" t="s">
        <v>6</v>
      </c>
      <c r="F26" s="104">
        <v>175</v>
      </c>
      <c r="I26" s="103" t="s">
        <v>233</v>
      </c>
      <c r="J26" s="103"/>
      <c r="L26" s="108" t="s">
        <v>17</v>
      </c>
      <c r="M26" s="108">
        <v>186</v>
      </c>
      <c r="N26" s="108">
        <f>M26+719+103</f>
        <v>1008</v>
      </c>
      <c r="Q26" s="102" t="s">
        <v>27</v>
      </c>
      <c r="R26" s="103" t="s">
        <v>81</v>
      </c>
      <c r="S26" s="103" t="s">
        <v>82</v>
      </c>
      <c r="T26" s="103" t="s">
        <v>6</v>
      </c>
      <c r="U26" s="104">
        <v>285</v>
      </c>
    </row>
    <row r="27" spans="2:21">
      <c r="B27" s="102" t="s">
        <v>27</v>
      </c>
      <c r="C27" s="103" t="s">
        <v>36</v>
      </c>
      <c r="D27" s="103" t="s">
        <v>37</v>
      </c>
      <c r="E27" s="103" t="s">
        <v>6</v>
      </c>
      <c r="F27" s="104">
        <v>394</v>
      </c>
      <c r="I27">
        <f>F20+F24+F25+F26+F27+F29</f>
        <v>2290</v>
      </c>
    </row>
    <row r="28" spans="2:21">
      <c r="B28" s="102" t="s">
        <v>27</v>
      </c>
      <c r="C28" s="103" t="s">
        <v>63</v>
      </c>
      <c r="D28" s="103" t="s">
        <v>64</v>
      </c>
      <c r="E28" s="103" t="s">
        <v>6</v>
      </c>
      <c r="F28" s="104">
        <v>65</v>
      </c>
      <c r="O28">
        <f>12+10+14</f>
        <v>36</v>
      </c>
    </row>
    <row r="29" spans="2:21" ht="17" thickBot="1">
      <c r="B29" s="102" t="s">
        <v>27</v>
      </c>
      <c r="C29" s="103" t="s">
        <v>81</v>
      </c>
      <c r="D29" s="103" t="s">
        <v>82</v>
      </c>
      <c r="E29" s="103" t="s">
        <v>6</v>
      </c>
      <c r="F29" s="104">
        <v>285</v>
      </c>
      <c r="O29">
        <f>29+32+34+36</f>
        <v>131</v>
      </c>
    </row>
    <row r="30" spans="2:21" ht="17" thickBot="1">
      <c r="B30" s="105" t="s">
        <v>27</v>
      </c>
      <c r="C30" s="106" t="s">
        <v>13</v>
      </c>
      <c r="D30" s="106" t="s">
        <v>119</v>
      </c>
      <c r="E30" s="106" t="s">
        <v>6</v>
      </c>
      <c r="F30" s="107">
        <v>79</v>
      </c>
      <c r="L30" s="192" t="s">
        <v>237</v>
      </c>
      <c r="M30" s="193"/>
      <c r="O30">
        <f>O29/4</f>
        <v>32.75</v>
      </c>
    </row>
    <row r="31" spans="2:21">
      <c r="B31" s="122" t="s">
        <v>40</v>
      </c>
      <c r="C31" s="118" t="s">
        <v>45</v>
      </c>
      <c r="D31" s="118" t="s">
        <v>46</v>
      </c>
      <c r="E31" s="118" t="s">
        <v>6</v>
      </c>
      <c r="F31" s="123">
        <v>14</v>
      </c>
      <c r="G31" s="142" t="s">
        <v>134</v>
      </c>
      <c r="L31" s="194" t="s">
        <v>238</v>
      </c>
      <c r="M31" s="195"/>
    </row>
    <row r="32" spans="2:21" ht="17" thickBot="1">
      <c r="B32" s="122" t="s">
        <v>40</v>
      </c>
      <c r="C32" s="118" t="s">
        <v>113</v>
      </c>
      <c r="D32" s="118" t="s">
        <v>114</v>
      </c>
      <c r="E32" s="118" t="s">
        <v>6</v>
      </c>
      <c r="F32" s="123">
        <v>50</v>
      </c>
      <c r="L32" s="196" t="s">
        <v>239</v>
      </c>
      <c r="M32" s="197"/>
      <c r="P32" t="s">
        <v>241</v>
      </c>
    </row>
    <row r="33" spans="2:17">
      <c r="B33" s="122" t="s">
        <v>40</v>
      </c>
      <c r="C33" s="118" t="s">
        <v>47</v>
      </c>
      <c r="D33" s="118" t="s">
        <v>48</v>
      </c>
      <c r="E33" s="118" t="s">
        <v>18</v>
      </c>
      <c r="F33" s="123">
        <v>467</v>
      </c>
      <c r="P33" t="s">
        <v>5</v>
      </c>
    </row>
    <row r="34" spans="2:17">
      <c r="B34" s="122" t="s">
        <v>40</v>
      </c>
      <c r="C34" s="118" t="s">
        <v>11</v>
      </c>
      <c r="D34" s="118" t="s">
        <v>122</v>
      </c>
      <c r="E34" s="118" t="s">
        <v>6</v>
      </c>
      <c r="F34" s="123">
        <v>200</v>
      </c>
      <c r="P34" t="s">
        <v>242</v>
      </c>
    </row>
    <row r="35" spans="2:17">
      <c r="B35" s="122" t="s">
        <v>40</v>
      </c>
      <c r="C35" s="118" t="s">
        <v>65</v>
      </c>
      <c r="D35" s="118" t="s">
        <v>66</v>
      </c>
      <c r="E35" s="118" t="s">
        <v>6</v>
      </c>
      <c r="F35" s="123">
        <v>43</v>
      </c>
      <c r="P35" t="s">
        <v>243</v>
      </c>
      <c r="Q35" t="s">
        <v>134</v>
      </c>
    </row>
    <row r="36" spans="2:17">
      <c r="B36" s="122" t="s">
        <v>40</v>
      </c>
      <c r="C36" s="118" t="s">
        <v>130</v>
      </c>
      <c r="D36" s="118" t="s">
        <v>131</v>
      </c>
      <c r="E36" s="118" t="s">
        <v>18</v>
      </c>
      <c r="F36" s="123">
        <v>416</v>
      </c>
      <c r="H36">
        <f>F33-260</f>
        <v>207</v>
      </c>
      <c r="J36">
        <f>I27-O39</f>
        <v>2062</v>
      </c>
      <c r="K36" t="s">
        <v>134</v>
      </c>
    </row>
    <row r="37" spans="2:17">
      <c r="B37" s="122" t="s">
        <v>40</v>
      </c>
      <c r="C37" s="118" t="s">
        <v>126</v>
      </c>
      <c r="D37" s="118" t="s">
        <v>127</v>
      </c>
      <c r="E37" s="118" t="s">
        <v>18</v>
      </c>
      <c r="F37" s="123">
        <v>195</v>
      </c>
    </row>
    <row r="38" spans="2:17">
      <c r="B38" s="122" t="s">
        <v>40</v>
      </c>
      <c r="C38" s="118" t="s">
        <v>132</v>
      </c>
      <c r="D38" s="118" t="s">
        <v>133</v>
      </c>
      <c r="E38" s="118" t="s">
        <v>6</v>
      </c>
      <c r="F38" s="123">
        <v>195</v>
      </c>
    </row>
    <row r="39" spans="2:17">
      <c r="B39" s="122" t="s">
        <v>40</v>
      </c>
      <c r="C39" s="118" t="s">
        <v>222</v>
      </c>
      <c r="D39" s="118" t="s">
        <v>231</v>
      </c>
      <c r="E39" s="118" t="s">
        <v>18</v>
      </c>
      <c r="F39" s="123">
        <v>110</v>
      </c>
      <c r="O39">
        <f>57*4</f>
        <v>228</v>
      </c>
    </row>
    <row r="40" spans="2:17" ht="17" thickBot="1">
      <c r="B40" s="124" t="s">
        <v>40</v>
      </c>
      <c r="C40" s="125" t="s">
        <v>223</v>
      </c>
      <c r="D40" s="125" t="s">
        <v>232</v>
      </c>
      <c r="E40" s="125" t="s">
        <v>6</v>
      </c>
      <c r="F40" s="126">
        <v>20</v>
      </c>
    </row>
  </sheetData>
  <sortState xmlns:xlrd2="http://schemas.microsoft.com/office/spreadsheetml/2017/richdata2" ref="B5:F40">
    <sortCondition ref="B8:B40"/>
  </sortState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CA7AE-8493-2B44-A730-231869841FAA}">
  <dimension ref="B3:P42"/>
  <sheetViews>
    <sheetView showGridLines="0" topLeftCell="A2" workbookViewId="0">
      <selection activeCell="N28" sqref="N28"/>
    </sheetView>
  </sheetViews>
  <sheetFormatPr baseColWidth="10" defaultRowHeight="16"/>
  <cols>
    <col min="4" max="4" width="15.1640625" bestFit="1" customWidth="1"/>
    <col min="5" max="5" width="10.6640625" customWidth="1"/>
  </cols>
  <sheetData>
    <row r="3" spans="2:6" ht="17" thickBot="1"/>
    <row r="4" spans="2:6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</row>
    <row r="5" spans="2:6">
      <c r="B5" s="127" t="s">
        <v>5</v>
      </c>
      <c r="C5" s="128" t="s">
        <v>41</v>
      </c>
      <c r="D5" s="128" t="s">
        <v>115</v>
      </c>
      <c r="E5" s="128" t="s">
        <v>6</v>
      </c>
      <c r="F5" s="129">
        <v>431</v>
      </c>
    </row>
    <row r="6" spans="2:6">
      <c r="B6" s="137" t="s">
        <v>5</v>
      </c>
      <c r="C6" s="136" t="s">
        <v>15</v>
      </c>
      <c r="D6" s="136" t="s">
        <v>124</v>
      </c>
      <c r="E6" s="136" t="s">
        <v>18</v>
      </c>
      <c r="F6" s="138">
        <v>20</v>
      </c>
    </row>
    <row r="7" spans="2:6">
      <c r="B7" s="137" t="s">
        <v>5</v>
      </c>
      <c r="C7" s="136" t="s">
        <v>226</v>
      </c>
      <c r="D7" s="136" t="s">
        <v>227</v>
      </c>
      <c r="E7" s="136" t="s">
        <v>18</v>
      </c>
      <c r="F7" s="138">
        <v>48</v>
      </c>
    </row>
    <row r="8" spans="2:6" ht="17" thickBot="1">
      <c r="B8" s="130" t="s">
        <v>5</v>
      </c>
      <c r="C8" s="131" t="s">
        <v>228</v>
      </c>
      <c r="D8" s="131" t="s">
        <v>229</v>
      </c>
      <c r="E8" s="131" t="s">
        <v>6</v>
      </c>
      <c r="F8" s="132">
        <v>20</v>
      </c>
    </row>
    <row r="9" spans="2:6">
      <c r="B9" s="109" t="s">
        <v>17</v>
      </c>
      <c r="C9" s="110" t="s">
        <v>55</v>
      </c>
      <c r="D9" s="110" t="s">
        <v>56</v>
      </c>
      <c r="E9" s="110" t="s">
        <v>18</v>
      </c>
      <c r="F9" s="111">
        <v>0</v>
      </c>
    </row>
    <row r="10" spans="2:6">
      <c r="B10" s="90" t="s">
        <v>17</v>
      </c>
      <c r="C10" s="91" t="s">
        <v>21</v>
      </c>
      <c r="D10" s="91" t="s">
        <v>22</v>
      </c>
      <c r="E10" s="91" t="s">
        <v>18</v>
      </c>
      <c r="F10" s="92">
        <v>88</v>
      </c>
    </row>
    <row r="11" spans="2:6">
      <c r="B11" s="90" t="s">
        <v>17</v>
      </c>
      <c r="C11" s="91" t="s">
        <v>23</v>
      </c>
      <c r="D11" s="91" t="s">
        <v>24</v>
      </c>
      <c r="E11" s="91" t="s">
        <v>18</v>
      </c>
      <c r="F11" s="92">
        <v>73</v>
      </c>
    </row>
    <row r="12" spans="2:6">
      <c r="B12" s="90" t="s">
        <v>17</v>
      </c>
      <c r="C12" s="91" t="s">
        <v>116</v>
      </c>
      <c r="D12" s="91" t="s">
        <v>117</v>
      </c>
      <c r="E12" s="91" t="s">
        <v>6</v>
      </c>
      <c r="F12" s="92">
        <v>250</v>
      </c>
    </row>
    <row r="13" spans="2:6">
      <c r="B13" s="90" t="s">
        <v>17</v>
      </c>
      <c r="C13" s="91" t="s">
        <v>19</v>
      </c>
      <c r="D13" s="91" t="s">
        <v>20</v>
      </c>
      <c r="E13" s="91" t="s">
        <v>6</v>
      </c>
      <c r="F13" s="92">
        <v>1</v>
      </c>
    </row>
    <row r="14" spans="2:6">
      <c r="B14" s="90" t="s">
        <v>17</v>
      </c>
      <c r="C14" s="91" t="s">
        <v>25</v>
      </c>
      <c r="D14" s="91" t="s">
        <v>26</v>
      </c>
      <c r="E14" s="91" t="s">
        <v>18</v>
      </c>
      <c r="F14" s="92">
        <v>0</v>
      </c>
    </row>
    <row r="15" spans="2:6">
      <c r="B15" s="90" t="s">
        <v>17</v>
      </c>
      <c r="C15" s="91" t="s">
        <v>109</v>
      </c>
      <c r="D15" s="91" t="s">
        <v>110</v>
      </c>
      <c r="E15" s="91" t="s">
        <v>6</v>
      </c>
      <c r="F15" s="92">
        <v>3</v>
      </c>
    </row>
    <row r="16" spans="2:6">
      <c r="B16" s="90" t="s">
        <v>17</v>
      </c>
      <c r="C16" s="91" t="s">
        <v>59</v>
      </c>
      <c r="D16" s="91" t="s">
        <v>104</v>
      </c>
      <c r="E16" s="91" t="s">
        <v>6</v>
      </c>
      <c r="F16" s="92">
        <v>108</v>
      </c>
    </row>
    <row r="17" spans="2:16" ht="17" thickBot="1">
      <c r="B17" s="93" t="s">
        <v>17</v>
      </c>
      <c r="C17" s="94" t="s">
        <v>221</v>
      </c>
      <c r="D17" s="94" t="s">
        <v>230</v>
      </c>
      <c r="E17" s="94" t="s">
        <v>18</v>
      </c>
      <c r="F17" s="95">
        <v>70</v>
      </c>
    </row>
    <row r="18" spans="2:16">
      <c r="B18" s="102" t="s">
        <v>27</v>
      </c>
      <c r="C18" s="103" t="s">
        <v>61</v>
      </c>
      <c r="D18" s="103" t="s">
        <v>62</v>
      </c>
      <c r="E18" s="103" t="s">
        <v>18</v>
      </c>
      <c r="F18" s="104">
        <v>222</v>
      </c>
    </row>
    <row r="19" spans="2:16">
      <c r="B19" s="102" t="s">
        <v>27</v>
      </c>
      <c r="C19" s="103" t="s">
        <v>30</v>
      </c>
      <c r="D19" s="103" t="s">
        <v>31</v>
      </c>
      <c r="E19" s="103" t="s">
        <v>18</v>
      </c>
      <c r="F19" s="104">
        <v>134</v>
      </c>
      <c r="N19" t="s">
        <v>249</v>
      </c>
    </row>
    <row r="20" spans="2:16">
      <c r="B20" s="102" t="s">
        <v>27</v>
      </c>
      <c r="C20" s="103" t="s">
        <v>28</v>
      </c>
      <c r="D20" s="103" t="s">
        <v>29</v>
      </c>
      <c r="E20" s="103" t="s">
        <v>18</v>
      </c>
      <c r="F20" s="104">
        <v>544</v>
      </c>
      <c r="J20" t="s">
        <v>236</v>
      </c>
      <c r="K20">
        <v>1237</v>
      </c>
      <c r="N20">
        <v>154</v>
      </c>
    </row>
    <row r="21" spans="2:16">
      <c r="B21" s="102" t="s">
        <v>27</v>
      </c>
      <c r="C21" s="103" t="s">
        <v>69</v>
      </c>
      <c r="D21" s="103" t="s">
        <v>39</v>
      </c>
      <c r="E21" s="103" t="s">
        <v>6</v>
      </c>
      <c r="F21" s="104">
        <v>692</v>
      </c>
      <c r="N21">
        <v>500</v>
      </c>
    </row>
    <row r="22" spans="2:16">
      <c r="B22" s="102" t="s">
        <v>27</v>
      </c>
      <c r="C22" s="103" t="s">
        <v>32</v>
      </c>
      <c r="D22" s="103" t="s">
        <v>33</v>
      </c>
      <c r="E22" s="103" t="s">
        <v>18</v>
      </c>
      <c r="F22" s="104">
        <v>124</v>
      </c>
      <c r="I22" t="s">
        <v>248</v>
      </c>
      <c r="J22">
        <f>K20-SUM(N20:N28)</f>
        <v>442</v>
      </c>
      <c r="N22">
        <v>71</v>
      </c>
    </row>
    <row r="23" spans="2:16">
      <c r="B23" s="102" t="s">
        <v>27</v>
      </c>
      <c r="C23" s="103" t="s">
        <v>34</v>
      </c>
      <c r="D23" s="103" t="s">
        <v>35</v>
      </c>
      <c r="E23" s="103" t="s">
        <v>18</v>
      </c>
      <c r="F23" s="104">
        <v>352</v>
      </c>
      <c r="J23">
        <v>92</v>
      </c>
      <c r="N23">
        <v>70</v>
      </c>
    </row>
    <row r="24" spans="2:16">
      <c r="B24" s="102" t="s">
        <v>27</v>
      </c>
      <c r="C24" s="103" t="s">
        <v>9</v>
      </c>
      <c r="D24" s="103" t="s">
        <v>105</v>
      </c>
      <c r="E24" s="103" t="s">
        <v>18</v>
      </c>
      <c r="F24" s="104">
        <v>26</v>
      </c>
      <c r="J24">
        <f>SUM(J22:J23)</f>
        <v>534</v>
      </c>
    </row>
    <row r="25" spans="2:16">
      <c r="B25" s="102" t="s">
        <v>27</v>
      </c>
      <c r="C25" s="103" t="s">
        <v>36</v>
      </c>
      <c r="D25" s="103" t="s">
        <v>37</v>
      </c>
      <c r="E25" s="103" t="s">
        <v>18</v>
      </c>
      <c r="F25" s="104">
        <v>55</v>
      </c>
    </row>
    <row r="26" spans="2:16">
      <c r="B26" s="102" t="s">
        <v>27</v>
      </c>
      <c r="C26" s="103" t="s">
        <v>63</v>
      </c>
      <c r="D26" s="103" t="s">
        <v>64</v>
      </c>
      <c r="E26" s="103" t="s">
        <v>6</v>
      </c>
      <c r="F26" s="104">
        <v>75</v>
      </c>
    </row>
    <row r="27" spans="2:16">
      <c r="B27" s="102" t="s">
        <v>27</v>
      </c>
      <c r="C27" s="103" t="s">
        <v>81</v>
      </c>
      <c r="D27" s="103" t="s">
        <v>82</v>
      </c>
      <c r="E27" s="103" t="s">
        <v>18</v>
      </c>
      <c r="F27" s="104">
        <v>158</v>
      </c>
      <c r="P27">
        <f>SUM(N20:N22)</f>
        <v>725</v>
      </c>
    </row>
    <row r="28" spans="2:16">
      <c r="B28" s="102" t="s">
        <v>27</v>
      </c>
      <c r="C28" s="103" t="s">
        <v>13</v>
      </c>
      <c r="D28" s="103" t="s">
        <v>119</v>
      </c>
      <c r="E28" s="103" t="s">
        <v>6</v>
      </c>
      <c r="F28" s="104">
        <v>138</v>
      </c>
    </row>
    <row r="29" spans="2:16" ht="17" thickBot="1">
      <c r="B29" s="105" t="s">
        <v>27</v>
      </c>
      <c r="C29" s="106" t="s">
        <v>244</v>
      </c>
      <c r="D29" s="106" t="s">
        <v>245</v>
      </c>
      <c r="E29" s="106" t="s">
        <v>18</v>
      </c>
      <c r="F29" s="107">
        <v>2073</v>
      </c>
    </row>
    <row r="30" spans="2:16">
      <c r="B30" s="122" t="s">
        <v>40</v>
      </c>
      <c r="C30" s="118" t="s">
        <v>45</v>
      </c>
      <c r="D30" s="118" t="s">
        <v>46</v>
      </c>
      <c r="E30" s="118" t="s">
        <v>6</v>
      </c>
      <c r="F30" s="123">
        <v>32</v>
      </c>
    </row>
    <row r="31" spans="2:16">
      <c r="B31" s="122" t="s">
        <v>40</v>
      </c>
      <c r="C31" s="118" t="s">
        <v>113</v>
      </c>
      <c r="D31" s="118" t="s">
        <v>114</v>
      </c>
      <c r="E31" s="118" t="s">
        <v>6</v>
      </c>
      <c r="F31" s="123">
        <v>121</v>
      </c>
    </row>
    <row r="32" spans="2:16">
      <c r="B32" s="122" t="s">
        <v>40</v>
      </c>
      <c r="C32" s="118" t="s">
        <v>47</v>
      </c>
      <c r="D32" s="118" t="s">
        <v>48</v>
      </c>
      <c r="E32" s="118" t="s">
        <v>18</v>
      </c>
      <c r="F32" s="123">
        <v>125</v>
      </c>
    </row>
    <row r="33" spans="2:6">
      <c r="B33" s="122" t="s">
        <v>40</v>
      </c>
      <c r="C33" s="118" t="s">
        <v>11</v>
      </c>
      <c r="D33" s="118" t="s">
        <v>122</v>
      </c>
      <c r="E33" s="118" t="s">
        <v>6</v>
      </c>
      <c r="F33" s="123">
        <v>141</v>
      </c>
    </row>
    <row r="34" spans="2:6">
      <c r="B34" s="122" t="s">
        <v>40</v>
      </c>
      <c r="C34" s="118" t="s">
        <v>71</v>
      </c>
      <c r="D34" s="118" t="s">
        <v>125</v>
      </c>
      <c r="E34" s="118" t="s">
        <v>6</v>
      </c>
      <c r="F34" s="123">
        <v>50</v>
      </c>
    </row>
    <row r="35" spans="2:6">
      <c r="B35" s="122" t="s">
        <v>40</v>
      </c>
      <c r="C35" s="118" t="s">
        <v>65</v>
      </c>
      <c r="D35" s="118" t="s">
        <v>66</v>
      </c>
      <c r="E35" s="118" t="s">
        <v>18</v>
      </c>
      <c r="F35" s="123">
        <v>20</v>
      </c>
    </row>
    <row r="36" spans="2:6">
      <c r="B36" s="122" t="s">
        <v>40</v>
      </c>
      <c r="C36" s="118" t="s">
        <v>49</v>
      </c>
      <c r="D36" s="118" t="s">
        <v>50</v>
      </c>
      <c r="E36" s="118" t="s">
        <v>6</v>
      </c>
      <c r="F36" s="123">
        <v>10</v>
      </c>
    </row>
    <row r="37" spans="2:6">
      <c r="B37" s="122" t="s">
        <v>40</v>
      </c>
      <c r="C37" s="118" t="s">
        <v>130</v>
      </c>
      <c r="D37" s="118" t="s">
        <v>131</v>
      </c>
      <c r="E37" s="118" t="s">
        <v>18</v>
      </c>
      <c r="F37" s="123">
        <v>808</v>
      </c>
    </row>
    <row r="38" spans="2:6">
      <c r="B38" s="122" t="s">
        <v>40</v>
      </c>
      <c r="C38" s="118" t="s">
        <v>126</v>
      </c>
      <c r="D38" s="118" t="s">
        <v>127</v>
      </c>
      <c r="E38" s="118" t="s">
        <v>18</v>
      </c>
      <c r="F38" s="123">
        <v>1004</v>
      </c>
    </row>
    <row r="39" spans="2:6">
      <c r="B39" s="122" t="s">
        <v>40</v>
      </c>
      <c r="C39" s="118" t="s">
        <v>132</v>
      </c>
      <c r="D39" s="118" t="s">
        <v>133</v>
      </c>
      <c r="E39" s="118" t="s">
        <v>18</v>
      </c>
      <c r="F39" s="123">
        <v>750</v>
      </c>
    </row>
    <row r="40" spans="2:6">
      <c r="B40" s="122" t="s">
        <v>40</v>
      </c>
      <c r="C40" s="118" t="s">
        <v>222</v>
      </c>
      <c r="D40" s="118" t="s">
        <v>231</v>
      </c>
      <c r="E40" s="118" t="s">
        <v>6</v>
      </c>
      <c r="F40" s="123">
        <v>153</v>
      </c>
    </row>
    <row r="41" spans="2:6">
      <c r="B41" s="122" t="s">
        <v>40</v>
      </c>
      <c r="C41" s="118" t="s">
        <v>223</v>
      </c>
      <c r="D41" s="118" t="s">
        <v>232</v>
      </c>
      <c r="E41" s="118" t="s">
        <v>18</v>
      </c>
      <c r="F41" s="123">
        <v>271</v>
      </c>
    </row>
    <row r="42" spans="2:6" ht="17" thickBot="1">
      <c r="B42" s="124" t="s">
        <v>40</v>
      </c>
      <c r="C42" s="125" t="s">
        <v>246</v>
      </c>
      <c r="D42" s="125" t="s">
        <v>247</v>
      </c>
      <c r="E42" s="125" t="s">
        <v>6</v>
      </c>
      <c r="F42" s="126">
        <v>65</v>
      </c>
    </row>
  </sheetData>
  <sortState xmlns:xlrd2="http://schemas.microsoft.com/office/spreadsheetml/2017/richdata2" ref="I5:M42">
    <sortCondition ref="I9:I42"/>
  </sortState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318EB-B2E9-A24B-89CD-D0B254A6856A}">
  <dimension ref="B3:G46"/>
  <sheetViews>
    <sheetView showGridLines="0" zoomScale="90" zoomScaleNormal="90" workbookViewId="0">
      <selection activeCell="B4" sqref="B4:F46"/>
    </sheetView>
  </sheetViews>
  <sheetFormatPr baseColWidth="10" defaultRowHeight="16"/>
  <cols>
    <col min="5" max="5" width="15.1640625" bestFit="1" customWidth="1"/>
  </cols>
  <sheetData>
    <row r="3" spans="2:6" ht="17" thickBot="1"/>
    <row r="4" spans="2: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</row>
    <row r="5" spans="2:6">
      <c r="B5" s="127" t="s">
        <v>5</v>
      </c>
      <c r="C5" s="128" t="s">
        <v>18</v>
      </c>
      <c r="D5" s="128" t="s">
        <v>224</v>
      </c>
      <c r="E5" s="128" t="s">
        <v>225</v>
      </c>
      <c r="F5" s="129">
        <v>0</v>
      </c>
    </row>
    <row r="6" spans="2:6">
      <c r="B6" s="137" t="s">
        <v>5</v>
      </c>
      <c r="C6" s="136" t="s">
        <v>18</v>
      </c>
      <c r="D6" s="136" t="s">
        <v>111</v>
      </c>
      <c r="E6" s="136" t="s">
        <v>112</v>
      </c>
      <c r="F6" s="138">
        <v>889</v>
      </c>
    </row>
    <row r="7" spans="2:6">
      <c r="B7" s="137" t="s">
        <v>5</v>
      </c>
      <c r="C7" s="136" t="s">
        <v>18</v>
      </c>
      <c r="D7" s="136" t="s">
        <v>41</v>
      </c>
      <c r="E7" s="136" t="s">
        <v>115</v>
      </c>
      <c r="F7" s="138">
        <v>96</v>
      </c>
    </row>
    <row r="8" spans="2:6">
      <c r="B8" s="137" t="s">
        <v>5</v>
      </c>
      <c r="C8" s="136" t="s">
        <v>18</v>
      </c>
      <c r="D8" s="136" t="s">
        <v>228</v>
      </c>
      <c r="E8" s="136" t="s">
        <v>229</v>
      </c>
      <c r="F8" s="138">
        <v>20</v>
      </c>
    </row>
    <row r="9" spans="2:6">
      <c r="B9" s="137" t="s">
        <v>5</v>
      </c>
      <c r="C9" s="136" t="s">
        <v>6</v>
      </c>
      <c r="D9" s="136" t="s">
        <v>15</v>
      </c>
      <c r="E9" s="136" t="s">
        <v>124</v>
      </c>
      <c r="F9" s="138">
        <v>147</v>
      </c>
    </row>
    <row r="10" spans="2:6" ht="17" thickBot="1">
      <c r="B10" s="130" t="s">
        <v>5</v>
      </c>
      <c r="C10" s="131" t="s">
        <v>6</v>
      </c>
      <c r="D10" s="131" t="s">
        <v>226</v>
      </c>
      <c r="E10" s="131" t="s">
        <v>227</v>
      </c>
      <c r="F10" s="132">
        <v>6</v>
      </c>
    </row>
    <row r="11" spans="2:6">
      <c r="B11" s="90" t="s">
        <v>17</v>
      </c>
      <c r="C11" s="91" t="s">
        <v>18</v>
      </c>
      <c r="D11" s="91" t="s">
        <v>21</v>
      </c>
      <c r="E11" s="91" t="s">
        <v>22</v>
      </c>
      <c r="F11" s="92">
        <v>417</v>
      </c>
    </row>
    <row r="12" spans="2:6">
      <c r="B12" s="90" t="s">
        <v>17</v>
      </c>
      <c r="C12" s="91" t="s">
        <v>18</v>
      </c>
      <c r="D12" s="91" t="s">
        <v>128</v>
      </c>
      <c r="E12" s="91" t="s">
        <v>250</v>
      </c>
      <c r="F12" s="92">
        <v>16</v>
      </c>
    </row>
    <row r="13" spans="2:6">
      <c r="B13" s="90" t="s">
        <v>17</v>
      </c>
      <c r="C13" s="91" t="s">
        <v>18</v>
      </c>
      <c r="D13" s="91" t="s">
        <v>221</v>
      </c>
      <c r="E13" s="91" t="s">
        <v>230</v>
      </c>
      <c r="F13" s="92">
        <v>221</v>
      </c>
    </row>
    <row r="14" spans="2:6">
      <c r="B14" s="90" t="s">
        <v>17</v>
      </c>
      <c r="C14" s="91" t="s">
        <v>18</v>
      </c>
      <c r="D14" s="91" t="s">
        <v>251</v>
      </c>
      <c r="E14" s="91" t="s">
        <v>252</v>
      </c>
      <c r="F14" s="92">
        <v>76</v>
      </c>
    </row>
    <row r="15" spans="2:6">
      <c r="B15" s="90" t="s">
        <v>17</v>
      </c>
      <c r="C15" s="91" t="s">
        <v>18</v>
      </c>
      <c r="D15" s="91" t="s">
        <v>253</v>
      </c>
      <c r="E15" s="91" t="s">
        <v>254</v>
      </c>
      <c r="F15" s="92">
        <v>126</v>
      </c>
    </row>
    <row r="16" spans="2:6">
      <c r="B16" s="90" t="s">
        <v>17</v>
      </c>
      <c r="C16" s="91" t="s">
        <v>6</v>
      </c>
      <c r="D16" s="91" t="s">
        <v>23</v>
      </c>
      <c r="E16" s="91" t="s">
        <v>24</v>
      </c>
      <c r="F16" s="92">
        <v>4</v>
      </c>
    </row>
    <row r="17" spans="2:6">
      <c r="B17" s="90" t="s">
        <v>17</v>
      </c>
      <c r="C17" s="91" t="s">
        <v>6</v>
      </c>
      <c r="D17" s="91" t="s">
        <v>19</v>
      </c>
      <c r="E17" s="91" t="s">
        <v>20</v>
      </c>
      <c r="F17" s="92">
        <v>151</v>
      </c>
    </row>
    <row r="18" spans="2:6">
      <c r="B18" s="90" t="s">
        <v>17</v>
      </c>
      <c r="C18" s="91" t="s">
        <v>6</v>
      </c>
      <c r="D18" s="91" t="s">
        <v>25</v>
      </c>
      <c r="E18" s="91" t="s">
        <v>26</v>
      </c>
      <c r="F18" s="92">
        <v>200</v>
      </c>
    </row>
    <row r="19" spans="2:6" ht="17" thickBot="1">
      <c r="B19" s="93" t="s">
        <v>17</v>
      </c>
      <c r="C19" s="94" t="s">
        <v>6</v>
      </c>
      <c r="D19" s="94" t="s">
        <v>59</v>
      </c>
      <c r="E19" s="94" t="s">
        <v>104</v>
      </c>
      <c r="F19" s="95">
        <v>12</v>
      </c>
    </row>
    <row r="20" spans="2:6">
      <c r="B20" s="102" t="s">
        <v>27</v>
      </c>
      <c r="C20" s="103" t="s">
        <v>18</v>
      </c>
      <c r="D20" s="103" t="s">
        <v>28</v>
      </c>
      <c r="E20" s="103" t="s">
        <v>29</v>
      </c>
      <c r="F20" s="104">
        <v>375</v>
      </c>
    </row>
    <row r="21" spans="2:6">
      <c r="B21" s="102" t="s">
        <v>27</v>
      </c>
      <c r="C21" s="103" t="s">
        <v>18</v>
      </c>
      <c r="D21" s="103" t="s">
        <v>69</v>
      </c>
      <c r="E21" s="103" t="s">
        <v>39</v>
      </c>
      <c r="F21" s="104">
        <v>217</v>
      </c>
    </row>
    <row r="22" spans="2:6">
      <c r="B22" s="102" t="s">
        <v>27</v>
      </c>
      <c r="C22" s="103" t="s">
        <v>18</v>
      </c>
      <c r="D22" s="103" t="s">
        <v>32</v>
      </c>
      <c r="E22" s="103" t="s">
        <v>33</v>
      </c>
      <c r="F22" s="104">
        <v>21</v>
      </c>
    </row>
    <row r="23" spans="2:6">
      <c r="B23" s="102" t="s">
        <v>27</v>
      </c>
      <c r="C23" s="103" t="s">
        <v>18</v>
      </c>
      <c r="D23" s="103" t="s">
        <v>36</v>
      </c>
      <c r="E23" s="103" t="s">
        <v>37</v>
      </c>
      <c r="F23" s="104">
        <v>182</v>
      </c>
    </row>
    <row r="24" spans="2:6">
      <c r="B24" s="102" t="s">
        <v>27</v>
      </c>
      <c r="C24" s="103" t="s">
        <v>18</v>
      </c>
      <c r="D24" s="103" t="s">
        <v>81</v>
      </c>
      <c r="E24" s="103" t="s">
        <v>82</v>
      </c>
      <c r="F24" s="104">
        <v>56</v>
      </c>
    </row>
    <row r="25" spans="2:6">
      <c r="B25" s="102" t="s">
        <v>27</v>
      </c>
      <c r="C25" s="103" t="s">
        <v>18</v>
      </c>
      <c r="D25" s="103" t="s">
        <v>244</v>
      </c>
      <c r="E25" s="103" t="s">
        <v>245</v>
      </c>
      <c r="F25" s="104">
        <v>822</v>
      </c>
    </row>
    <row r="26" spans="2:6">
      <c r="B26" s="102" t="s">
        <v>27</v>
      </c>
      <c r="C26" s="103" t="s">
        <v>6</v>
      </c>
      <c r="D26" s="103" t="s">
        <v>61</v>
      </c>
      <c r="E26" s="103" t="s">
        <v>62</v>
      </c>
      <c r="F26" s="104">
        <v>237</v>
      </c>
    </row>
    <row r="27" spans="2:6">
      <c r="B27" s="102" t="s">
        <v>27</v>
      </c>
      <c r="C27" s="103" t="s">
        <v>6</v>
      </c>
      <c r="D27" s="103" t="s">
        <v>30</v>
      </c>
      <c r="E27" s="103" t="s">
        <v>31</v>
      </c>
      <c r="F27" s="104">
        <v>457</v>
      </c>
    </row>
    <row r="28" spans="2:6">
      <c r="B28" s="102" t="s">
        <v>27</v>
      </c>
      <c r="C28" s="103" t="s">
        <v>6</v>
      </c>
      <c r="D28" s="103" t="s">
        <v>34</v>
      </c>
      <c r="E28" s="103" t="s">
        <v>35</v>
      </c>
      <c r="F28" s="104">
        <v>61</v>
      </c>
    </row>
    <row r="29" spans="2:6">
      <c r="B29" s="102" t="s">
        <v>27</v>
      </c>
      <c r="C29" s="103" t="s">
        <v>6</v>
      </c>
      <c r="D29" s="103" t="s">
        <v>9</v>
      </c>
      <c r="E29" s="103" t="s">
        <v>105</v>
      </c>
      <c r="F29" s="104">
        <v>20</v>
      </c>
    </row>
    <row r="30" spans="2:6" ht="17" thickBot="1">
      <c r="B30" s="105" t="s">
        <v>27</v>
      </c>
      <c r="C30" s="106" t="s">
        <v>6</v>
      </c>
      <c r="D30" s="106" t="s">
        <v>63</v>
      </c>
      <c r="E30" s="106" t="s">
        <v>64</v>
      </c>
      <c r="F30" s="107">
        <v>25</v>
      </c>
    </row>
    <row r="31" spans="2:6">
      <c r="B31" s="122" t="s">
        <v>40</v>
      </c>
      <c r="C31" s="118" t="s">
        <v>18</v>
      </c>
      <c r="D31" s="118" t="s">
        <v>11</v>
      </c>
      <c r="E31" s="118" t="s">
        <v>122</v>
      </c>
      <c r="F31" s="123">
        <v>264</v>
      </c>
    </row>
    <row r="32" spans="2:6">
      <c r="B32" s="122" t="s">
        <v>40</v>
      </c>
      <c r="C32" s="118" t="s">
        <v>18</v>
      </c>
      <c r="D32" s="118" t="s">
        <v>71</v>
      </c>
      <c r="E32" s="118" t="s">
        <v>125</v>
      </c>
      <c r="F32" s="123">
        <v>31</v>
      </c>
    </row>
    <row r="33" spans="2:7">
      <c r="B33" s="122" t="s">
        <v>40</v>
      </c>
      <c r="C33" s="118" t="s">
        <v>18</v>
      </c>
      <c r="D33" s="118" t="s">
        <v>65</v>
      </c>
      <c r="E33" s="118" t="s">
        <v>66</v>
      </c>
      <c r="F33" s="123">
        <v>18</v>
      </c>
    </row>
    <row r="34" spans="2:7">
      <c r="B34" s="122" t="s">
        <v>40</v>
      </c>
      <c r="C34" s="118" t="s">
        <v>18</v>
      </c>
      <c r="D34" s="118" t="s">
        <v>130</v>
      </c>
      <c r="E34" s="118" t="s">
        <v>131</v>
      </c>
      <c r="F34" s="123">
        <v>3</v>
      </c>
    </row>
    <row r="35" spans="2:7">
      <c r="B35" s="122" t="s">
        <v>40</v>
      </c>
      <c r="C35" s="118" t="s">
        <v>18</v>
      </c>
      <c r="D35" s="118" t="s">
        <v>126</v>
      </c>
      <c r="E35" s="118" t="s">
        <v>127</v>
      </c>
      <c r="F35" s="123">
        <v>1935</v>
      </c>
    </row>
    <row r="36" spans="2:7">
      <c r="B36" s="122" t="s">
        <v>40</v>
      </c>
      <c r="C36" s="118" t="s">
        <v>18</v>
      </c>
      <c r="D36" s="118" t="s">
        <v>132</v>
      </c>
      <c r="E36" s="118" t="s">
        <v>133</v>
      </c>
      <c r="F36" s="123">
        <v>777</v>
      </c>
    </row>
    <row r="37" spans="2:7">
      <c r="B37" s="122" t="s">
        <v>40</v>
      </c>
      <c r="C37" s="118" t="s">
        <v>18</v>
      </c>
      <c r="D37" s="118" t="s">
        <v>255</v>
      </c>
      <c r="E37" s="118" t="s">
        <v>256</v>
      </c>
      <c r="F37" s="123">
        <v>480</v>
      </c>
    </row>
    <row r="38" spans="2:7">
      <c r="B38" s="122" t="s">
        <v>40</v>
      </c>
      <c r="C38" s="118" t="s">
        <v>6</v>
      </c>
      <c r="D38" s="118" t="s">
        <v>45</v>
      </c>
      <c r="E38" s="118" t="s">
        <v>46</v>
      </c>
      <c r="F38" s="123">
        <v>183</v>
      </c>
    </row>
    <row r="39" spans="2:7">
      <c r="B39" s="122" t="s">
        <v>40</v>
      </c>
      <c r="C39" s="118" t="s">
        <v>6</v>
      </c>
      <c r="D39" s="118" t="s">
        <v>120</v>
      </c>
      <c r="E39" s="118" t="s">
        <v>121</v>
      </c>
      <c r="F39" s="123">
        <v>25</v>
      </c>
    </row>
    <row r="40" spans="2:7">
      <c r="B40" s="122" t="s">
        <v>40</v>
      </c>
      <c r="C40" s="118" t="s">
        <v>6</v>
      </c>
      <c r="D40" s="118" t="s">
        <v>47</v>
      </c>
      <c r="E40" s="118" t="s">
        <v>48</v>
      </c>
      <c r="F40" s="123">
        <v>590</v>
      </c>
    </row>
    <row r="41" spans="2:7">
      <c r="B41" s="122" t="s">
        <v>40</v>
      </c>
      <c r="C41" s="118" t="s">
        <v>6</v>
      </c>
      <c r="D41" s="118" t="s">
        <v>49</v>
      </c>
      <c r="E41" s="118" t="s">
        <v>50</v>
      </c>
      <c r="F41" s="123">
        <v>303</v>
      </c>
      <c r="G41" s="142" t="s">
        <v>261</v>
      </c>
    </row>
    <row r="42" spans="2:7">
      <c r="B42" s="122" t="s">
        <v>40</v>
      </c>
      <c r="C42" s="118" t="s">
        <v>6</v>
      </c>
      <c r="D42" s="118" t="s">
        <v>222</v>
      </c>
      <c r="E42" s="118" t="s">
        <v>231</v>
      </c>
      <c r="F42" s="123">
        <v>338</v>
      </c>
    </row>
    <row r="43" spans="2:7">
      <c r="B43" s="122" t="s">
        <v>40</v>
      </c>
      <c r="C43" s="118" t="s">
        <v>6</v>
      </c>
      <c r="D43" s="118" t="s">
        <v>223</v>
      </c>
      <c r="E43" s="118" t="s">
        <v>232</v>
      </c>
      <c r="F43" s="123">
        <v>184</v>
      </c>
      <c r="G43" s="142" t="s">
        <v>261</v>
      </c>
    </row>
    <row r="44" spans="2:7">
      <c r="B44" s="122" t="s">
        <v>40</v>
      </c>
      <c r="C44" s="118" t="s">
        <v>6</v>
      </c>
      <c r="D44" s="118" t="s">
        <v>257</v>
      </c>
      <c r="E44" s="118" t="s">
        <v>258</v>
      </c>
      <c r="F44" s="123">
        <v>45</v>
      </c>
    </row>
    <row r="45" spans="2:7">
      <c r="B45" s="122" t="s">
        <v>40</v>
      </c>
      <c r="C45" s="118" t="s">
        <v>6</v>
      </c>
      <c r="D45" s="118" t="s">
        <v>246</v>
      </c>
      <c r="E45" s="118" t="s">
        <v>247</v>
      </c>
      <c r="F45" s="123">
        <v>70</v>
      </c>
      <c r="G45" s="142" t="s">
        <v>261</v>
      </c>
    </row>
    <row r="46" spans="2:7" ht="17" thickBot="1">
      <c r="B46" s="124" t="s">
        <v>40</v>
      </c>
      <c r="C46" s="125" t="s">
        <v>6</v>
      </c>
      <c r="D46" s="125" t="s">
        <v>259</v>
      </c>
      <c r="E46" s="125" t="s">
        <v>260</v>
      </c>
      <c r="F46" s="126">
        <v>434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E9F75-CFC4-834B-91E8-E0F7C8A11E90}">
  <dimension ref="B3:O78"/>
  <sheetViews>
    <sheetView showGridLines="0" topLeftCell="A9" zoomScale="90" zoomScaleNormal="90" workbookViewId="0">
      <selection activeCell="G40" sqref="G40"/>
    </sheetView>
  </sheetViews>
  <sheetFormatPr baseColWidth="10" defaultRowHeight="16"/>
  <cols>
    <col min="5" max="5" width="15.1640625" bestFit="1" customWidth="1"/>
    <col min="14" max="14" width="79" customWidth="1"/>
  </cols>
  <sheetData>
    <row r="3" spans="2:15" ht="17" thickBot="1"/>
    <row r="4" spans="2:15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  <c r="H4" s="198" t="s">
        <v>264</v>
      </c>
      <c r="I4" s="199"/>
      <c r="J4" s="199"/>
      <c r="K4" s="199"/>
      <c r="L4" s="199"/>
      <c r="M4" s="199"/>
      <c r="N4" s="199"/>
      <c r="O4" s="199"/>
    </row>
    <row r="5" spans="2:15">
      <c r="B5" s="127" t="s">
        <v>5</v>
      </c>
      <c r="C5" s="128" t="s">
        <v>18</v>
      </c>
      <c r="D5" s="128" t="s">
        <v>41</v>
      </c>
      <c r="E5" s="128" t="s">
        <v>115</v>
      </c>
      <c r="F5" s="129">
        <v>235</v>
      </c>
      <c r="H5" s="198" t="s">
        <v>265</v>
      </c>
      <c r="I5" s="199"/>
      <c r="J5" s="199"/>
      <c r="K5" s="199"/>
      <c r="L5" s="199"/>
      <c r="M5" s="199"/>
      <c r="N5" s="199"/>
      <c r="O5" s="199"/>
    </row>
    <row r="6" spans="2:15">
      <c r="B6" s="137" t="s">
        <v>5</v>
      </c>
      <c r="C6" s="136" t="s">
        <v>6</v>
      </c>
      <c r="D6" s="136" t="s">
        <v>111</v>
      </c>
      <c r="E6" s="136" t="s">
        <v>112</v>
      </c>
      <c r="F6" s="138">
        <v>150</v>
      </c>
    </row>
    <row r="7" spans="2:15">
      <c r="B7" s="137" t="s">
        <v>5</v>
      </c>
      <c r="C7" s="136" t="s">
        <v>6</v>
      </c>
      <c r="D7" s="136" t="s">
        <v>15</v>
      </c>
      <c r="E7" s="136" t="s">
        <v>124</v>
      </c>
      <c r="F7" s="138">
        <v>31</v>
      </c>
    </row>
    <row r="8" spans="2:15">
      <c r="B8" s="137" t="s">
        <v>5</v>
      </c>
      <c r="C8" s="136" t="s">
        <v>6</v>
      </c>
      <c r="D8" s="136" t="s">
        <v>226</v>
      </c>
      <c r="E8" s="136" t="s">
        <v>227</v>
      </c>
      <c r="F8" s="138">
        <v>35</v>
      </c>
    </row>
    <row r="9" spans="2:15">
      <c r="B9" s="137" t="s">
        <v>5</v>
      </c>
      <c r="C9" s="136" t="s">
        <v>6</v>
      </c>
      <c r="D9" s="136" t="s">
        <v>228</v>
      </c>
      <c r="E9" s="136" t="s">
        <v>229</v>
      </c>
      <c r="F9" s="138">
        <v>63</v>
      </c>
    </row>
    <row r="10" spans="2:15">
      <c r="B10" s="90" t="s">
        <v>17</v>
      </c>
      <c r="C10" s="91" t="s">
        <v>18</v>
      </c>
      <c r="D10" s="91" t="s">
        <v>55</v>
      </c>
      <c r="E10" s="91" t="s">
        <v>56</v>
      </c>
      <c r="F10" s="92">
        <v>0</v>
      </c>
    </row>
    <row r="11" spans="2:15">
      <c r="B11" s="90" t="s">
        <v>17</v>
      </c>
      <c r="C11" s="91" t="s">
        <v>18</v>
      </c>
      <c r="D11" s="91" t="s">
        <v>21</v>
      </c>
      <c r="E11" s="91" t="s">
        <v>22</v>
      </c>
      <c r="F11" s="92">
        <v>171</v>
      </c>
    </row>
    <row r="12" spans="2:15">
      <c r="B12" s="90" t="s">
        <v>17</v>
      </c>
      <c r="C12" s="91" t="s">
        <v>18</v>
      </c>
      <c r="D12" s="91" t="s">
        <v>19</v>
      </c>
      <c r="E12" s="91" t="s">
        <v>20</v>
      </c>
      <c r="F12" s="92">
        <v>762</v>
      </c>
    </row>
    <row r="13" spans="2:15">
      <c r="B13" s="90" t="s">
        <v>17</v>
      </c>
      <c r="C13" s="91" t="s">
        <v>18</v>
      </c>
      <c r="D13" s="91" t="s">
        <v>128</v>
      </c>
      <c r="E13" s="91" t="s">
        <v>250</v>
      </c>
      <c r="F13" s="92">
        <v>20</v>
      </c>
    </row>
    <row r="14" spans="2:15">
      <c r="B14" s="90" t="s">
        <v>17</v>
      </c>
      <c r="C14" s="91" t="s">
        <v>18</v>
      </c>
      <c r="D14" s="91" t="s">
        <v>221</v>
      </c>
      <c r="E14" s="91" t="s">
        <v>230</v>
      </c>
      <c r="F14" s="92">
        <v>255</v>
      </c>
    </row>
    <row r="15" spans="2:15">
      <c r="B15" s="90" t="s">
        <v>17</v>
      </c>
      <c r="C15" s="91" t="s">
        <v>6</v>
      </c>
      <c r="D15" s="91" t="s">
        <v>23</v>
      </c>
      <c r="E15" s="91" t="s">
        <v>24</v>
      </c>
      <c r="F15" s="92">
        <v>11</v>
      </c>
    </row>
    <row r="16" spans="2:15">
      <c r="B16" s="90" t="s">
        <v>17</v>
      </c>
      <c r="C16" s="91" t="s">
        <v>6</v>
      </c>
      <c r="D16" s="91" t="s">
        <v>25</v>
      </c>
      <c r="E16" s="91" t="s">
        <v>26</v>
      </c>
      <c r="F16" s="92">
        <v>20</v>
      </c>
    </row>
    <row r="17" spans="2:13">
      <c r="B17" s="90" t="s">
        <v>17</v>
      </c>
      <c r="C17" s="91" t="s">
        <v>6</v>
      </c>
      <c r="D17" s="91" t="s">
        <v>59</v>
      </c>
      <c r="E17" s="91" t="s">
        <v>104</v>
      </c>
      <c r="F17" s="92">
        <v>78</v>
      </c>
    </row>
    <row r="18" spans="2:13">
      <c r="B18" s="90" t="s">
        <v>17</v>
      </c>
      <c r="C18" s="91" t="s">
        <v>6</v>
      </c>
      <c r="D18" s="91" t="s">
        <v>251</v>
      </c>
      <c r="E18" s="91" t="s">
        <v>252</v>
      </c>
      <c r="F18" s="92">
        <v>159</v>
      </c>
    </row>
    <row r="19" spans="2:13" ht="17" thickBot="1">
      <c r="B19" s="93" t="s">
        <v>17</v>
      </c>
      <c r="C19" s="94" t="s">
        <v>6</v>
      </c>
      <c r="D19" s="94" t="s">
        <v>253</v>
      </c>
      <c r="E19" s="94" t="s">
        <v>254</v>
      </c>
      <c r="F19" s="95">
        <v>50</v>
      </c>
    </row>
    <row r="20" spans="2:13">
      <c r="B20" s="102" t="s">
        <v>27</v>
      </c>
      <c r="C20" s="103" t="s">
        <v>18</v>
      </c>
      <c r="D20" s="103" t="s">
        <v>61</v>
      </c>
      <c r="E20" s="103" t="s">
        <v>62</v>
      </c>
      <c r="F20" s="104">
        <v>666</v>
      </c>
    </row>
    <row r="21" spans="2:13">
      <c r="B21" s="102" t="s">
        <v>27</v>
      </c>
      <c r="C21" s="103" t="s">
        <v>18</v>
      </c>
      <c r="D21" s="103" t="s">
        <v>30</v>
      </c>
      <c r="E21" s="103" t="s">
        <v>31</v>
      </c>
      <c r="F21" s="104">
        <v>364</v>
      </c>
      <c r="M21" t="s">
        <v>269</v>
      </c>
    </row>
    <row r="22" spans="2:13">
      <c r="B22" s="102" t="s">
        <v>27</v>
      </c>
      <c r="C22" s="103" t="s">
        <v>18</v>
      </c>
      <c r="D22" s="103" t="s">
        <v>69</v>
      </c>
      <c r="E22" s="103" t="s">
        <v>39</v>
      </c>
      <c r="F22" s="104">
        <v>2562</v>
      </c>
    </row>
    <row r="23" spans="2:13">
      <c r="B23" s="102" t="s">
        <v>27</v>
      </c>
      <c r="C23" s="103" t="s">
        <v>18</v>
      </c>
      <c r="D23" s="103" t="s">
        <v>32</v>
      </c>
      <c r="E23" s="103" t="s">
        <v>33</v>
      </c>
      <c r="F23" s="104">
        <v>168</v>
      </c>
    </row>
    <row r="24" spans="2:13">
      <c r="B24" s="102" t="s">
        <v>27</v>
      </c>
      <c r="C24" s="103" t="s">
        <v>18</v>
      </c>
      <c r="D24" s="103" t="s">
        <v>34</v>
      </c>
      <c r="E24" s="103" t="s">
        <v>35</v>
      </c>
      <c r="F24" s="104">
        <v>1</v>
      </c>
    </row>
    <row r="25" spans="2:13">
      <c r="B25" s="102" t="s">
        <v>27</v>
      </c>
      <c r="C25" s="103" t="s">
        <v>18</v>
      </c>
      <c r="D25" s="103" t="s">
        <v>36</v>
      </c>
      <c r="E25" s="103" t="s">
        <v>37</v>
      </c>
      <c r="F25" s="104">
        <v>16</v>
      </c>
    </row>
    <row r="26" spans="2:13">
      <c r="B26" s="102" t="s">
        <v>27</v>
      </c>
      <c r="C26" s="103" t="s">
        <v>18</v>
      </c>
      <c r="D26" s="103" t="s">
        <v>63</v>
      </c>
      <c r="E26" s="103" t="s">
        <v>64</v>
      </c>
      <c r="F26" s="104">
        <v>48</v>
      </c>
    </row>
    <row r="27" spans="2:13">
      <c r="B27" s="102" t="s">
        <v>27</v>
      </c>
      <c r="C27" s="103" t="s">
        <v>18</v>
      </c>
      <c r="D27" s="103" t="s">
        <v>244</v>
      </c>
      <c r="E27" s="103" t="s">
        <v>245</v>
      </c>
      <c r="F27" s="104">
        <v>1547</v>
      </c>
    </row>
    <row r="28" spans="2:13">
      <c r="B28" s="102" t="s">
        <v>27</v>
      </c>
      <c r="C28" s="103" t="s">
        <v>6</v>
      </c>
      <c r="D28" s="103" t="s">
        <v>28</v>
      </c>
      <c r="E28" s="103" t="s">
        <v>29</v>
      </c>
      <c r="F28" s="104">
        <v>263</v>
      </c>
    </row>
    <row r="29" spans="2:13">
      <c r="B29" s="102" t="s">
        <v>27</v>
      </c>
      <c r="C29" s="103" t="s">
        <v>6</v>
      </c>
      <c r="D29" s="103" t="s">
        <v>9</v>
      </c>
      <c r="E29" s="103" t="s">
        <v>105</v>
      </c>
      <c r="F29" s="104">
        <v>109</v>
      </c>
    </row>
    <row r="30" spans="2:13">
      <c r="B30" s="102" t="s">
        <v>27</v>
      </c>
      <c r="C30" s="103" t="s">
        <v>6</v>
      </c>
      <c r="D30" s="103" t="s">
        <v>53</v>
      </c>
      <c r="E30" s="103" t="s">
        <v>123</v>
      </c>
      <c r="F30" s="104">
        <v>10</v>
      </c>
    </row>
    <row r="31" spans="2:13">
      <c r="B31" s="102" t="s">
        <v>27</v>
      </c>
      <c r="C31" s="103" t="s">
        <v>6</v>
      </c>
      <c r="D31" s="103" t="s">
        <v>81</v>
      </c>
      <c r="E31" s="103" t="s">
        <v>82</v>
      </c>
      <c r="F31" s="104">
        <v>224</v>
      </c>
    </row>
    <row r="32" spans="2:13" ht="17" thickBot="1">
      <c r="B32" s="105" t="s">
        <v>27</v>
      </c>
      <c r="C32" s="106" t="s">
        <v>6</v>
      </c>
      <c r="D32" s="106" t="s">
        <v>262</v>
      </c>
      <c r="E32" s="106" t="s">
        <v>263</v>
      </c>
      <c r="F32" s="107">
        <v>111</v>
      </c>
      <c r="H32" s="200" t="s">
        <v>267</v>
      </c>
      <c r="I32" s="200" t="s">
        <v>268</v>
      </c>
    </row>
    <row r="33" spans="2:13">
      <c r="B33" s="122" t="s">
        <v>40</v>
      </c>
      <c r="C33" s="118" t="s">
        <v>18</v>
      </c>
      <c r="D33" s="118" t="s">
        <v>71</v>
      </c>
      <c r="E33" s="118" t="s">
        <v>125</v>
      </c>
      <c r="F33" s="123">
        <v>57</v>
      </c>
      <c r="G33" s="142" t="s">
        <v>266</v>
      </c>
      <c r="H33">
        <v>57</v>
      </c>
      <c r="I33" s="201">
        <f>F33-H33</f>
        <v>0</v>
      </c>
    </row>
    <row r="34" spans="2:13">
      <c r="B34" s="122" t="s">
        <v>40</v>
      </c>
      <c r="C34" s="118" t="s">
        <v>18</v>
      </c>
      <c r="D34" s="118" t="s">
        <v>49</v>
      </c>
      <c r="E34" s="118" t="s">
        <v>50</v>
      </c>
      <c r="F34" s="123">
        <v>9</v>
      </c>
      <c r="G34" s="142" t="s">
        <v>266</v>
      </c>
      <c r="H34">
        <v>9</v>
      </c>
      <c r="I34" s="201">
        <f t="shared" ref="I34:I46" si="0">F34-H34</f>
        <v>0</v>
      </c>
    </row>
    <row r="35" spans="2:13">
      <c r="B35" s="122" t="s">
        <v>40</v>
      </c>
      <c r="C35" s="118" t="s">
        <v>18</v>
      </c>
      <c r="D35" s="118" t="s">
        <v>257</v>
      </c>
      <c r="E35" s="118" t="s">
        <v>258</v>
      </c>
      <c r="F35" s="123">
        <v>33</v>
      </c>
      <c r="G35" s="142" t="s">
        <v>266</v>
      </c>
      <c r="H35">
        <v>33</v>
      </c>
      <c r="I35" s="201">
        <f t="shared" si="0"/>
        <v>0</v>
      </c>
    </row>
    <row r="36" spans="2:13">
      <c r="B36" s="122" t="s">
        <v>40</v>
      </c>
      <c r="C36" s="118" t="s">
        <v>6</v>
      </c>
      <c r="D36" s="118" t="s">
        <v>45</v>
      </c>
      <c r="E36" s="118" t="s">
        <v>46</v>
      </c>
      <c r="F36" s="123">
        <v>70</v>
      </c>
      <c r="G36" s="142" t="s">
        <v>266</v>
      </c>
      <c r="H36">
        <v>70</v>
      </c>
      <c r="I36" s="201">
        <f t="shared" si="0"/>
        <v>0</v>
      </c>
    </row>
    <row r="37" spans="2:13">
      <c r="B37" s="122" t="s">
        <v>40</v>
      </c>
      <c r="C37" s="118" t="s">
        <v>6</v>
      </c>
      <c r="D37" s="118" t="s">
        <v>47</v>
      </c>
      <c r="E37" s="118" t="s">
        <v>48</v>
      </c>
      <c r="F37" s="123">
        <v>706</v>
      </c>
      <c r="G37" s="142" t="s">
        <v>261</v>
      </c>
      <c r="H37">
        <v>706</v>
      </c>
      <c r="I37" s="201">
        <f t="shared" si="0"/>
        <v>0</v>
      </c>
      <c r="M37">
        <f>190-300</f>
        <v>-110</v>
      </c>
    </row>
    <row r="38" spans="2:13">
      <c r="B38" s="122" t="s">
        <v>40</v>
      </c>
      <c r="C38" s="118" t="s">
        <v>6</v>
      </c>
      <c r="D38" s="118" t="s">
        <v>11</v>
      </c>
      <c r="E38" s="118" t="s">
        <v>122</v>
      </c>
      <c r="F38" s="123">
        <v>197</v>
      </c>
      <c r="G38" s="142" t="s">
        <v>266</v>
      </c>
      <c r="H38">
        <v>197</v>
      </c>
      <c r="I38" s="201">
        <f t="shared" si="0"/>
        <v>0</v>
      </c>
      <c r="M38">
        <f>-450+158</f>
        <v>-292</v>
      </c>
    </row>
    <row r="39" spans="2:13">
      <c r="B39" s="122" t="s">
        <v>40</v>
      </c>
      <c r="C39" s="118" t="s">
        <v>6</v>
      </c>
      <c r="D39" s="118" t="s">
        <v>65</v>
      </c>
      <c r="E39" s="118" t="s">
        <v>66</v>
      </c>
      <c r="F39" s="123">
        <v>57</v>
      </c>
      <c r="G39" s="142" t="s">
        <v>266</v>
      </c>
      <c r="H39">
        <v>57</v>
      </c>
      <c r="I39" s="201">
        <f t="shared" si="0"/>
        <v>0</v>
      </c>
    </row>
    <row r="40" spans="2:13">
      <c r="B40" s="122" t="s">
        <v>40</v>
      </c>
      <c r="C40" s="118" t="s">
        <v>6</v>
      </c>
      <c r="D40" s="118" t="s">
        <v>130</v>
      </c>
      <c r="E40" s="118" t="s">
        <v>131</v>
      </c>
      <c r="F40" s="123">
        <v>940</v>
      </c>
      <c r="G40" s="142" t="s">
        <v>266</v>
      </c>
      <c r="H40">
        <v>940</v>
      </c>
      <c r="I40" s="201">
        <f t="shared" si="0"/>
        <v>0</v>
      </c>
    </row>
    <row r="41" spans="2:13">
      <c r="B41" s="122" t="s">
        <v>40</v>
      </c>
      <c r="C41" s="118" t="s">
        <v>6</v>
      </c>
      <c r="D41" s="118" t="s">
        <v>126</v>
      </c>
      <c r="E41" s="118" t="s">
        <v>127</v>
      </c>
      <c r="F41" s="123">
        <v>1364.4</v>
      </c>
      <c r="G41" s="142" t="s">
        <v>266</v>
      </c>
      <c r="H41">
        <v>1364.4</v>
      </c>
      <c r="I41" s="201">
        <f t="shared" si="0"/>
        <v>0</v>
      </c>
    </row>
    <row r="42" spans="2:13">
      <c r="B42" s="122" t="s">
        <v>40</v>
      </c>
      <c r="C42" s="118" t="s">
        <v>6</v>
      </c>
      <c r="D42" s="118" t="s">
        <v>132</v>
      </c>
      <c r="E42" s="118" t="s">
        <v>133</v>
      </c>
      <c r="F42" s="123">
        <v>741</v>
      </c>
      <c r="G42" s="142" t="s">
        <v>266</v>
      </c>
      <c r="H42">
        <v>741</v>
      </c>
      <c r="I42" s="201">
        <f t="shared" si="0"/>
        <v>0</v>
      </c>
    </row>
    <row r="43" spans="2:13">
      <c r="B43" s="122" t="s">
        <v>40</v>
      </c>
      <c r="C43" s="118" t="s">
        <v>6</v>
      </c>
      <c r="D43" s="118" t="s">
        <v>222</v>
      </c>
      <c r="E43" s="118" t="s">
        <v>231</v>
      </c>
      <c r="F43" s="123">
        <v>190</v>
      </c>
      <c r="G43" s="142" t="s">
        <v>266</v>
      </c>
      <c r="H43">
        <v>190</v>
      </c>
      <c r="I43" s="201">
        <f t="shared" si="0"/>
        <v>0</v>
      </c>
    </row>
    <row r="44" spans="2:13">
      <c r="B44" s="122" t="s">
        <v>40</v>
      </c>
      <c r="C44" s="118" t="s">
        <v>6</v>
      </c>
      <c r="D44" s="118" t="s">
        <v>223</v>
      </c>
      <c r="E44" s="118" t="s">
        <v>232</v>
      </c>
      <c r="F44" s="123">
        <v>92</v>
      </c>
      <c r="G44" s="142" t="s">
        <v>266</v>
      </c>
      <c r="H44">
        <v>92</v>
      </c>
      <c r="I44" s="201">
        <f t="shared" si="0"/>
        <v>0</v>
      </c>
    </row>
    <row r="45" spans="2:13">
      <c r="B45" s="122" t="s">
        <v>40</v>
      </c>
      <c r="C45" s="118" t="s">
        <v>6</v>
      </c>
      <c r="D45" s="118" t="s">
        <v>255</v>
      </c>
      <c r="E45" s="118" t="s">
        <v>256</v>
      </c>
      <c r="F45" s="123">
        <v>437</v>
      </c>
      <c r="G45" s="142" t="s">
        <v>266</v>
      </c>
      <c r="H45">
        <v>437</v>
      </c>
      <c r="I45" s="201">
        <f t="shared" si="0"/>
        <v>0</v>
      </c>
    </row>
    <row r="46" spans="2:13" ht="17" thickBot="1">
      <c r="B46" s="124" t="s">
        <v>40</v>
      </c>
      <c r="C46" s="125" t="s">
        <v>6</v>
      </c>
      <c r="D46" s="125" t="s">
        <v>259</v>
      </c>
      <c r="E46" s="125" t="s">
        <v>260</v>
      </c>
      <c r="F46" s="126">
        <v>1012.5</v>
      </c>
      <c r="G46" s="142" t="s">
        <v>261</v>
      </c>
      <c r="H46">
        <v>1012.5</v>
      </c>
      <c r="I46" s="201">
        <f t="shared" si="0"/>
        <v>0</v>
      </c>
    </row>
    <row r="49" spans="12:12">
      <c r="L49">
        <f>SUM(I37:I46)</f>
        <v>0</v>
      </c>
    </row>
    <row r="70" spans="14:14" ht="51">
      <c r="N70" s="202" t="s">
        <v>269</v>
      </c>
    </row>
    <row r="78" spans="14:14">
      <c r="N78">
        <f>-700-50-250+500-700+500-750-600-250</f>
        <v>-2300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38A5F-3C98-D345-BA08-528606904ED0}">
  <dimension ref="B3:P44"/>
  <sheetViews>
    <sheetView showGridLines="0" topLeftCell="A6" zoomScale="90" zoomScaleNormal="90" workbookViewId="0">
      <selection activeCell="M24" sqref="M24"/>
    </sheetView>
  </sheetViews>
  <sheetFormatPr baseColWidth="10" defaultRowHeight="16"/>
  <cols>
    <col min="5" max="5" width="15.1640625" bestFit="1" customWidth="1"/>
    <col min="7" max="7" width="5.6640625" customWidth="1"/>
    <col min="8" max="8" width="12.6640625" customWidth="1"/>
  </cols>
  <sheetData>
    <row r="3" spans="2:16" ht="17" thickBot="1"/>
    <row r="4" spans="2:1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  <c r="H4" s="203" t="s">
        <v>264</v>
      </c>
      <c r="I4" s="204"/>
      <c r="J4" s="204"/>
      <c r="K4" s="204"/>
      <c r="L4" s="204"/>
      <c r="M4" s="204"/>
      <c r="N4" s="204"/>
      <c r="O4" s="204"/>
      <c r="P4" s="204"/>
    </row>
    <row r="5" spans="2:16">
      <c r="B5" s="127" t="s">
        <v>5</v>
      </c>
      <c r="C5" s="128" t="s">
        <v>6</v>
      </c>
      <c r="D5" s="128" t="s">
        <v>41</v>
      </c>
      <c r="E5" s="128" t="s">
        <v>115</v>
      </c>
      <c r="F5" s="129">
        <v>130</v>
      </c>
      <c r="H5" s="203" t="s">
        <v>270</v>
      </c>
      <c r="I5" s="204"/>
      <c r="J5" s="204"/>
      <c r="K5" s="204"/>
      <c r="L5" s="204"/>
      <c r="M5" s="204"/>
      <c r="N5" s="204"/>
      <c r="O5" s="204"/>
      <c r="P5" s="204"/>
    </row>
    <row r="6" spans="2:16">
      <c r="B6" s="137" t="s">
        <v>5</v>
      </c>
      <c r="C6" s="136" t="s">
        <v>6</v>
      </c>
      <c r="D6" s="136" t="s">
        <v>15</v>
      </c>
      <c r="E6" s="136" t="s">
        <v>124</v>
      </c>
      <c r="F6" s="138">
        <v>10</v>
      </c>
    </row>
    <row r="7" spans="2:16" ht="17" thickBot="1">
      <c r="B7" s="130" t="s">
        <v>5</v>
      </c>
      <c r="C7" s="131" t="s">
        <v>6</v>
      </c>
      <c r="D7" s="131" t="s">
        <v>228</v>
      </c>
      <c r="E7" s="131" t="s">
        <v>229</v>
      </c>
      <c r="F7" s="132">
        <v>120</v>
      </c>
    </row>
    <row r="8" spans="2:16">
      <c r="B8" s="109" t="s">
        <v>17</v>
      </c>
      <c r="C8" s="110" t="s">
        <v>18</v>
      </c>
      <c r="D8" s="110" t="s">
        <v>21</v>
      </c>
      <c r="E8" s="110" t="s">
        <v>22</v>
      </c>
      <c r="F8" s="111">
        <v>77</v>
      </c>
    </row>
    <row r="9" spans="2:16">
      <c r="B9" s="90" t="s">
        <v>17</v>
      </c>
      <c r="C9" s="91" t="s">
        <v>18</v>
      </c>
      <c r="D9" s="91" t="s">
        <v>19</v>
      </c>
      <c r="E9" s="91" t="s">
        <v>20</v>
      </c>
      <c r="F9" s="92">
        <v>3</v>
      </c>
    </row>
    <row r="10" spans="2:16">
      <c r="B10" s="90" t="s">
        <v>17</v>
      </c>
      <c r="C10" s="91" t="s">
        <v>18</v>
      </c>
      <c r="D10" s="91" t="s">
        <v>67</v>
      </c>
      <c r="E10" s="91" t="s">
        <v>68</v>
      </c>
      <c r="F10" s="92">
        <v>182</v>
      </c>
    </row>
    <row r="11" spans="2:16">
      <c r="B11" s="90" t="s">
        <v>17</v>
      </c>
      <c r="C11" s="91" t="s">
        <v>18</v>
      </c>
      <c r="D11" s="91" t="s">
        <v>109</v>
      </c>
      <c r="E11" s="91" t="s">
        <v>110</v>
      </c>
      <c r="F11" s="92">
        <v>0</v>
      </c>
    </row>
    <row r="12" spans="2:16">
      <c r="B12" s="90" t="s">
        <v>17</v>
      </c>
      <c r="C12" s="91" t="s">
        <v>18</v>
      </c>
      <c r="D12" s="91" t="s">
        <v>221</v>
      </c>
      <c r="E12" s="91" t="s">
        <v>230</v>
      </c>
      <c r="F12" s="92">
        <v>4</v>
      </c>
    </row>
    <row r="13" spans="2:16">
      <c r="B13" s="90" t="s">
        <v>17</v>
      </c>
      <c r="C13" s="91" t="s">
        <v>6</v>
      </c>
      <c r="D13" s="91" t="s">
        <v>23</v>
      </c>
      <c r="E13" s="91" t="s">
        <v>24</v>
      </c>
      <c r="F13" s="92">
        <v>292</v>
      </c>
    </row>
    <row r="14" spans="2:16">
      <c r="B14" s="90" t="s">
        <v>17</v>
      </c>
      <c r="C14" s="91" t="s">
        <v>6</v>
      </c>
      <c r="D14" s="91" t="s">
        <v>25</v>
      </c>
      <c r="E14" s="91" t="s">
        <v>26</v>
      </c>
      <c r="F14" s="92">
        <v>70</v>
      </c>
    </row>
    <row r="15" spans="2:16">
      <c r="B15" s="90" t="s">
        <v>17</v>
      </c>
      <c r="C15" s="91" t="s">
        <v>6</v>
      </c>
      <c r="D15" s="91" t="s">
        <v>59</v>
      </c>
      <c r="E15" s="91" t="s">
        <v>104</v>
      </c>
      <c r="F15" s="92">
        <v>79</v>
      </c>
    </row>
    <row r="16" spans="2:16">
      <c r="B16" s="90" t="s">
        <v>17</v>
      </c>
      <c r="C16" s="91" t="s">
        <v>6</v>
      </c>
      <c r="D16" s="91" t="s">
        <v>128</v>
      </c>
      <c r="E16" s="91" t="s">
        <v>250</v>
      </c>
      <c r="F16" s="92">
        <v>256</v>
      </c>
    </row>
    <row r="17" spans="2:16">
      <c r="B17" s="90" t="s">
        <v>17</v>
      </c>
      <c r="C17" s="91" t="s">
        <v>6</v>
      </c>
      <c r="D17" s="91" t="s">
        <v>251</v>
      </c>
      <c r="E17" s="91" t="s">
        <v>252</v>
      </c>
      <c r="F17" s="92">
        <v>81</v>
      </c>
    </row>
    <row r="18" spans="2:16" ht="17" thickBot="1">
      <c r="B18" s="93" t="s">
        <v>17</v>
      </c>
      <c r="C18" s="94" t="s">
        <v>6</v>
      </c>
      <c r="D18" s="94" t="s">
        <v>253</v>
      </c>
      <c r="E18" s="94" t="s">
        <v>254</v>
      </c>
      <c r="F18" s="95">
        <v>106</v>
      </c>
    </row>
    <row r="19" spans="2:16">
      <c r="B19" s="99" t="s">
        <v>27</v>
      </c>
      <c r="C19" s="100" t="s">
        <v>18</v>
      </c>
      <c r="D19" s="100" t="s">
        <v>30</v>
      </c>
      <c r="E19" s="100" t="s">
        <v>31</v>
      </c>
      <c r="F19" s="101">
        <v>146</v>
      </c>
    </row>
    <row r="20" spans="2:16">
      <c r="B20" s="102" t="s">
        <v>27</v>
      </c>
      <c r="C20" s="103" t="s">
        <v>18</v>
      </c>
      <c r="D20" s="103" t="s">
        <v>28</v>
      </c>
      <c r="E20" s="103" t="s">
        <v>29</v>
      </c>
      <c r="F20" s="104">
        <v>0</v>
      </c>
      <c r="O20" s="205">
        <f>3237/5208</f>
        <v>0.62154377880184331</v>
      </c>
    </row>
    <row r="21" spans="2:16">
      <c r="B21" s="102" t="s">
        <v>27</v>
      </c>
      <c r="C21" s="103" t="s">
        <v>6</v>
      </c>
      <c r="D21" s="103" t="s">
        <v>61</v>
      </c>
      <c r="E21" s="103" t="s">
        <v>62</v>
      </c>
      <c r="F21" s="104">
        <v>87</v>
      </c>
    </row>
    <row r="22" spans="2:16">
      <c r="B22" s="102" t="s">
        <v>27</v>
      </c>
      <c r="C22" s="103" t="s">
        <v>6</v>
      </c>
      <c r="D22" s="103" t="s">
        <v>69</v>
      </c>
      <c r="E22" s="103" t="s">
        <v>39</v>
      </c>
      <c r="F22" s="104">
        <v>1269.9000000000001</v>
      </c>
    </row>
    <row r="23" spans="2:16">
      <c r="B23" s="102" t="s">
        <v>27</v>
      </c>
      <c r="C23" s="103" t="s">
        <v>6</v>
      </c>
      <c r="D23" s="103" t="s">
        <v>32</v>
      </c>
      <c r="E23" s="103" t="s">
        <v>33</v>
      </c>
      <c r="F23" s="104">
        <v>908</v>
      </c>
    </row>
    <row r="24" spans="2:16">
      <c r="B24" s="102" t="s">
        <v>27</v>
      </c>
      <c r="C24" s="103" t="s">
        <v>6</v>
      </c>
      <c r="D24" s="103" t="s">
        <v>34</v>
      </c>
      <c r="E24" s="103" t="s">
        <v>35</v>
      </c>
      <c r="F24" s="104">
        <v>80</v>
      </c>
    </row>
    <row r="25" spans="2:16">
      <c r="B25" s="102" t="s">
        <v>27</v>
      </c>
      <c r="C25" s="103" t="s">
        <v>6</v>
      </c>
      <c r="D25" s="103" t="s">
        <v>9</v>
      </c>
      <c r="E25" s="103" t="s">
        <v>105</v>
      </c>
      <c r="F25" s="104">
        <v>171</v>
      </c>
    </row>
    <row r="26" spans="2:16">
      <c r="B26" s="102" t="s">
        <v>27</v>
      </c>
      <c r="C26" s="103" t="s">
        <v>6</v>
      </c>
      <c r="D26" s="103" t="s">
        <v>53</v>
      </c>
      <c r="E26" s="103" t="s">
        <v>123</v>
      </c>
      <c r="F26" s="104">
        <v>90</v>
      </c>
    </row>
    <row r="27" spans="2:16">
      <c r="B27" s="102" t="s">
        <v>27</v>
      </c>
      <c r="C27" s="103" t="s">
        <v>6</v>
      </c>
      <c r="D27" s="103" t="s">
        <v>36</v>
      </c>
      <c r="E27" s="103" t="s">
        <v>37</v>
      </c>
      <c r="F27" s="104">
        <v>208</v>
      </c>
    </row>
    <row r="28" spans="2:16">
      <c r="B28" s="102" t="s">
        <v>27</v>
      </c>
      <c r="C28" s="103" t="s">
        <v>6</v>
      </c>
      <c r="D28" s="103" t="s">
        <v>81</v>
      </c>
      <c r="E28" s="103" t="s">
        <v>82</v>
      </c>
      <c r="F28" s="104">
        <v>315</v>
      </c>
      <c r="K28" t="s">
        <v>274</v>
      </c>
      <c r="P28">
        <f>1481/5208</f>
        <v>0.28437019969278032</v>
      </c>
    </row>
    <row r="29" spans="2:16">
      <c r="B29" s="102" t="s">
        <v>27</v>
      </c>
      <c r="C29" s="103" t="s">
        <v>6</v>
      </c>
      <c r="D29" s="103" t="s">
        <v>13</v>
      </c>
      <c r="E29" s="103" t="s">
        <v>119</v>
      </c>
      <c r="F29" s="104">
        <v>25</v>
      </c>
      <c r="K29">
        <f>SUM(I31:I44)</f>
        <v>3539.1</v>
      </c>
    </row>
    <row r="30" spans="2:16" ht="17" thickBot="1">
      <c r="B30" s="105" t="s">
        <v>27</v>
      </c>
      <c r="C30" s="106" t="s">
        <v>6</v>
      </c>
      <c r="D30" s="106" t="s">
        <v>244</v>
      </c>
      <c r="E30" s="106" t="s">
        <v>245</v>
      </c>
      <c r="F30" s="107">
        <v>1083.5999999999999</v>
      </c>
      <c r="G30" s="200" t="s">
        <v>273</v>
      </c>
      <c r="H30" s="200" t="s">
        <v>271</v>
      </c>
      <c r="I30" s="200" t="s">
        <v>272</v>
      </c>
    </row>
    <row r="31" spans="2:16">
      <c r="B31" s="133" t="s">
        <v>40</v>
      </c>
      <c r="C31" s="134" t="s">
        <v>18</v>
      </c>
      <c r="D31" s="134" t="s">
        <v>113</v>
      </c>
      <c r="E31" s="134" t="s">
        <v>114</v>
      </c>
      <c r="F31" s="135">
        <v>138</v>
      </c>
      <c r="G31" s="142" t="s">
        <v>266</v>
      </c>
      <c r="H31">
        <v>138</v>
      </c>
      <c r="I31">
        <f>IF(C31="Pay",H31-F31,F31-H31)</f>
        <v>0</v>
      </c>
    </row>
    <row r="32" spans="2:16">
      <c r="B32" s="122" t="s">
        <v>40</v>
      </c>
      <c r="C32" s="118" t="s">
        <v>18</v>
      </c>
      <c r="D32" s="118" t="s">
        <v>11</v>
      </c>
      <c r="E32" s="118" t="s">
        <v>122</v>
      </c>
      <c r="F32" s="123">
        <v>351</v>
      </c>
      <c r="G32" s="142" t="s">
        <v>266</v>
      </c>
      <c r="H32">
        <v>351</v>
      </c>
      <c r="I32">
        <f t="shared" ref="I32:I44" si="0">IF(C32="Pay",H32-F32,F32-H32)</f>
        <v>0</v>
      </c>
    </row>
    <row r="33" spans="2:9">
      <c r="B33" s="122" t="s">
        <v>40</v>
      </c>
      <c r="C33" s="118" t="s">
        <v>18</v>
      </c>
      <c r="D33" s="118" t="s">
        <v>257</v>
      </c>
      <c r="E33" s="118" t="s">
        <v>258</v>
      </c>
      <c r="F33" s="123">
        <v>257</v>
      </c>
      <c r="G33" s="142" t="s">
        <v>266</v>
      </c>
      <c r="H33">
        <v>257</v>
      </c>
      <c r="I33">
        <f t="shared" si="0"/>
        <v>0</v>
      </c>
    </row>
    <row r="34" spans="2:9">
      <c r="B34" s="122" t="s">
        <v>40</v>
      </c>
      <c r="C34" s="118" t="s">
        <v>6</v>
      </c>
      <c r="D34" s="118" t="s">
        <v>45</v>
      </c>
      <c r="E34" s="118" t="s">
        <v>46</v>
      </c>
      <c r="F34" s="123">
        <v>446</v>
      </c>
      <c r="G34" s="142" t="s">
        <v>266</v>
      </c>
      <c r="H34">
        <v>446</v>
      </c>
      <c r="I34">
        <f t="shared" si="0"/>
        <v>0</v>
      </c>
    </row>
    <row r="35" spans="2:9">
      <c r="B35" s="122" t="s">
        <v>40</v>
      </c>
      <c r="C35" s="118" t="s">
        <v>6</v>
      </c>
      <c r="D35" s="118" t="s">
        <v>47</v>
      </c>
      <c r="E35" s="118" t="s">
        <v>48</v>
      </c>
      <c r="F35" s="123">
        <v>837</v>
      </c>
      <c r="G35" s="142" t="s">
        <v>261</v>
      </c>
      <c r="H35">
        <v>0</v>
      </c>
      <c r="I35">
        <f t="shared" si="0"/>
        <v>837</v>
      </c>
    </row>
    <row r="36" spans="2:9">
      <c r="B36" s="122" t="s">
        <v>40</v>
      </c>
      <c r="C36" s="118" t="s">
        <v>6</v>
      </c>
      <c r="D36" s="118" t="s">
        <v>71</v>
      </c>
      <c r="E36" s="118" t="s">
        <v>125</v>
      </c>
      <c r="F36" s="123">
        <v>500</v>
      </c>
      <c r="G36" s="142" t="s">
        <v>261</v>
      </c>
      <c r="H36">
        <v>300</v>
      </c>
      <c r="I36">
        <f t="shared" si="0"/>
        <v>200</v>
      </c>
    </row>
    <row r="37" spans="2:9">
      <c r="B37" s="122" t="s">
        <v>40</v>
      </c>
      <c r="C37" s="118" t="s">
        <v>6</v>
      </c>
      <c r="D37" s="118" t="s">
        <v>65</v>
      </c>
      <c r="E37" s="118" t="s">
        <v>66</v>
      </c>
      <c r="F37" s="123">
        <v>81</v>
      </c>
      <c r="G37" s="142" t="s">
        <v>266</v>
      </c>
      <c r="H37">
        <v>81</v>
      </c>
      <c r="I37">
        <f t="shared" si="0"/>
        <v>0</v>
      </c>
    </row>
    <row r="38" spans="2:9">
      <c r="B38" s="122" t="s">
        <v>40</v>
      </c>
      <c r="C38" s="118" t="s">
        <v>6</v>
      </c>
      <c r="D38" s="118" t="s">
        <v>49</v>
      </c>
      <c r="E38" s="118" t="s">
        <v>50</v>
      </c>
      <c r="F38" s="123">
        <v>1000</v>
      </c>
      <c r="G38" s="142" t="s">
        <v>261</v>
      </c>
      <c r="H38">
        <v>0</v>
      </c>
      <c r="I38">
        <f t="shared" si="0"/>
        <v>1000</v>
      </c>
    </row>
    <row r="39" spans="2:9">
      <c r="B39" s="122" t="s">
        <v>40</v>
      </c>
      <c r="C39" s="118" t="s">
        <v>6</v>
      </c>
      <c r="D39" s="118" t="s">
        <v>130</v>
      </c>
      <c r="E39" s="118" t="s">
        <v>131</v>
      </c>
      <c r="F39" s="123">
        <v>598</v>
      </c>
      <c r="G39" s="142" t="s">
        <v>266</v>
      </c>
      <c r="H39">
        <v>598</v>
      </c>
      <c r="I39">
        <f t="shared" si="0"/>
        <v>0</v>
      </c>
    </row>
    <row r="40" spans="2:9">
      <c r="B40" s="122" t="s">
        <v>40</v>
      </c>
      <c r="C40" s="118" t="s">
        <v>6</v>
      </c>
      <c r="D40" s="118" t="s">
        <v>126</v>
      </c>
      <c r="E40" s="118" t="s">
        <v>127</v>
      </c>
      <c r="F40" s="123">
        <v>2853.9</v>
      </c>
      <c r="G40" s="142" t="s">
        <v>266</v>
      </c>
      <c r="H40">
        <v>2853.9</v>
      </c>
      <c r="I40">
        <f t="shared" si="0"/>
        <v>0</v>
      </c>
    </row>
    <row r="41" spans="2:9">
      <c r="B41" s="122" t="s">
        <v>40</v>
      </c>
      <c r="C41" s="118" t="s">
        <v>6</v>
      </c>
      <c r="D41" s="118" t="s">
        <v>132</v>
      </c>
      <c r="E41" s="118" t="s">
        <v>133</v>
      </c>
      <c r="F41" s="123">
        <v>378</v>
      </c>
      <c r="G41" s="142" t="s">
        <v>266</v>
      </c>
      <c r="H41">
        <v>378</v>
      </c>
      <c r="I41">
        <f t="shared" si="0"/>
        <v>0</v>
      </c>
    </row>
    <row r="42" spans="2:9">
      <c r="B42" s="122" t="s">
        <v>40</v>
      </c>
      <c r="C42" s="118" t="s">
        <v>6</v>
      </c>
      <c r="D42" s="118" t="s">
        <v>222</v>
      </c>
      <c r="E42" s="118" t="s">
        <v>231</v>
      </c>
      <c r="F42" s="123">
        <v>811</v>
      </c>
      <c r="G42" s="142" t="s">
        <v>266</v>
      </c>
      <c r="H42">
        <v>811</v>
      </c>
      <c r="I42">
        <f t="shared" si="0"/>
        <v>0</v>
      </c>
    </row>
    <row r="43" spans="2:9">
      <c r="B43" s="122" t="s">
        <v>40</v>
      </c>
      <c r="C43" s="118" t="s">
        <v>6</v>
      </c>
      <c r="D43" s="118" t="s">
        <v>255</v>
      </c>
      <c r="E43" s="118" t="s">
        <v>256</v>
      </c>
      <c r="F43" s="123">
        <v>914</v>
      </c>
      <c r="G43" s="142" t="s">
        <v>266</v>
      </c>
      <c r="H43">
        <v>914</v>
      </c>
      <c r="I43">
        <f t="shared" si="0"/>
        <v>0</v>
      </c>
    </row>
    <row r="44" spans="2:9" ht="17" thickBot="1">
      <c r="B44" s="124" t="s">
        <v>40</v>
      </c>
      <c r="C44" s="125" t="s">
        <v>6</v>
      </c>
      <c r="D44" s="125" t="s">
        <v>259</v>
      </c>
      <c r="E44" s="125" t="s">
        <v>260</v>
      </c>
      <c r="F44" s="126">
        <v>1502.1</v>
      </c>
      <c r="G44" s="142" t="s">
        <v>261</v>
      </c>
      <c r="H44">
        <v>0</v>
      </c>
      <c r="I44">
        <f t="shared" si="0"/>
        <v>1502.1</v>
      </c>
    </row>
  </sheetData>
  <conditionalFormatting sqref="G31:G44">
    <cfRule type="containsText" dxfId="0" priority="1" operator="containsText" text="c">
      <formula>NOT(ISERROR(SEARCH("c",G31)))</formula>
    </cfRule>
  </conditionalFormatting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278B6-55AF-1342-B174-8FE61A53F9FC}">
  <dimension ref="B3:S49"/>
  <sheetViews>
    <sheetView showGridLines="0" topLeftCell="A9" workbookViewId="0">
      <selection activeCell="H33" sqref="H33"/>
    </sheetView>
  </sheetViews>
  <sheetFormatPr baseColWidth="10" defaultRowHeight="16"/>
  <cols>
    <col min="5" max="5" width="15.1640625" bestFit="1" customWidth="1"/>
  </cols>
  <sheetData>
    <row r="3" spans="2:6" ht="17" thickBot="1"/>
    <row r="4" spans="2: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</row>
    <row r="5" spans="2:6">
      <c r="B5" s="127" t="s">
        <v>5</v>
      </c>
      <c r="C5" s="128" t="s">
        <v>6</v>
      </c>
      <c r="D5" s="128" t="s">
        <v>41</v>
      </c>
      <c r="E5" s="128" t="s">
        <v>115</v>
      </c>
      <c r="F5" s="129">
        <v>596</v>
      </c>
    </row>
    <row r="6" spans="2:6" ht="17" thickBot="1">
      <c r="B6" s="130" t="s">
        <v>5</v>
      </c>
      <c r="C6" s="131" t="s">
        <v>6</v>
      </c>
      <c r="D6" s="131" t="s">
        <v>228</v>
      </c>
      <c r="E6" s="131" t="s">
        <v>229</v>
      </c>
      <c r="F6" s="132">
        <v>50</v>
      </c>
    </row>
    <row r="7" spans="2:6">
      <c r="B7" s="109" t="s">
        <v>17</v>
      </c>
      <c r="C7" s="110" t="s">
        <v>18</v>
      </c>
      <c r="D7" s="110" t="s">
        <v>55</v>
      </c>
      <c r="E7" s="110" t="s">
        <v>56</v>
      </c>
      <c r="F7" s="111">
        <v>0</v>
      </c>
    </row>
    <row r="8" spans="2:6">
      <c r="B8" s="90" t="s">
        <v>17</v>
      </c>
      <c r="C8" s="91" t="s">
        <v>18</v>
      </c>
      <c r="D8" s="91" t="s">
        <v>23</v>
      </c>
      <c r="E8" s="91" t="s">
        <v>24</v>
      </c>
      <c r="F8" s="92">
        <v>21</v>
      </c>
    </row>
    <row r="9" spans="2:6">
      <c r="B9" s="90" t="s">
        <v>17</v>
      </c>
      <c r="C9" s="91" t="s">
        <v>18</v>
      </c>
      <c r="D9" s="91" t="s">
        <v>128</v>
      </c>
      <c r="E9" s="91" t="s">
        <v>250</v>
      </c>
      <c r="F9" s="92">
        <v>16</v>
      </c>
    </row>
    <row r="10" spans="2:6">
      <c r="B10" s="90" t="s">
        <v>17</v>
      </c>
      <c r="C10" s="91" t="s">
        <v>6</v>
      </c>
      <c r="D10" s="91" t="s">
        <v>21</v>
      </c>
      <c r="E10" s="91" t="s">
        <v>22</v>
      </c>
      <c r="F10" s="92">
        <v>393</v>
      </c>
    </row>
    <row r="11" spans="2:6">
      <c r="B11" s="90" t="s">
        <v>17</v>
      </c>
      <c r="C11" s="91" t="s">
        <v>6</v>
      </c>
      <c r="D11" s="91" t="s">
        <v>57</v>
      </c>
      <c r="E11" s="91" t="s">
        <v>58</v>
      </c>
      <c r="F11" s="92">
        <v>70</v>
      </c>
    </row>
    <row r="12" spans="2:6">
      <c r="B12" s="90" t="s">
        <v>17</v>
      </c>
      <c r="C12" s="91" t="s">
        <v>6</v>
      </c>
      <c r="D12" s="91" t="s">
        <v>19</v>
      </c>
      <c r="E12" s="91" t="s">
        <v>20</v>
      </c>
      <c r="F12" s="92">
        <v>49</v>
      </c>
    </row>
    <row r="13" spans="2:6">
      <c r="B13" s="90" t="s">
        <v>17</v>
      </c>
      <c r="C13" s="91" t="s">
        <v>6</v>
      </c>
      <c r="D13" s="91" t="s">
        <v>25</v>
      </c>
      <c r="E13" s="91" t="s">
        <v>26</v>
      </c>
      <c r="F13" s="92">
        <v>35</v>
      </c>
    </row>
    <row r="14" spans="2:6">
      <c r="B14" s="90" t="s">
        <v>17</v>
      </c>
      <c r="C14" s="91" t="s">
        <v>6</v>
      </c>
      <c r="D14" s="91" t="s">
        <v>59</v>
      </c>
      <c r="E14" s="91" t="s">
        <v>104</v>
      </c>
      <c r="F14" s="92">
        <v>18</v>
      </c>
    </row>
    <row r="15" spans="2:6">
      <c r="B15" s="90" t="s">
        <v>17</v>
      </c>
      <c r="C15" s="91" t="s">
        <v>6</v>
      </c>
      <c r="D15" s="91" t="s">
        <v>221</v>
      </c>
      <c r="E15" s="91" t="s">
        <v>230</v>
      </c>
      <c r="F15" s="92">
        <v>84</v>
      </c>
    </row>
    <row r="16" spans="2:6">
      <c r="B16" s="90" t="s">
        <v>17</v>
      </c>
      <c r="C16" s="91" t="s">
        <v>6</v>
      </c>
      <c r="D16" s="91" t="s">
        <v>251</v>
      </c>
      <c r="E16" s="91" t="s">
        <v>252</v>
      </c>
      <c r="F16" s="92">
        <v>32</v>
      </c>
    </row>
    <row r="17" spans="2:16" ht="17" thickBot="1">
      <c r="B17" s="90" t="s">
        <v>17</v>
      </c>
      <c r="C17" s="91" t="s">
        <v>6</v>
      </c>
      <c r="D17" s="91" t="s">
        <v>253</v>
      </c>
      <c r="E17" s="91" t="s">
        <v>254</v>
      </c>
      <c r="F17" s="92">
        <v>311</v>
      </c>
    </row>
    <row r="18" spans="2:16">
      <c r="B18" s="99" t="s">
        <v>27</v>
      </c>
      <c r="C18" s="100" t="s">
        <v>18</v>
      </c>
      <c r="D18" s="100" t="s">
        <v>61</v>
      </c>
      <c r="E18" s="100" t="s">
        <v>62</v>
      </c>
      <c r="F18" s="101">
        <v>170</v>
      </c>
    </row>
    <row r="19" spans="2:16">
      <c r="B19" s="102" t="s">
        <v>27</v>
      </c>
      <c r="C19" s="103" t="s">
        <v>18</v>
      </c>
      <c r="D19" s="103" t="s">
        <v>36</v>
      </c>
      <c r="E19" s="103" t="s">
        <v>37</v>
      </c>
      <c r="F19" s="104">
        <v>0</v>
      </c>
    </row>
    <row r="20" spans="2:16">
      <c r="B20" s="102" t="s">
        <v>27</v>
      </c>
      <c r="C20" s="103" t="s">
        <v>18</v>
      </c>
      <c r="D20" s="103" t="s">
        <v>244</v>
      </c>
      <c r="E20" s="103" t="s">
        <v>245</v>
      </c>
      <c r="F20" s="104">
        <v>1891</v>
      </c>
    </row>
    <row r="21" spans="2:16">
      <c r="B21" s="102" t="s">
        <v>27</v>
      </c>
      <c r="C21" s="103" t="s">
        <v>6</v>
      </c>
      <c r="D21" s="103" t="s">
        <v>30</v>
      </c>
      <c r="E21" s="103" t="s">
        <v>31</v>
      </c>
      <c r="F21" s="104">
        <v>1017</v>
      </c>
    </row>
    <row r="22" spans="2:16">
      <c r="B22" s="102" t="s">
        <v>27</v>
      </c>
      <c r="C22" s="103" t="s">
        <v>6</v>
      </c>
      <c r="D22" s="103" t="s">
        <v>28</v>
      </c>
      <c r="E22" s="103" t="s">
        <v>29</v>
      </c>
      <c r="F22" s="104">
        <v>275</v>
      </c>
    </row>
    <row r="23" spans="2:16">
      <c r="B23" s="102" t="s">
        <v>27</v>
      </c>
      <c r="C23" s="103" t="s">
        <v>6</v>
      </c>
      <c r="D23" s="103" t="s">
        <v>69</v>
      </c>
      <c r="E23" s="103" t="s">
        <v>39</v>
      </c>
      <c r="F23" s="104">
        <v>2925</v>
      </c>
    </row>
    <row r="24" spans="2:16">
      <c r="B24" s="102" t="s">
        <v>27</v>
      </c>
      <c r="C24" s="103" t="s">
        <v>6</v>
      </c>
      <c r="D24" s="103" t="s">
        <v>32</v>
      </c>
      <c r="E24" s="103" t="s">
        <v>33</v>
      </c>
      <c r="F24" s="104">
        <v>534</v>
      </c>
    </row>
    <row r="25" spans="2:16">
      <c r="B25" s="102" t="s">
        <v>27</v>
      </c>
      <c r="C25" s="103" t="s">
        <v>6</v>
      </c>
      <c r="D25" s="103" t="s">
        <v>53</v>
      </c>
      <c r="E25" s="103" t="s">
        <v>123</v>
      </c>
      <c r="F25" s="104">
        <v>210</v>
      </c>
      <c r="L25" t="s">
        <v>442</v>
      </c>
    </row>
    <row r="26" spans="2:16" ht="17" thickBot="1">
      <c r="B26" s="105" t="s">
        <v>27</v>
      </c>
      <c r="C26" s="106" t="s">
        <v>6</v>
      </c>
      <c r="D26" s="106" t="s">
        <v>262</v>
      </c>
      <c r="E26" s="106" t="s">
        <v>263</v>
      </c>
      <c r="F26" s="107">
        <v>83</v>
      </c>
      <c r="I26" s="200" t="s">
        <v>272</v>
      </c>
      <c r="L26">
        <f>SUM(I31:I40)+'10.25.2021'!K29</f>
        <v>5772.1</v>
      </c>
    </row>
    <row r="27" spans="2:16">
      <c r="B27" s="133" t="s">
        <v>40</v>
      </c>
      <c r="C27" s="134" t="s">
        <v>18</v>
      </c>
      <c r="D27" s="134" t="s">
        <v>130</v>
      </c>
      <c r="E27" s="134" t="s">
        <v>131</v>
      </c>
      <c r="F27" s="135">
        <v>272</v>
      </c>
      <c r="G27" s="142" t="s">
        <v>266</v>
      </c>
      <c r="H27">
        <v>272</v>
      </c>
      <c r="I27">
        <f>IF(C27="Pay",H27-F27,F27-H27)</f>
        <v>0</v>
      </c>
    </row>
    <row r="28" spans="2:16">
      <c r="B28" s="122" t="s">
        <v>40</v>
      </c>
      <c r="C28" s="118" t="s">
        <v>18</v>
      </c>
      <c r="D28" s="118" t="s">
        <v>126</v>
      </c>
      <c r="E28" s="118" t="s">
        <v>127</v>
      </c>
      <c r="F28" s="123">
        <v>0</v>
      </c>
      <c r="G28" s="142" t="s">
        <v>266</v>
      </c>
      <c r="H28">
        <v>0</v>
      </c>
      <c r="I28">
        <f t="shared" ref="I28:I40" si="0">IF(C28="Pay",H28-F28,F28-H28)</f>
        <v>0</v>
      </c>
    </row>
    <row r="29" spans="2:16">
      <c r="B29" s="122" t="s">
        <v>40</v>
      </c>
      <c r="C29" s="118" t="s">
        <v>18</v>
      </c>
      <c r="D29" s="118" t="s">
        <v>257</v>
      </c>
      <c r="E29" s="118" t="s">
        <v>258</v>
      </c>
      <c r="F29" s="123">
        <v>18</v>
      </c>
      <c r="G29" s="142" t="s">
        <v>266</v>
      </c>
      <c r="H29">
        <v>18</v>
      </c>
      <c r="I29">
        <f t="shared" si="0"/>
        <v>0</v>
      </c>
    </row>
    <row r="30" spans="2:16">
      <c r="B30" s="122" t="s">
        <v>40</v>
      </c>
      <c r="C30" s="118" t="s">
        <v>18</v>
      </c>
      <c r="D30" s="118" t="s">
        <v>246</v>
      </c>
      <c r="E30" s="118" t="s">
        <v>247</v>
      </c>
      <c r="F30" s="123">
        <v>10</v>
      </c>
      <c r="G30" s="142" t="s">
        <v>266</v>
      </c>
      <c r="H30">
        <v>10</v>
      </c>
      <c r="I30">
        <f t="shared" si="0"/>
        <v>0</v>
      </c>
    </row>
    <row r="31" spans="2:16">
      <c r="B31" s="122" t="s">
        <v>40</v>
      </c>
      <c r="C31" s="118" t="s">
        <v>6</v>
      </c>
      <c r="D31" s="118" t="s">
        <v>45</v>
      </c>
      <c r="E31" s="118" t="s">
        <v>46</v>
      </c>
      <c r="F31" s="123">
        <v>146</v>
      </c>
      <c r="G31" s="142" t="s">
        <v>261</v>
      </c>
      <c r="H31">
        <v>146</v>
      </c>
      <c r="I31">
        <f t="shared" si="0"/>
        <v>0</v>
      </c>
    </row>
    <row r="32" spans="2:16">
      <c r="B32" s="122" t="s">
        <v>40</v>
      </c>
      <c r="C32" s="118" t="s">
        <v>6</v>
      </c>
      <c r="D32" s="118" t="s">
        <v>113</v>
      </c>
      <c r="E32" s="118" t="s">
        <v>114</v>
      </c>
      <c r="F32" s="123">
        <v>21</v>
      </c>
      <c r="G32" s="142" t="s">
        <v>261</v>
      </c>
      <c r="H32">
        <v>21</v>
      </c>
      <c r="I32">
        <f t="shared" si="0"/>
        <v>0</v>
      </c>
      <c r="L32">
        <f>1620+2133</f>
        <v>3753</v>
      </c>
      <c r="P32">
        <v>12</v>
      </c>
    </row>
    <row r="33" spans="2:19">
      <c r="B33" s="122" t="s">
        <v>40</v>
      </c>
      <c r="C33" s="118" t="s">
        <v>6</v>
      </c>
      <c r="D33" s="118" t="s">
        <v>47</v>
      </c>
      <c r="E33" s="118" t="s">
        <v>48</v>
      </c>
      <c r="F33" s="123">
        <v>837</v>
      </c>
      <c r="G33" s="142" t="s">
        <v>261</v>
      </c>
      <c r="I33">
        <f t="shared" si="0"/>
        <v>837</v>
      </c>
      <c r="P33">
        <v>240</v>
      </c>
    </row>
    <row r="34" spans="2:19">
      <c r="B34" s="122" t="s">
        <v>40</v>
      </c>
      <c r="C34" s="118" t="s">
        <v>6</v>
      </c>
      <c r="D34" s="118" t="s">
        <v>11</v>
      </c>
      <c r="E34" s="118" t="s">
        <v>122</v>
      </c>
      <c r="F34" s="123">
        <v>1350</v>
      </c>
      <c r="G34" s="142" t="s">
        <v>266</v>
      </c>
      <c r="H34">
        <v>1350</v>
      </c>
      <c r="I34">
        <f t="shared" si="0"/>
        <v>0</v>
      </c>
      <c r="P34">
        <v>135</v>
      </c>
    </row>
    <row r="35" spans="2:19">
      <c r="B35" s="122" t="s">
        <v>40</v>
      </c>
      <c r="C35" s="118" t="s">
        <v>6</v>
      </c>
      <c r="D35" s="118" t="s">
        <v>132</v>
      </c>
      <c r="E35" s="118" t="s">
        <v>133</v>
      </c>
      <c r="F35" s="123">
        <v>841</v>
      </c>
      <c r="G35" s="142" t="s">
        <v>266</v>
      </c>
      <c r="H35">
        <v>750</v>
      </c>
      <c r="I35">
        <f t="shared" si="0"/>
        <v>91</v>
      </c>
      <c r="P35">
        <v>10</v>
      </c>
    </row>
    <row r="36" spans="2:19">
      <c r="B36" s="122" t="s">
        <v>40</v>
      </c>
      <c r="C36" s="118" t="s">
        <v>6</v>
      </c>
      <c r="D36" s="118" t="s">
        <v>222</v>
      </c>
      <c r="E36" s="118" t="s">
        <v>231</v>
      </c>
      <c r="F36" s="123">
        <v>500</v>
      </c>
      <c r="G36" s="142" t="s">
        <v>266</v>
      </c>
      <c r="H36">
        <v>500</v>
      </c>
      <c r="I36">
        <f t="shared" si="0"/>
        <v>0</v>
      </c>
      <c r="P36">
        <v>18</v>
      </c>
    </row>
    <row r="37" spans="2:19">
      <c r="B37" s="122" t="s">
        <v>40</v>
      </c>
      <c r="C37" s="118" t="s">
        <v>6</v>
      </c>
      <c r="D37" s="118" t="s">
        <v>223</v>
      </c>
      <c r="E37" s="118" t="s">
        <v>232</v>
      </c>
      <c r="F37" s="123">
        <v>587</v>
      </c>
      <c r="G37" s="142" t="s">
        <v>266</v>
      </c>
      <c r="H37">
        <v>587</v>
      </c>
      <c r="I37">
        <f t="shared" si="0"/>
        <v>0</v>
      </c>
      <c r="P37">
        <v>20</v>
      </c>
    </row>
    <row r="38" spans="2:19">
      <c r="B38" s="122" t="s">
        <v>40</v>
      </c>
      <c r="C38" s="118" t="s">
        <v>6</v>
      </c>
      <c r="D38" s="118" t="s">
        <v>255</v>
      </c>
      <c r="E38" s="118" t="s">
        <v>256</v>
      </c>
      <c r="F38" s="123">
        <v>966</v>
      </c>
      <c r="G38" s="142" t="s">
        <v>266</v>
      </c>
      <c r="H38">
        <v>966</v>
      </c>
      <c r="I38">
        <f t="shared" si="0"/>
        <v>0</v>
      </c>
      <c r="P38">
        <v>275</v>
      </c>
    </row>
    <row r="39" spans="2:19">
      <c r="B39" s="122" t="s">
        <v>40</v>
      </c>
      <c r="C39" s="118" t="s">
        <v>6</v>
      </c>
      <c r="D39" s="118" t="s">
        <v>259</v>
      </c>
      <c r="E39" s="118" t="s">
        <v>260</v>
      </c>
      <c r="F39" s="123">
        <v>1305</v>
      </c>
      <c r="G39" s="142" t="s">
        <v>261</v>
      </c>
      <c r="I39">
        <f t="shared" si="0"/>
        <v>1305</v>
      </c>
      <c r="P39">
        <v>40</v>
      </c>
      <c r="S39">
        <f>SUM(P32:P39)</f>
        <v>750</v>
      </c>
    </row>
    <row r="40" spans="2:19" ht="17" thickBot="1">
      <c r="B40" s="124" t="s">
        <v>40</v>
      </c>
      <c r="C40" s="125" t="s">
        <v>6</v>
      </c>
      <c r="D40" s="125" t="s">
        <v>440</v>
      </c>
      <c r="E40" s="125" t="s">
        <v>441</v>
      </c>
      <c r="F40" s="126">
        <v>229</v>
      </c>
      <c r="G40" s="142" t="s">
        <v>266</v>
      </c>
      <c r="H40">
        <v>229</v>
      </c>
      <c r="I40">
        <f t="shared" si="0"/>
        <v>0</v>
      </c>
      <c r="P40">
        <v>427</v>
      </c>
    </row>
    <row r="41" spans="2:19">
      <c r="P41">
        <v>427</v>
      </c>
    </row>
    <row r="42" spans="2:19">
      <c r="P42">
        <v>427</v>
      </c>
    </row>
    <row r="43" spans="2:19">
      <c r="P43">
        <v>2692</v>
      </c>
    </row>
    <row r="44" spans="2:19">
      <c r="P44">
        <v>21</v>
      </c>
    </row>
    <row r="45" spans="2:19">
      <c r="P45">
        <v>257</v>
      </c>
    </row>
    <row r="46" spans="2:19">
      <c r="P46">
        <v>138</v>
      </c>
    </row>
    <row r="49" spans="19:19">
      <c r="S49">
        <f>SUM(P32:P46)</f>
        <v>5139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57E8C-E631-5948-9E37-3339CFEF5B9C}">
  <dimension ref="B3:R36"/>
  <sheetViews>
    <sheetView showGridLines="0" topLeftCell="A12" workbookViewId="0">
      <selection activeCell="L23" sqref="L23"/>
    </sheetView>
  </sheetViews>
  <sheetFormatPr baseColWidth="10" defaultRowHeight="16"/>
  <cols>
    <col min="5" max="5" width="15.1640625" bestFit="1" customWidth="1"/>
  </cols>
  <sheetData>
    <row r="3" spans="2:6" ht="17" thickBot="1"/>
    <row r="4" spans="2:6" ht="20" thickBot="1">
      <c r="B4" s="53" t="s">
        <v>0</v>
      </c>
      <c r="C4" s="54" t="s">
        <v>1</v>
      </c>
      <c r="D4" s="54" t="s">
        <v>2</v>
      </c>
      <c r="E4" s="54" t="s">
        <v>3</v>
      </c>
      <c r="F4" s="55" t="s">
        <v>4</v>
      </c>
    </row>
    <row r="5" spans="2:6">
      <c r="B5" s="127" t="s">
        <v>5</v>
      </c>
      <c r="C5" s="128" t="s">
        <v>18</v>
      </c>
      <c r="D5" s="128" t="s">
        <v>228</v>
      </c>
      <c r="E5" s="128" t="s">
        <v>229</v>
      </c>
      <c r="F5" s="129">
        <v>0</v>
      </c>
    </row>
    <row r="6" spans="2:6">
      <c r="B6" s="137" t="s">
        <v>5</v>
      </c>
      <c r="C6" s="136" t="s">
        <v>6</v>
      </c>
      <c r="D6" s="136" t="s">
        <v>41</v>
      </c>
      <c r="E6" s="136" t="s">
        <v>115</v>
      </c>
      <c r="F6" s="138">
        <v>401</v>
      </c>
    </row>
    <row r="7" spans="2:6">
      <c r="B7" s="137" t="s">
        <v>5</v>
      </c>
      <c r="C7" s="136" t="s">
        <v>6</v>
      </c>
      <c r="D7" s="136" t="s">
        <v>15</v>
      </c>
      <c r="E7" s="136" t="s">
        <v>124</v>
      </c>
      <c r="F7" s="138">
        <v>20</v>
      </c>
    </row>
    <row r="8" spans="2:6" ht="17" thickBot="1">
      <c r="B8" s="130" t="s">
        <v>5</v>
      </c>
      <c r="C8" s="131" t="s">
        <v>6</v>
      </c>
      <c r="D8" s="131" t="s">
        <v>226</v>
      </c>
      <c r="E8" s="131" t="s">
        <v>227</v>
      </c>
      <c r="F8" s="132">
        <v>104</v>
      </c>
    </row>
    <row r="9" spans="2:6">
      <c r="B9" s="87" t="s">
        <v>17</v>
      </c>
      <c r="C9" s="88" t="s">
        <v>18</v>
      </c>
      <c r="D9" s="88" t="s">
        <v>23</v>
      </c>
      <c r="E9" s="88" t="s">
        <v>24</v>
      </c>
      <c r="F9" s="89">
        <v>93</v>
      </c>
    </row>
    <row r="10" spans="2:6">
      <c r="B10" s="90" t="s">
        <v>17</v>
      </c>
      <c r="C10" s="91" t="s">
        <v>18</v>
      </c>
      <c r="D10" s="91" t="s">
        <v>109</v>
      </c>
      <c r="E10" s="91" t="s">
        <v>110</v>
      </c>
      <c r="F10" s="92">
        <v>0</v>
      </c>
    </row>
    <row r="11" spans="2:6">
      <c r="B11" s="90" t="s">
        <v>17</v>
      </c>
      <c r="C11" s="91" t="s">
        <v>18</v>
      </c>
      <c r="D11" s="91" t="s">
        <v>128</v>
      </c>
      <c r="E11" s="91" t="s">
        <v>250</v>
      </c>
      <c r="F11" s="92">
        <v>2</v>
      </c>
    </row>
    <row r="12" spans="2:6">
      <c r="B12" s="90" t="s">
        <v>17</v>
      </c>
      <c r="C12" s="91" t="s">
        <v>18</v>
      </c>
      <c r="D12" s="91" t="s">
        <v>251</v>
      </c>
      <c r="E12" s="91" t="s">
        <v>252</v>
      </c>
      <c r="F12" s="92">
        <v>7</v>
      </c>
    </row>
    <row r="13" spans="2:6">
      <c r="B13" s="90" t="s">
        <v>17</v>
      </c>
      <c r="C13" s="91" t="s">
        <v>6</v>
      </c>
      <c r="D13" s="91" t="s">
        <v>21</v>
      </c>
      <c r="E13" s="91" t="s">
        <v>22</v>
      </c>
      <c r="F13" s="92">
        <v>136</v>
      </c>
    </row>
    <row r="14" spans="2:6">
      <c r="B14" s="90" t="s">
        <v>17</v>
      </c>
      <c r="C14" s="91" t="s">
        <v>6</v>
      </c>
      <c r="D14" s="91" t="s">
        <v>116</v>
      </c>
      <c r="E14" s="91" t="s">
        <v>117</v>
      </c>
      <c r="F14" s="92">
        <v>50</v>
      </c>
    </row>
    <row r="15" spans="2:6">
      <c r="B15" s="90" t="s">
        <v>17</v>
      </c>
      <c r="C15" s="91" t="s">
        <v>6</v>
      </c>
      <c r="D15" s="91" t="s">
        <v>19</v>
      </c>
      <c r="E15" s="91" t="s">
        <v>20</v>
      </c>
      <c r="F15" s="92">
        <v>106</v>
      </c>
    </row>
    <row r="16" spans="2:6">
      <c r="B16" s="90" t="s">
        <v>17</v>
      </c>
      <c r="C16" s="91" t="s">
        <v>6</v>
      </c>
      <c r="D16" s="91" t="s">
        <v>59</v>
      </c>
      <c r="E16" s="91" t="s">
        <v>104</v>
      </c>
      <c r="F16" s="92">
        <v>377</v>
      </c>
    </row>
    <row r="17" spans="2:18">
      <c r="B17" s="90" t="s">
        <v>17</v>
      </c>
      <c r="C17" s="91" t="s">
        <v>6</v>
      </c>
      <c r="D17" s="91" t="s">
        <v>221</v>
      </c>
      <c r="E17" s="91" t="s">
        <v>230</v>
      </c>
      <c r="F17" s="92">
        <v>25</v>
      </c>
    </row>
    <row r="18" spans="2:18" ht="17" thickBot="1">
      <c r="B18" s="93" t="s">
        <v>17</v>
      </c>
      <c r="C18" s="94" t="s">
        <v>6</v>
      </c>
      <c r="D18" s="94" t="s">
        <v>253</v>
      </c>
      <c r="E18" s="94" t="s">
        <v>254</v>
      </c>
      <c r="F18" s="95">
        <v>25</v>
      </c>
    </row>
    <row r="19" spans="2:18">
      <c r="B19" s="99" t="s">
        <v>27</v>
      </c>
      <c r="C19" s="100" t="s">
        <v>18</v>
      </c>
      <c r="D19" s="100" t="s">
        <v>28</v>
      </c>
      <c r="E19" s="100" t="s">
        <v>29</v>
      </c>
      <c r="F19" s="101">
        <v>105</v>
      </c>
    </row>
    <row r="20" spans="2:18">
      <c r="B20" s="102" t="s">
        <v>27</v>
      </c>
      <c r="C20" s="103" t="s">
        <v>18</v>
      </c>
      <c r="D20" s="103" t="s">
        <v>32</v>
      </c>
      <c r="E20" s="103" t="s">
        <v>33</v>
      </c>
      <c r="F20" s="104">
        <v>170</v>
      </c>
    </row>
    <row r="21" spans="2:18">
      <c r="B21" s="102" t="s">
        <v>27</v>
      </c>
      <c r="C21" s="103" t="s">
        <v>18</v>
      </c>
      <c r="D21" s="103" t="s">
        <v>13</v>
      </c>
      <c r="E21" s="103" t="s">
        <v>119</v>
      </c>
      <c r="F21" s="104">
        <v>96</v>
      </c>
      <c r="R21">
        <f>SUM(O24:O30)</f>
        <v>4221</v>
      </c>
    </row>
    <row r="22" spans="2:18">
      <c r="B22" s="102" t="s">
        <v>27</v>
      </c>
      <c r="C22" s="103" t="s">
        <v>6</v>
      </c>
      <c r="D22" s="103" t="s">
        <v>61</v>
      </c>
      <c r="E22" s="103" t="s">
        <v>62</v>
      </c>
      <c r="F22" s="104">
        <v>42</v>
      </c>
    </row>
    <row r="23" spans="2:18">
      <c r="B23" s="102" t="s">
        <v>27</v>
      </c>
      <c r="C23" s="103" t="s">
        <v>6</v>
      </c>
      <c r="D23" s="103" t="s">
        <v>30</v>
      </c>
      <c r="E23" s="103" t="s">
        <v>31</v>
      </c>
      <c r="F23" s="104">
        <v>118</v>
      </c>
      <c r="L23" t="s">
        <v>442</v>
      </c>
    </row>
    <row r="24" spans="2:18">
      <c r="B24" s="102" t="s">
        <v>27</v>
      </c>
      <c r="C24" s="103" t="s">
        <v>6</v>
      </c>
      <c r="D24" s="103" t="s">
        <v>63</v>
      </c>
      <c r="E24" s="103" t="s">
        <v>64</v>
      </c>
      <c r="F24" s="104">
        <v>20</v>
      </c>
      <c r="L24">
        <f>SUM(I26:I36)+'11.1.2021'!L26</f>
        <v>8471.2000000000007</v>
      </c>
      <c r="O24">
        <v>2133</v>
      </c>
    </row>
    <row r="25" spans="2:18" ht="17" thickBot="1">
      <c r="B25" s="105" t="s">
        <v>27</v>
      </c>
      <c r="C25" s="106" t="s">
        <v>6</v>
      </c>
      <c r="D25" s="106" t="s">
        <v>262</v>
      </c>
      <c r="E25" s="106" t="s">
        <v>263</v>
      </c>
      <c r="F25" s="107">
        <v>460</v>
      </c>
      <c r="I25" s="200" t="s">
        <v>272</v>
      </c>
      <c r="O25">
        <v>1673</v>
      </c>
    </row>
    <row r="26" spans="2:18">
      <c r="B26" s="119" t="s">
        <v>40</v>
      </c>
      <c r="C26" s="120" t="s">
        <v>18</v>
      </c>
      <c r="D26" s="120" t="s">
        <v>45</v>
      </c>
      <c r="E26" s="120" t="s">
        <v>46</v>
      </c>
      <c r="F26" s="121">
        <v>30</v>
      </c>
      <c r="G26" s="142"/>
      <c r="H26">
        <v>30</v>
      </c>
      <c r="I26">
        <f>IF(C26="Pay",H26-F26,F26-H26)</f>
        <v>0</v>
      </c>
      <c r="O26">
        <v>12</v>
      </c>
    </row>
    <row r="27" spans="2:18">
      <c r="B27" s="122" t="s">
        <v>40</v>
      </c>
      <c r="C27" s="118" t="s">
        <v>18</v>
      </c>
      <c r="D27" s="118" t="s">
        <v>11</v>
      </c>
      <c r="E27" s="118" t="s">
        <v>122</v>
      </c>
      <c r="F27" s="123">
        <v>70</v>
      </c>
      <c r="G27" s="142"/>
      <c r="H27">
        <v>70</v>
      </c>
      <c r="I27">
        <f t="shared" ref="I27:I36" si="0">IF(C27="Pay",H27-F27,F27-H27)</f>
        <v>0</v>
      </c>
      <c r="O27">
        <v>240</v>
      </c>
    </row>
    <row r="28" spans="2:18">
      <c r="B28" s="122" t="s">
        <v>40</v>
      </c>
      <c r="C28" s="118" t="s">
        <v>18</v>
      </c>
      <c r="D28" s="118" t="s">
        <v>65</v>
      </c>
      <c r="E28" s="118" t="s">
        <v>66</v>
      </c>
      <c r="F28" s="123">
        <v>0</v>
      </c>
      <c r="G28" s="142"/>
      <c r="H28">
        <v>0</v>
      </c>
      <c r="I28">
        <f t="shared" si="0"/>
        <v>0</v>
      </c>
      <c r="O28">
        <v>135</v>
      </c>
      <c r="R28">
        <f>SUM(O24:O25)</f>
        <v>3806</v>
      </c>
    </row>
    <row r="29" spans="2:18">
      <c r="B29" s="122" t="s">
        <v>40</v>
      </c>
      <c r="C29" s="118" t="s">
        <v>18</v>
      </c>
      <c r="D29" s="118" t="s">
        <v>222</v>
      </c>
      <c r="E29" s="118" t="s">
        <v>231</v>
      </c>
      <c r="F29" s="123">
        <v>529</v>
      </c>
      <c r="G29" s="142"/>
      <c r="H29">
        <v>529</v>
      </c>
      <c r="I29">
        <f t="shared" si="0"/>
        <v>0</v>
      </c>
      <c r="O29">
        <v>10</v>
      </c>
    </row>
    <row r="30" spans="2:18">
      <c r="B30" s="122" t="s">
        <v>40</v>
      </c>
      <c r="C30" s="118" t="s">
        <v>18</v>
      </c>
      <c r="D30" s="118" t="s">
        <v>223</v>
      </c>
      <c r="E30" s="118" t="s">
        <v>232</v>
      </c>
      <c r="F30" s="123">
        <v>130</v>
      </c>
      <c r="G30" s="142"/>
      <c r="H30">
        <v>130</v>
      </c>
      <c r="I30">
        <f t="shared" si="0"/>
        <v>0</v>
      </c>
      <c r="O30">
        <v>18</v>
      </c>
    </row>
    <row r="31" spans="2:18">
      <c r="B31" s="122" t="s">
        <v>40</v>
      </c>
      <c r="C31" s="118" t="s">
        <v>18</v>
      </c>
      <c r="D31" s="118" t="s">
        <v>255</v>
      </c>
      <c r="E31" s="118" t="s">
        <v>256</v>
      </c>
      <c r="F31" s="123">
        <v>1066</v>
      </c>
      <c r="G31" s="142"/>
      <c r="H31">
        <v>1066</v>
      </c>
      <c r="I31">
        <f t="shared" si="0"/>
        <v>0</v>
      </c>
    </row>
    <row r="32" spans="2:18">
      <c r="B32" s="122" t="s">
        <v>40</v>
      </c>
      <c r="C32" s="118" t="s">
        <v>18</v>
      </c>
      <c r="D32" s="118" t="s">
        <v>440</v>
      </c>
      <c r="E32" s="118" t="s">
        <v>441</v>
      </c>
      <c r="F32" s="123">
        <v>193</v>
      </c>
      <c r="G32" s="142"/>
      <c r="H32">
        <v>193</v>
      </c>
      <c r="I32">
        <f t="shared" si="0"/>
        <v>0</v>
      </c>
    </row>
    <row r="33" spans="2:13">
      <c r="B33" s="122" t="s">
        <v>40</v>
      </c>
      <c r="C33" s="118" t="s">
        <v>6</v>
      </c>
      <c r="D33" s="118" t="s">
        <v>130</v>
      </c>
      <c r="E33" s="118" t="s">
        <v>131</v>
      </c>
      <c r="F33" s="123">
        <v>5</v>
      </c>
      <c r="G33" s="142"/>
      <c r="H33">
        <v>5</v>
      </c>
      <c r="I33">
        <f t="shared" si="0"/>
        <v>0</v>
      </c>
      <c r="M33">
        <f>SUM(I26:I32)</f>
        <v>0</v>
      </c>
    </row>
    <row r="34" spans="2:13">
      <c r="B34" s="122" t="s">
        <v>40</v>
      </c>
      <c r="C34" s="118" t="s">
        <v>6</v>
      </c>
      <c r="D34" s="118" t="s">
        <v>126</v>
      </c>
      <c r="E34" s="118" t="s">
        <v>127</v>
      </c>
      <c r="F34" s="123">
        <v>2699.1</v>
      </c>
      <c r="G34" s="142" t="s">
        <v>261</v>
      </c>
      <c r="I34">
        <f t="shared" si="0"/>
        <v>2699.1</v>
      </c>
    </row>
    <row r="35" spans="2:13">
      <c r="B35" s="122" t="s">
        <v>40</v>
      </c>
      <c r="C35" s="118" t="s">
        <v>6</v>
      </c>
      <c r="D35" s="118" t="s">
        <v>132</v>
      </c>
      <c r="E35" s="118" t="s">
        <v>133</v>
      </c>
      <c r="F35" s="123">
        <v>94</v>
      </c>
      <c r="G35" s="142" t="s">
        <v>261</v>
      </c>
      <c r="H35">
        <v>94</v>
      </c>
      <c r="I35">
        <f t="shared" si="0"/>
        <v>0</v>
      </c>
    </row>
    <row r="36" spans="2:13" ht="17" thickBot="1">
      <c r="B36" s="124" t="s">
        <v>40</v>
      </c>
      <c r="C36" s="125" t="s">
        <v>6</v>
      </c>
      <c r="D36" s="125" t="s">
        <v>257</v>
      </c>
      <c r="E36" s="125" t="s">
        <v>258</v>
      </c>
      <c r="F36" s="126">
        <v>26</v>
      </c>
      <c r="G36" s="142" t="s">
        <v>266</v>
      </c>
      <c r="H36">
        <v>26</v>
      </c>
      <c r="I36">
        <f t="shared" si="0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58039-6AE9-E64B-8C97-EB5910562C15}">
  <sheetPr codeName="Sheet3"/>
  <dimension ref="B3:F23"/>
  <sheetViews>
    <sheetView workbookViewId="0">
      <selection activeCell="B3" sqref="B3:F23"/>
    </sheetView>
  </sheetViews>
  <sheetFormatPr baseColWidth="10" defaultRowHeight="16"/>
  <cols>
    <col min="5" max="5" width="13.33203125" bestFit="1" customWidth="1"/>
  </cols>
  <sheetData>
    <row r="3" spans="2:6"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</row>
    <row r="4" spans="2:6">
      <c r="B4" s="1" t="s">
        <v>5</v>
      </c>
      <c r="C4" s="1" t="s">
        <v>18</v>
      </c>
      <c r="D4" s="1" t="s">
        <v>51</v>
      </c>
      <c r="E4" s="1" t="s">
        <v>52</v>
      </c>
      <c r="F4" s="1">
        <v>166</v>
      </c>
    </row>
    <row r="5" spans="2:6">
      <c r="B5" s="1" t="s">
        <v>5</v>
      </c>
      <c r="C5" s="1" t="s">
        <v>6</v>
      </c>
      <c r="D5" s="1" t="s">
        <v>7</v>
      </c>
      <c r="E5" s="1" t="s">
        <v>8</v>
      </c>
      <c r="F5" s="1">
        <v>208</v>
      </c>
    </row>
    <row r="6" spans="2:6">
      <c r="B6" s="1" t="s">
        <v>5</v>
      </c>
      <c r="C6" s="1" t="s">
        <v>6</v>
      </c>
      <c r="D6" s="1" t="s">
        <v>53</v>
      </c>
      <c r="E6" s="1" t="s">
        <v>54</v>
      </c>
      <c r="F6" s="1">
        <v>400</v>
      </c>
    </row>
    <row r="7" spans="2:6">
      <c r="B7" s="1" t="s">
        <v>5</v>
      </c>
      <c r="C7" s="1" t="s">
        <v>6</v>
      </c>
      <c r="D7" s="1" t="s">
        <v>11</v>
      </c>
      <c r="E7" s="1" t="s">
        <v>12</v>
      </c>
      <c r="F7" s="1">
        <v>1</v>
      </c>
    </row>
    <row r="8" spans="2:6">
      <c r="B8" s="7" t="s">
        <v>17</v>
      </c>
      <c r="C8" s="7" t="s">
        <v>18</v>
      </c>
      <c r="D8" s="7" t="s">
        <v>21</v>
      </c>
      <c r="E8" s="7" t="s">
        <v>22</v>
      </c>
      <c r="F8" s="7">
        <v>124</v>
      </c>
    </row>
    <row r="9" spans="2:6">
      <c r="B9" s="7" t="s">
        <v>17</v>
      </c>
      <c r="C9" s="7" t="s">
        <v>18</v>
      </c>
      <c r="D9" s="7" t="s">
        <v>23</v>
      </c>
      <c r="E9" s="7" t="s">
        <v>24</v>
      </c>
      <c r="F9" s="7">
        <v>53</v>
      </c>
    </row>
    <row r="10" spans="2:6">
      <c r="B10" s="7" t="s">
        <v>17</v>
      </c>
      <c r="C10" s="7" t="s">
        <v>18</v>
      </c>
      <c r="D10" s="7" t="s">
        <v>57</v>
      </c>
      <c r="E10" s="7" t="s">
        <v>58</v>
      </c>
      <c r="F10" s="7">
        <v>42</v>
      </c>
    </row>
    <row r="11" spans="2:6">
      <c r="B11" s="7" t="s">
        <v>17</v>
      </c>
      <c r="C11" s="7" t="s">
        <v>6</v>
      </c>
      <c r="D11" s="7" t="s">
        <v>19</v>
      </c>
      <c r="E11" s="7" t="s">
        <v>20</v>
      </c>
      <c r="F11" s="7">
        <v>194</v>
      </c>
    </row>
    <row r="12" spans="2:6">
      <c r="B12" s="3" t="s">
        <v>27</v>
      </c>
      <c r="C12" s="3" t="s">
        <v>18</v>
      </c>
      <c r="D12" s="3" t="s">
        <v>30</v>
      </c>
      <c r="E12" s="3" t="s">
        <v>31</v>
      </c>
      <c r="F12" s="3">
        <v>412</v>
      </c>
    </row>
    <row r="13" spans="2:6">
      <c r="B13" s="3" t="s">
        <v>27</v>
      </c>
      <c r="C13" s="3" t="s">
        <v>18</v>
      </c>
      <c r="D13" s="3" t="s">
        <v>28</v>
      </c>
      <c r="E13" s="3" t="s">
        <v>29</v>
      </c>
      <c r="F13" s="3">
        <v>0</v>
      </c>
    </row>
    <row r="14" spans="2:6">
      <c r="B14" s="3" t="s">
        <v>27</v>
      </c>
      <c r="C14" s="3" t="s">
        <v>18</v>
      </c>
      <c r="D14" s="3" t="s">
        <v>34</v>
      </c>
      <c r="E14" s="3" t="s">
        <v>35</v>
      </c>
      <c r="F14" s="3">
        <v>37</v>
      </c>
    </row>
    <row r="15" spans="2:6">
      <c r="B15" s="3" t="s">
        <v>27</v>
      </c>
      <c r="C15" s="3" t="s">
        <v>6</v>
      </c>
      <c r="D15" s="3" t="s">
        <v>61</v>
      </c>
      <c r="E15" s="3" t="s">
        <v>62</v>
      </c>
      <c r="F15" s="3">
        <v>176</v>
      </c>
    </row>
    <row r="16" spans="2:6">
      <c r="B16" s="3" t="s">
        <v>27</v>
      </c>
      <c r="C16" s="3" t="s">
        <v>6</v>
      </c>
      <c r="D16" s="3" t="s">
        <v>32</v>
      </c>
      <c r="E16" s="3" t="s">
        <v>33</v>
      </c>
      <c r="F16" s="3">
        <v>7</v>
      </c>
    </row>
    <row r="17" spans="2:6">
      <c r="B17" s="3" t="s">
        <v>27</v>
      </c>
      <c r="C17" s="3" t="s">
        <v>6</v>
      </c>
      <c r="D17" s="3" t="s">
        <v>36</v>
      </c>
      <c r="E17" s="3" t="s">
        <v>37</v>
      </c>
      <c r="F17" s="3">
        <v>750</v>
      </c>
    </row>
    <row r="18" spans="2:6">
      <c r="B18" s="3" t="s">
        <v>27</v>
      </c>
      <c r="C18" s="3" t="s">
        <v>6</v>
      </c>
      <c r="D18" s="3" t="s">
        <v>63</v>
      </c>
      <c r="E18" s="3" t="s">
        <v>64</v>
      </c>
      <c r="F18" s="3">
        <v>40</v>
      </c>
    </row>
    <row r="19" spans="2:6">
      <c r="B19" s="6" t="s">
        <v>40</v>
      </c>
      <c r="C19" s="6" t="s">
        <v>18</v>
      </c>
      <c r="D19" s="6" t="s">
        <v>43</v>
      </c>
      <c r="E19" s="6" t="s">
        <v>44</v>
      </c>
      <c r="F19" s="6">
        <v>7</v>
      </c>
    </row>
    <row r="20" spans="2:6">
      <c r="B20" s="6" t="s">
        <v>40</v>
      </c>
      <c r="C20" s="6" t="s">
        <v>18</v>
      </c>
      <c r="D20" s="6" t="s">
        <v>49</v>
      </c>
      <c r="E20" s="6" t="s">
        <v>50</v>
      </c>
      <c r="F20" s="6">
        <v>50</v>
      </c>
    </row>
    <row r="21" spans="2:6">
      <c r="B21" s="6" t="s">
        <v>40</v>
      </c>
      <c r="C21" s="6" t="s">
        <v>6</v>
      </c>
      <c r="D21" s="6" t="s">
        <v>45</v>
      </c>
      <c r="E21" s="6" t="s">
        <v>46</v>
      </c>
      <c r="F21" s="6">
        <v>50</v>
      </c>
    </row>
    <row r="22" spans="2:6">
      <c r="B22" s="6" t="s">
        <v>40</v>
      </c>
      <c r="C22" s="6" t="s">
        <v>6</v>
      </c>
      <c r="D22" s="6" t="s">
        <v>41</v>
      </c>
      <c r="E22" s="6" t="s">
        <v>42</v>
      </c>
      <c r="F22" s="6">
        <v>196</v>
      </c>
    </row>
    <row r="23" spans="2:6">
      <c r="B23" s="6" t="s">
        <v>40</v>
      </c>
      <c r="C23" s="6" t="s">
        <v>6</v>
      </c>
      <c r="D23" s="6" t="s">
        <v>47</v>
      </c>
      <c r="E23" s="6" t="s">
        <v>48</v>
      </c>
      <c r="F23" s="6">
        <v>1701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445FD-48AF-014C-94CC-88769ABB7CCC}">
  <dimension ref="B3:M34"/>
  <sheetViews>
    <sheetView showGridLines="0" tabSelected="1" workbookViewId="0">
      <selection activeCell="K30" sqref="K30"/>
    </sheetView>
  </sheetViews>
  <sheetFormatPr baseColWidth="10" defaultRowHeight="16"/>
  <cols>
    <col min="5" max="5" width="15" bestFit="1" customWidth="1"/>
  </cols>
  <sheetData>
    <row r="3" spans="2:6" ht="17" thickBot="1"/>
    <row r="4" spans="2:6" ht="20" thickBot="1">
      <c r="B4" s="53" t="s">
        <v>0</v>
      </c>
      <c r="C4" s="54" t="s">
        <v>1</v>
      </c>
      <c r="D4" s="54" t="s">
        <v>2</v>
      </c>
      <c r="E4" s="54" t="s">
        <v>3</v>
      </c>
      <c r="F4" s="55" t="s">
        <v>4</v>
      </c>
    </row>
    <row r="5" spans="2:6">
      <c r="B5" s="127" t="s">
        <v>5</v>
      </c>
      <c r="C5" s="128" t="s">
        <v>6</v>
      </c>
      <c r="D5" s="128" t="s">
        <v>15</v>
      </c>
      <c r="E5" s="128" t="s">
        <v>124</v>
      </c>
      <c r="F5" s="129">
        <v>46</v>
      </c>
    </row>
    <row r="6" spans="2:6" ht="17" thickBot="1">
      <c r="B6" s="137" t="s">
        <v>5</v>
      </c>
      <c r="C6" s="136" t="s">
        <v>6</v>
      </c>
      <c r="D6" s="136" t="s">
        <v>228</v>
      </c>
      <c r="E6" s="136" t="s">
        <v>229</v>
      </c>
      <c r="F6" s="138">
        <v>126</v>
      </c>
    </row>
    <row r="7" spans="2:6">
      <c r="B7" s="87" t="s">
        <v>17</v>
      </c>
      <c r="C7" s="88" t="s">
        <v>18</v>
      </c>
      <c r="D7" s="88" t="s">
        <v>55</v>
      </c>
      <c r="E7" s="88" t="s">
        <v>56</v>
      </c>
      <c r="F7" s="89">
        <v>150</v>
      </c>
    </row>
    <row r="8" spans="2:6">
      <c r="B8" s="90" t="s">
        <v>17</v>
      </c>
      <c r="C8" s="91" t="s">
        <v>18</v>
      </c>
      <c r="D8" s="91" t="s">
        <v>59</v>
      </c>
      <c r="E8" s="91" t="s">
        <v>104</v>
      </c>
      <c r="F8" s="92">
        <v>323</v>
      </c>
    </row>
    <row r="9" spans="2:6">
      <c r="B9" s="90" t="s">
        <v>17</v>
      </c>
      <c r="C9" s="91" t="s">
        <v>6</v>
      </c>
      <c r="D9" s="91" t="s">
        <v>23</v>
      </c>
      <c r="E9" s="91" t="s">
        <v>24</v>
      </c>
      <c r="F9" s="92">
        <v>115</v>
      </c>
    </row>
    <row r="10" spans="2:6">
      <c r="B10" s="90" t="s">
        <v>17</v>
      </c>
      <c r="C10" s="91" t="s">
        <v>6</v>
      </c>
      <c r="D10" s="91" t="s">
        <v>116</v>
      </c>
      <c r="E10" s="91" t="s">
        <v>117</v>
      </c>
      <c r="F10" s="92">
        <v>10</v>
      </c>
    </row>
    <row r="11" spans="2:6">
      <c r="B11" s="90" t="s">
        <v>17</v>
      </c>
      <c r="C11" s="91" t="s">
        <v>6</v>
      </c>
      <c r="D11" s="91" t="s">
        <v>19</v>
      </c>
      <c r="E11" s="91" t="s">
        <v>20</v>
      </c>
      <c r="F11" s="92">
        <v>466</v>
      </c>
    </row>
    <row r="12" spans="2:6">
      <c r="B12" s="90" t="s">
        <v>17</v>
      </c>
      <c r="C12" s="91" t="s">
        <v>6</v>
      </c>
      <c r="D12" s="91" t="s">
        <v>67</v>
      </c>
      <c r="E12" s="91" t="s">
        <v>68</v>
      </c>
      <c r="F12" s="92">
        <v>170</v>
      </c>
    </row>
    <row r="13" spans="2:6">
      <c r="B13" s="90" t="s">
        <v>17</v>
      </c>
      <c r="C13" s="91" t="s">
        <v>6</v>
      </c>
      <c r="D13" s="91" t="s">
        <v>109</v>
      </c>
      <c r="E13" s="91" t="s">
        <v>110</v>
      </c>
      <c r="F13" s="92">
        <v>253</v>
      </c>
    </row>
    <row r="14" spans="2:6">
      <c r="B14" s="90" t="s">
        <v>17</v>
      </c>
      <c r="C14" s="91" t="s">
        <v>6</v>
      </c>
      <c r="D14" s="91" t="s">
        <v>128</v>
      </c>
      <c r="E14" s="91" t="s">
        <v>250</v>
      </c>
      <c r="F14" s="92">
        <v>31</v>
      </c>
    </row>
    <row r="15" spans="2:6">
      <c r="B15" s="90" t="s">
        <v>17</v>
      </c>
      <c r="C15" s="91" t="s">
        <v>6</v>
      </c>
      <c r="D15" s="91" t="s">
        <v>221</v>
      </c>
      <c r="E15" s="91" t="s">
        <v>230</v>
      </c>
      <c r="F15" s="92">
        <v>241</v>
      </c>
    </row>
    <row r="16" spans="2:6">
      <c r="B16" s="90" t="s">
        <v>17</v>
      </c>
      <c r="C16" s="91" t="s">
        <v>6</v>
      </c>
      <c r="D16" s="91" t="s">
        <v>251</v>
      </c>
      <c r="E16" s="91" t="s">
        <v>252</v>
      </c>
      <c r="F16" s="92">
        <v>103</v>
      </c>
    </row>
    <row r="17" spans="2:13" ht="17" thickBot="1">
      <c r="B17" s="90" t="s">
        <v>17</v>
      </c>
      <c r="C17" s="91" t="s">
        <v>6</v>
      </c>
      <c r="D17" s="91" t="s">
        <v>253</v>
      </c>
      <c r="E17" s="91" t="s">
        <v>254</v>
      </c>
      <c r="F17" s="92">
        <v>3</v>
      </c>
    </row>
    <row r="18" spans="2:13">
      <c r="B18" s="99" t="s">
        <v>27</v>
      </c>
      <c r="C18" s="100" t="s">
        <v>18</v>
      </c>
      <c r="D18" s="100" t="s">
        <v>32</v>
      </c>
      <c r="E18" s="100" t="s">
        <v>33</v>
      </c>
      <c r="F18" s="101">
        <v>15</v>
      </c>
    </row>
    <row r="19" spans="2:13">
      <c r="B19" s="102" t="s">
        <v>27</v>
      </c>
      <c r="C19" s="103" t="s">
        <v>18</v>
      </c>
      <c r="D19" s="103" t="s">
        <v>262</v>
      </c>
      <c r="E19" s="103" t="s">
        <v>263</v>
      </c>
      <c r="F19" s="104">
        <v>50</v>
      </c>
    </row>
    <row r="20" spans="2:13">
      <c r="B20" s="102" t="s">
        <v>27</v>
      </c>
      <c r="C20" s="103" t="s">
        <v>6</v>
      </c>
      <c r="D20" s="103" t="s">
        <v>61</v>
      </c>
      <c r="E20" s="103" t="s">
        <v>62</v>
      </c>
      <c r="F20" s="104">
        <v>150</v>
      </c>
    </row>
    <row r="21" spans="2:13">
      <c r="B21" s="102" t="s">
        <v>27</v>
      </c>
      <c r="C21" s="103" t="s">
        <v>6</v>
      </c>
      <c r="D21" s="103" t="s">
        <v>30</v>
      </c>
      <c r="E21" s="103" t="s">
        <v>31</v>
      </c>
      <c r="F21" s="104">
        <v>342</v>
      </c>
    </row>
    <row r="22" spans="2:13">
      <c r="B22" s="102" t="s">
        <v>27</v>
      </c>
      <c r="C22" s="103" t="s">
        <v>6</v>
      </c>
      <c r="D22" s="103" t="s">
        <v>28</v>
      </c>
      <c r="E22" s="103" t="s">
        <v>29</v>
      </c>
      <c r="F22" s="104">
        <v>170</v>
      </c>
      <c r="M22" t="s">
        <v>442</v>
      </c>
    </row>
    <row r="23" spans="2:13">
      <c r="B23" s="102" t="s">
        <v>27</v>
      </c>
      <c r="C23" s="103" t="s">
        <v>6</v>
      </c>
      <c r="D23" s="103" t="s">
        <v>63</v>
      </c>
      <c r="E23" s="103" t="s">
        <v>64</v>
      </c>
      <c r="F23" s="104">
        <v>91</v>
      </c>
      <c r="M23">
        <f>SUM(I28:I34)+'11.8.2021'!L24</f>
        <v>9452.2000000000007</v>
      </c>
    </row>
    <row r="24" spans="2:13" ht="17" thickBot="1">
      <c r="B24" s="102" t="s">
        <v>27</v>
      </c>
      <c r="C24" s="103" t="s">
        <v>6</v>
      </c>
      <c r="D24" s="103" t="s">
        <v>13</v>
      </c>
      <c r="E24" s="103" t="s">
        <v>119</v>
      </c>
      <c r="F24" s="104">
        <v>50</v>
      </c>
      <c r="I24" s="200" t="s">
        <v>272</v>
      </c>
    </row>
    <row r="25" spans="2:13">
      <c r="B25" s="119" t="s">
        <v>40</v>
      </c>
      <c r="C25" s="120" t="s">
        <v>18</v>
      </c>
      <c r="D25" s="120" t="s">
        <v>45</v>
      </c>
      <c r="E25" s="120" t="s">
        <v>46</v>
      </c>
      <c r="F25" s="121">
        <v>342</v>
      </c>
      <c r="H25">
        <v>342</v>
      </c>
      <c r="I25">
        <f>IF(C25="Pay",H25-F25,F25-H25)</f>
        <v>0</v>
      </c>
    </row>
    <row r="26" spans="2:13">
      <c r="B26" s="122" t="s">
        <v>40</v>
      </c>
      <c r="C26" s="118" t="s">
        <v>18</v>
      </c>
      <c r="D26" s="118" t="s">
        <v>11</v>
      </c>
      <c r="E26" s="118" t="s">
        <v>122</v>
      </c>
      <c r="F26" s="123">
        <v>905</v>
      </c>
      <c r="H26">
        <v>905</v>
      </c>
      <c r="I26">
        <f t="shared" ref="I26:I35" si="0">IF(C26="Pay",H26-F26,F26-H26)</f>
        <v>0</v>
      </c>
    </row>
    <row r="27" spans="2:13">
      <c r="B27" s="122" t="s">
        <v>40</v>
      </c>
      <c r="C27" s="118" t="s">
        <v>18</v>
      </c>
      <c r="D27" s="118" t="s">
        <v>255</v>
      </c>
      <c r="E27" s="118" t="s">
        <v>256</v>
      </c>
      <c r="F27" s="123">
        <v>827</v>
      </c>
      <c r="H27">
        <v>827</v>
      </c>
      <c r="I27">
        <f t="shared" si="0"/>
        <v>0</v>
      </c>
    </row>
    <row r="28" spans="2:13">
      <c r="B28" s="122" t="s">
        <v>40</v>
      </c>
      <c r="C28" s="118" t="s">
        <v>6</v>
      </c>
      <c r="D28" s="118" t="s">
        <v>65</v>
      </c>
      <c r="E28" s="118" t="s">
        <v>66</v>
      </c>
      <c r="F28" s="123">
        <v>48</v>
      </c>
      <c r="G28" s="142" t="s">
        <v>261</v>
      </c>
      <c r="H28">
        <v>48</v>
      </c>
      <c r="I28">
        <f t="shared" si="0"/>
        <v>0</v>
      </c>
    </row>
    <row r="29" spans="2:13">
      <c r="B29" s="122" t="s">
        <v>40</v>
      </c>
      <c r="C29" s="118" t="s">
        <v>6</v>
      </c>
      <c r="D29" s="118" t="s">
        <v>130</v>
      </c>
      <c r="E29" s="118" t="s">
        <v>131</v>
      </c>
      <c r="F29" s="123">
        <v>293</v>
      </c>
      <c r="G29" s="142" t="s">
        <v>261</v>
      </c>
      <c r="H29">
        <v>293</v>
      </c>
      <c r="I29">
        <f t="shared" si="0"/>
        <v>0</v>
      </c>
    </row>
    <row r="30" spans="2:13">
      <c r="B30" s="122" t="s">
        <v>40</v>
      </c>
      <c r="C30" s="118" t="s">
        <v>6</v>
      </c>
      <c r="D30" s="118" t="s">
        <v>132</v>
      </c>
      <c r="E30" s="118" t="s">
        <v>133</v>
      </c>
      <c r="F30" s="123">
        <v>750</v>
      </c>
      <c r="G30" s="142" t="s">
        <v>261</v>
      </c>
      <c r="H30">
        <v>0</v>
      </c>
      <c r="I30">
        <f t="shared" si="0"/>
        <v>750</v>
      </c>
    </row>
    <row r="31" spans="2:13">
      <c r="B31" s="122" t="s">
        <v>40</v>
      </c>
      <c r="C31" s="118" t="s">
        <v>6</v>
      </c>
      <c r="D31" s="118" t="s">
        <v>222</v>
      </c>
      <c r="E31" s="118" t="s">
        <v>231</v>
      </c>
      <c r="F31" s="123">
        <v>249</v>
      </c>
      <c r="G31" s="142" t="s">
        <v>261</v>
      </c>
      <c r="H31">
        <v>294</v>
      </c>
      <c r="I31">
        <f t="shared" si="0"/>
        <v>-45</v>
      </c>
    </row>
    <row r="32" spans="2:13">
      <c r="B32" s="122" t="s">
        <v>40</v>
      </c>
      <c r="C32" s="118" t="s">
        <v>6</v>
      </c>
      <c r="D32" s="118" t="s">
        <v>223</v>
      </c>
      <c r="E32" s="118" t="s">
        <v>232</v>
      </c>
      <c r="F32" s="123">
        <v>485</v>
      </c>
      <c r="G32" s="142" t="s">
        <v>261</v>
      </c>
      <c r="H32">
        <v>485</v>
      </c>
      <c r="I32">
        <f t="shared" si="0"/>
        <v>0</v>
      </c>
    </row>
    <row r="33" spans="2:9">
      <c r="B33" s="122" t="s">
        <v>40</v>
      </c>
      <c r="C33" s="118" t="s">
        <v>6</v>
      </c>
      <c r="D33" s="118" t="s">
        <v>257</v>
      </c>
      <c r="E33" s="118" t="s">
        <v>258</v>
      </c>
      <c r="F33" s="123">
        <v>3</v>
      </c>
      <c r="G33" s="142" t="s">
        <v>266</v>
      </c>
      <c r="H33">
        <v>3</v>
      </c>
      <c r="I33">
        <f t="shared" si="0"/>
        <v>0</v>
      </c>
    </row>
    <row r="34" spans="2:9" ht="17" thickBot="1">
      <c r="B34" s="124" t="s">
        <v>40</v>
      </c>
      <c r="C34" s="125" t="s">
        <v>6</v>
      </c>
      <c r="D34" s="125" t="s">
        <v>440</v>
      </c>
      <c r="E34" s="125" t="s">
        <v>441</v>
      </c>
      <c r="F34" s="126">
        <v>276</v>
      </c>
      <c r="G34" s="142" t="s">
        <v>261</v>
      </c>
      <c r="H34">
        <v>0</v>
      </c>
      <c r="I34">
        <f t="shared" si="0"/>
        <v>276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CCB59-6C1A-7D4F-84CA-D00399266482}">
  <dimension ref="B1:Q146"/>
  <sheetViews>
    <sheetView showGridLines="0" zoomScale="60" zoomScaleNormal="60" workbookViewId="0">
      <selection activeCell="Q14" sqref="Q14"/>
    </sheetView>
  </sheetViews>
  <sheetFormatPr baseColWidth="10" defaultRowHeight="16"/>
  <cols>
    <col min="2" max="2" width="8" bestFit="1" customWidth="1"/>
    <col min="3" max="3" width="11.33203125" bestFit="1" customWidth="1"/>
    <col min="4" max="4" width="16.6640625" bestFit="1" customWidth="1"/>
    <col min="5" max="5" width="17" bestFit="1" customWidth="1"/>
    <col min="6" max="6" width="7.83203125" bestFit="1" customWidth="1"/>
    <col min="7" max="7" width="18.33203125" bestFit="1" customWidth="1"/>
    <col min="8" max="8" width="8.83203125" bestFit="1" customWidth="1"/>
    <col min="9" max="9" width="12.1640625" bestFit="1" customWidth="1"/>
    <col min="10" max="10" width="23.6640625" bestFit="1" customWidth="1"/>
    <col min="11" max="11" width="25.33203125" bestFit="1" customWidth="1"/>
    <col min="12" max="12" width="12.1640625" bestFit="1" customWidth="1"/>
    <col min="13" max="13" width="9.1640625" bestFit="1" customWidth="1"/>
    <col min="14" max="14" width="22.1640625" bestFit="1" customWidth="1"/>
  </cols>
  <sheetData>
    <row r="1" spans="2:17">
      <c r="O1" t="s">
        <v>443</v>
      </c>
      <c r="P1">
        <v>21013</v>
      </c>
    </row>
    <row r="3" spans="2:17" s="206" customFormat="1" ht="19">
      <c r="B3" s="207" t="s">
        <v>2</v>
      </c>
      <c r="C3" s="207" t="s">
        <v>275</v>
      </c>
      <c r="D3" s="207" t="s">
        <v>3</v>
      </c>
      <c r="E3" s="207" t="s">
        <v>276</v>
      </c>
      <c r="F3" s="207" t="s">
        <v>277</v>
      </c>
      <c r="G3" s="207" t="s">
        <v>278</v>
      </c>
      <c r="H3" s="207" t="s">
        <v>279</v>
      </c>
      <c r="I3" s="207" t="s">
        <v>280</v>
      </c>
      <c r="J3" s="207" t="s">
        <v>281</v>
      </c>
      <c r="K3" s="207" t="s">
        <v>282</v>
      </c>
      <c r="L3" s="207" t="s">
        <v>283</v>
      </c>
      <c r="M3" s="207" t="s">
        <v>284</v>
      </c>
      <c r="N3" s="207" t="s">
        <v>285</v>
      </c>
      <c r="Q3" s="206" t="s">
        <v>400</v>
      </c>
    </row>
    <row r="4" spans="2:17" ht="17">
      <c r="B4" s="211" t="s">
        <v>286</v>
      </c>
      <c r="C4" s="208" t="s">
        <v>287</v>
      </c>
      <c r="D4" s="208">
        <v>1</v>
      </c>
      <c r="E4" s="208">
        <v>0</v>
      </c>
      <c r="F4" s="208">
        <v>0</v>
      </c>
      <c r="G4" s="209">
        <v>1000</v>
      </c>
      <c r="H4" s="208">
        <v>-200</v>
      </c>
      <c r="I4" s="209">
        <v>1000</v>
      </c>
      <c r="J4" s="208" t="s">
        <v>288</v>
      </c>
      <c r="K4" s="208" t="s">
        <v>288</v>
      </c>
      <c r="L4" s="208" t="s">
        <v>289</v>
      </c>
      <c r="M4" s="208" t="s">
        <v>290</v>
      </c>
      <c r="N4" s="208" t="s">
        <v>291</v>
      </c>
    </row>
    <row r="5" spans="2:17" ht="17">
      <c r="B5" s="211" t="s">
        <v>55</v>
      </c>
      <c r="C5" s="208" t="s">
        <v>292</v>
      </c>
      <c r="D5" s="208" t="s">
        <v>56</v>
      </c>
      <c r="E5" s="208">
        <v>0</v>
      </c>
      <c r="F5" s="208">
        <v>0</v>
      </c>
      <c r="G5" s="209">
        <v>1000</v>
      </c>
      <c r="H5" s="208">
        <v>-416</v>
      </c>
      <c r="I5" s="209">
        <v>1000</v>
      </c>
      <c r="J5" s="208" t="s">
        <v>288</v>
      </c>
      <c r="K5" s="208" t="s">
        <v>288</v>
      </c>
      <c r="L5" s="210">
        <v>44502</v>
      </c>
      <c r="M5" s="208" t="s">
        <v>290</v>
      </c>
      <c r="N5" s="208" t="s">
        <v>291</v>
      </c>
      <c r="Q5" t="s">
        <v>401</v>
      </c>
    </row>
    <row r="6" spans="2:17" ht="17">
      <c r="B6" s="211" t="s">
        <v>43</v>
      </c>
      <c r="C6" s="208" t="s">
        <v>293</v>
      </c>
      <c r="D6" s="208" t="s">
        <v>44</v>
      </c>
      <c r="E6" s="208">
        <v>0</v>
      </c>
      <c r="F6" s="208">
        <v>0</v>
      </c>
      <c r="G6" s="209">
        <v>2000</v>
      </c>
      <c r="H6" s="209">
        <v>-5127</v>
      </c>
      <c r="I6" s="209">
        <v>2000</v>
      </c>
      <c r="J6" s="208" t="s">
        <v>294</v>
      </c>
      <c r="K6" s="208" t="s">
        <v>295</v>
      </c>
      <c r="L6" s="210">
        <v>44357</v>
      </c>
      <c r="M6" s="208" t="s">
        <v>290</v>
      </c>
      <c r="N6" s="208" t="s">
        <v>291</v>
      </c>
      <c r="Q6" t="s">
        <v>402</v>
      </c>
    </row>
    <row r="7" spans="2:17" ht="17">
      <c r="B7" s="211" t="s">
        <v>21</v>
      </c>
      <c r="C7" s="208" t="s">
        <v>296</v>
      </c>
      <c r="D7" s="208" t="s">
        <v>22</v>
      </c>
      <c r="E7" s="208">
        <v>56</v>
      </c>
      <c r="F7" s="208">
        <v>96</v>
      </c>
      <c r="G7" s="208">
        <v>960</v>
      </c>
      <c r="H7" s="209">
        <v>-3015</v>
      </c>
      <c r="I7" s="209">
        <v>1000</v>
      </c>
      <c r="J7" s="208" t="s">
        <v>288</v>
      </c>
      <c r="K7" s="208" t="s">
        <v>288</v>
      </c>
      <c r="L7" s="210">
        <v>44502</v>
      </c>
      <c r="M7" s="208" t="s">
        <v>290</v>
      </c>
      <c r="N7" s="208" t="s">
        <v>291</v>
      </c>
      <c r="Q7" t="s">
        <v>403</v>
      </c>
    </row>
    <row r="8" spans="2:17" ht="17">
      <c r="B8" s="211" t="s">
        <v>45</v>
      </c>
      <c r="C8" s="208" t="s">
        <v>297</v>
      </c>
      <c r="D8" s="208" t="s">
        <v>46</v>
      </c>
      <c r="E8" s="208">
        <v>-30</v>
      </c>
      <c r="F8" s="208">
        <v>215</v>
      </c>
      <c r="G8" s="208">
        <v>505</v>
      </c>
      <c r="H8" s="209">
        <v>-1388</v>
      </c>
      <c r="I8" s="208">
        <v>750</v>
      </c>
      <c r="J8" s="208" t="s">
        <v>294</v>
      </c>
      <c r="K8" s="208" t="s">
        <v>298</v>
      </c>
      <c r="L8" s="210">
        <v>44502</v>
      </c>
      <c r="M8" s="208" t="s">
        <v>290</v>
      </c>
      <c r="N8" s="208" t="s">
        <v>291</v>
      </c>
      <c r="Q8" t="s">
        <v>439</v>
      </c>
    </row>
    <row r="9" spans="2:17" ht="17">
      <c r="B9" s="211" t="s">
        <v>61</v>
      </c>
      <c r="C9" s="208" t="s">
        <v>299</v>
      </c>
      <c r="D9" s="208" t="s">
        <v>62</v>
      </c>
      <c r="E9" s="208">
        <v>0</v>
      </c>
      <c r="F9" s="208">
        <v>280</v>
      </c>
      <c r="G9" s="209">
        <v>1020</v>
      </c>
      <c r="H9" s="209">
        <v>1232</v>
      </c>
      <c r="I9" s="209">
        <v>1300</v>
      </c>
      <c r="J9" s="208" t="s">
        <v>300</v>
      </c>
      <c r="K9" s="208" t="s">
        <v>300</v>
      </c>
      <c r="L9" s="210">
        <v>44498</v>
      </c>
      <c r="M9" s="208" t="s">
        <v>290</v>
      </c>
      <c r="N9" s="208" t="s">
        <v>291</v>
      </c>
    </row>
    <row r="10" spans="2:17" ht="17">
      <c r="B10" s="211" t="s">
        <v>30</v>
      </c>
      <c r="C10" s="208" t="s">
        <v>301</v>
      </c>
      <c r="D10" s="208" t="s">
        <v>31</v>
      </c>
      <c r="E10" s="208">
        <v>-170</v>
      </c>
      <c r="F10" s="209">
        <v>2380</v>
      </c>
      <c r="G10" s="209">
        <v>1250</v>
      </c>
      <c r="H10" s="209">
        <v>-13088</v>
      </c>
      <c r="I10" s="209">
        <v>3800</v>
      </c>
      <c r="J10" s="208" t="s">
        <v>298</v>
      </c>
      <c r="K10" s="208" t="s">
        <v>298</v>
      </c>
      <c r="L10" s="210">
        <v>44502</v>
      </c>
      <c r="M10" s="208" t="s">
        <v>290</v>
      </c>
      <c r="N10" s="208" t="s">
        <v>291</v>
      </c>
      <c r="Q10" t="s">
        <v>404</v>
      </c>
    </row>
    <row r="11" spans="2:17" ht="17">
      <c r="B11" s="211" t="s">
        <v>51</v>
      </c>
      <c r="C11" s="208" t="s">
        <v>302</v>
      </c>
      <c r="D11" s="208" t="s">
        <v>52</v>
      </c>
      <c r="E11" s="208">
        <v>0</v>
      </c>
      <c r="F11" s="208">
        <v>0</v>
      </c>
      <c r="G11" s="209">
        <v>1500</v>
      </c>
      <c r="H11" s="209">
        <v>-4135</v>
      </c>
      <c r="I11" s="209">
        <v>1500</v>
      </c>
      <c r="J11" s="208" t="s">
        <v>303</v>
      </c>
      <c r="K11" s="208" t="s">
        <v>303</v>
      </c>
      <c r="L11" s="210">
        <v>44383</v>
      </c>
      <c r="M11" s="208" t="s">
        <v>290</v>
      </c>
      <c r="N11" s="208" t="s">
        <v>304</v>
      </c>
      <c r="Q11" t="s">
        <v>400</v>
      </c>
    </row>
    <row r="12" spans="2:17" ht="17">
      <c r="B12" s="211" t="s">
        <v>28</v>
      </c>
      <c r="C12" s="208" t="s">
        <v>305</v>
      </c>
      <c r="D12" s="208" t="s">
        <v>29</v>
      </c>
      <c r="E12" s="208">
        <v>0</v>
      </c>
      <c r="F12" s="208">
        <v>900</v>
      </c>
      <c r="G12" s="208">
        <v>850</v>
      </c>
      <c r="H12" s="208">
        <v>-398</v>
      </c>
      <c r="I12" s="209">
        <v>1750</v>
      </c>
      <c r="J12" s="208" t="s">
        <v>298</v>
      </c>
      <c r="K12" s="208" t="s">
        <v>298</v>
      </c>
      <c r="L12" s="210">
        <v>44500</v>
      </c>
      <c r="M12" s="208" t="s">
        <v>290</v>
      </c>
      <c r="N12" s="208" t="s">
        <v>291</v>
      </c>
    </row>
    <row r="13" spans="2:17" ht="17">
      <c r="B13" s="211" t="s">
        <v>69</v>
      </c>
      <c r="C13" s="208" t="s">
        <v>306</v>
      </c>
      <c r="D13" s="208" t="s">
        <v>39</v>
      </c>
      <c r="E13" s="208">
        <v>-595</v>
      </c>
      <c r="F13" s="208">
        <v>200</v>
      </c>
      <c r="G13" s="209">
        <v>1955</v>
      </c>
      <c r="H13" s="209">
        <v>-2932</v>
      </c>
      <c r="I13" s="209">
        <v>2750</v>
      </c>
      <c r="J13" s="208" t="s">
        <v>298</v>
      </c>
      <c r="K13" s="208" t="s">
        <v>298</v>
      </c>
      <c r="L13" s="210">
        <v>44502</v>
      </c>
      <c r="M13" s="208" t="s">
        <v>290</v>
      </c>
      <c r="N13" s="208" t="s">
        <v>304</v>
      </c>
      <c r="Q13" t="s">
        <v>401</v>
      </c>
    </row>
    <row r="14" spans="2:17" ht="17">
      <c r="B14" s="211" t="s">
        <v>7</v>
      </c>
      <c r="C14" s="208" t="s">
        <v>307</v>
      </c>
      <c r="D14" s="208" t="s">
        <v>8</v>
      </c>
      <c r="E14" s="208">
        <v>0</v>
      </c>
      <c r="F14" s="208">
        <v>0</v>
      </c>
      <c r="G14" s="208">
        <v>300</v>
      </c>
      <c r="H14" s="208">
        <v>-64</v>
      </c>
      <c r="I14" s="208">
        <v>300</v>
      </c>
      <c r="J14" s="208" t="s">
        <v>298</v>
      </c>
      <c r="K14" s="208" t="s">
        <v>298</v>
      </c>
      <c r="L14" s="210">
        <v>44458</v>
      </c>
      <c r="M14" s="208" t="s">
        <v>290</v>
      </c>
      <c r="N14" s="208" t="s">
        <v>291</v>
      </c>
      <c r="Q14" t="s">
        <v>402</v>
      </c>
    </row>
    <row r="15" spans="2:17" ht="17">
      <c r="B15" s="211" t="s">
        <v>224</v>
      </c>
      <c r="C15" s="208" t="s">
        <v>308</v>
      </c>
      <c r="D15" s="208" t="s">
        <v>225</v>
      </c>
      <c r="E15" s="208">
        <v>0</v>
      </c>
      <c r="F15" s="208">
        <v>90</v>
      </c>
      <c r="G15" s="208">
        <v>410</v>
      </c>
      <c r="H15" s="209">
        <v>1341</v>
      </c>
      <c r="I15" s="208">
        <v>500</v>
      </c>
      <c r="J15" s="208" t="s">
        <v>298</v>
      </c>
      <c r="K15" s="208" t="s">
        <v>298</v>
      </c>
      <c r="L15" s="210">
        <v>44486</v>
      </c>
      <c r="M15" s="208" t="s">
        <v>290</v>
      </c>
      <c r="N15" s="208" t="s">
        <v>291</v>
      </c>
      <c r="Q15" t="s">
        <v>405</v>
      </c>
    </row>
    <row r="16" spans="2:17" ht="17">
      <c r="B16" s="211" t="s">
        <v>111</v>
      </c>
      <c r="C16" s="208" t="s">
        <v>309</v>
      </c>
      <c r="D16" s="208" t="s">
        <v>112</v>
      </c>
      <c r="E16" s="208">
        <v>0</v>
      </c>
      <c r="F16" s="208">
        <v>0</v>
      </c>
      <c r="G16" s="208">
        <v>750</v>
      </c>
      <c r="H16" s="208">
        <v>964</v>
      </c>
      <c r="I16" s="208">
        <v>750</v>
      </c>
      <c r="J16" s="208" t="s">
        <v>310</v>
      </c>
      <c r="K16" s="208" t="s">
        <v>310</v>
      </c>
      <c r="L16" s="210">
        <v>44486</v>
      </c>
      <c r="M16" s="208" t="s">
        <v>290</v>
      </c>
      <c r="N16" s="208" t="s">
        <v>291</v>
      </c>
      <c r="Q16" t="s">
        <v>406</v>
      </c>
    </row>
    <row r="17" spans="2:17" ht="17">
      <c r="B17" s="211" t="s">
        <v>32</v>
      </c>
      <c r="C17" s="208" t="s">
        <v>311</v>
      </c>
      <c r="D17" s="208" t="s">
        <v>33</v>
      </c>
      <c r="E17" s="208">
        <v>-170</v>
      </c>
      <c r="F17" s="208">
        <v>238</v>
      </c>
      <c r="G17" s="208">
        <v>992</v>
      </c>
      <c r="H17" s="209">
        <v>-2262</v>
      </c>
      <c r="I17" s="209">
        <v>1400</v>
      </c>
      <c r="J17" s="208" t="s">
        <v>298</v>
      </c>
      <c r="K17" s="208" t="s">
        <v>312</v>
      </c>
      <c r="L17" s="210">
        <v>44501</v>
      </c>
      <c r="M17" s="208" t="s">
        <v>290</v>
      </c>
      <c r="N17" s="208" t="s">
        <v>291</v>
      </c>
    </row>
    <row r="18" spans="2:17" ht="17">
      <c r="B18" s="211" t="s">
        <v>23</v>
      </c>
      <c r="C18" s="208" t="s">
        <v>313</v>
      </c>
      <c r="D18" s="208" t="s">
        <v>24</v>
      </c>
      <c r="E18" s="208">
        <v>0</v>
      </c>
      <c r="F18" s="208">
        <v>230</v>
      </c>
      <c r="G18" s="208">
        <v>570</v>
      </c>
      <c r="H18" s="209">
        <v>-3854</v>
      </c>
      <c r="I18" s="208">
        <v>800</v>
      </c>
      <c r="J18" s="208" t="s">
        <v>298</v>
      </c>
      <c r="K18" s="208" t="s">
        <v>298</v>
      </c>
      <c r="L18" s="210">
        <v>44502</v>
      </c>
      <c r="M18" s="208" t="s">
        <v>290</v>
      </c>
      <c r="N18" s="208" t="s">
        <v>304</v>
      </c>
      <c r="Q18" t="s">
        <v>404</v>
      </c>
    </row>
    <row r="19" spans="2:17" ht="17">
      <c r="B19" s="211" t="s">
        <v>113</v>
      </c>
      <c r="C19" s="208" t="s">
        <v>314</v>
      </c>
      <c r="D19" s="208" t="s">
        <v>114</v>
      </c>
      <c r="E19" s="208">
        <v>-21</v>
      </c>
      <c r="F19" s="208">
        <v>25</v>
      </c>
      <c r="G19" s="208">
        <v>454</v>
      </c>
      <c r="H19" s="208">
        <v>-146</v>
      </c>
      <c r="I19" s="208">
        <v>500</v>
      </c>
      <c r="J19" s="208" t="s">
        <v>303</v>
      </c>
      <c r="K19" s="208" t="s">
        <v>303</v>
      </c>
      <c r="L19" s="210">
        <v>44501</v>
      </c>
      <c r="M19" s="208" t="s">
        <v>290</v>
      </c>
      <c r="N19" s="208" t="s">
        <v>304</v>
      </c>
      <c r="Q19" t="s">
        <v>400</v>
      </c>
    </row>
    <row r="20" spans="2:17" ht="17">
      <c r="B20" s="211" t="s">
        <v>41</v>
      </c>
      <c r="C20" s="208" t="s">
        <v>315</v>
      </c>
      <c r="D20" s="208" t="s">
        <v>115</v>
      </c>
      <c r="E20" s="208">
        <v>0</v>
      </c>
      <c r="F20" s="208">
        <v>0</v>
      </c>
      <c r="G20" s="209">
        <v>1000</v>
      </c>
      <c r="H20" s="208">
        <v>-110</v>
      </c>
      <c r="I20" s="209">
        <v>1000</v>
      </c>
      <c r="J20" s="208" t="s">
        <v>316</v>
      </c>
      <c r="K20" s="208" t="s">
        <v>316</v>
      </c>
      <c r="L20" s="210">
        <v>44500</v>
      </c>
      <c r="M20" s="208" t="s">
        <v>290</v>
      </c>
      <c r="N20" s="208" t="s">
        <v>291</v>
      </c>
    </row>
    <row r="21" spans="2:17" ht="17">
      <c r="B21" s="211" t="s">
        <v>34</v>
      </c>
      <c r="C21" s="208" t="s">
        <v>317</v>
      </c>
      <c r="D21" s="208" t="s">
        <v>35</v>
      </c>
      <c r="E21" s="208">
        <v>0</v>
      </c>
      <c r="F21" s="208">
        <v>755</v>
      </c>
      <c r="G21" s="209">
        <v>1245</v>
      </c>
      <c r="H21" s="209">
        <v>-5515</v>
      </c>
      <c r="I21" s="209">
        <v>2000</v>
      </c>
      <c r="J21" s="208" t="s">
        <v>316</v>
      </c>
      <c r="K21" s="208" t="s">
        <v>316</v>
      </c>
      <c r="L21" s="210">
        <v>44500</v>
      </c>
      <c r="M21" s="208" t="s">
        <v>290</v>
      </c>
      <c r="N21" s="208" t="s">
        <v>291</v>
      </c>
      <c r="Q21" t="s">
        <v>401</v>
      </c>
    </row>
    <row r="22" spans="2:17" ht="17">
      <c r="B22" s="211" t="s">
        <v>57</v>
      </c>
      <c r="C22" s="208" t="s">
        <v>318</v>
      </c>
      <c r="D22" s="208" t="s">
        <v>58</v>
      </c>
      <c r="E22" s="208">
        <v>0</v>
      </c>
      <c r="F22" s="208">
        <v>0</v>
      </c>
      <c r="G22" s="208">
        <v>500</v>
      </c>
      <c r="H22" s="208">
        <v>-440</v>
      </c>
      <c r="I22" s="208">
        <v>500</v>
      </c>
      <c r="J22" s="208" t="s">
        <v>303</v>
      </c>
      <c r="K22" s="208" t="s">
        <v>303</v>
      </c>
      <c r="L22" s="210">
        <v>44430</v>
      </c>
      <c r="M22" s="208" t="s">
        <v>290</v>
      </c>
      <c r="N22" s="208" t="s">
        <v>304</v>
      </c>
      <c r="Q22" t="s">
        <v>402</v>
      </c>
    </row>
    <row r="23" spans="2:17" ht="17">
      <c r="B23" s="211" t="s">
        <v>116</v>
      </c>
      <c r="C23" s="208" t="s">
        <v>319</v>
      </c>
      <c r="D23" s="208" t="s">
        <v>117</v>
      </c>
      <c r="E23" s="208">
        <v>0</v>
      </c>
      <c r="F23" s="208">
        <v>0</v>
      </c>
      <c r="G23" s="208">
        <v>500</v>
      </c>
      <c r="H23" s="208">
        <v>-819</v>
      </c>
      <c r="I23" s="208">
        <v>500</v>
      </c>
      <c r="J23" s="208" t="s">
        <v>320</v>
      </c>
      <c r="K23" s="208" t="s">
        <v>298</v>
      </c>
      <c r="L23" s="210">
        <v>44478</v>
      </c>
      <c r="M23" s="208" t="s">
        <v>290</v>
      </c>
      <c r="N23" s="208" t="s">
        <v>291</v>
      </c>
      <c r="Q23" t="s">
        <v>407</v>
      </c>
    </row>
    <row r="24" spans="2:17" ht="17">
      <c r="B24" s="211" t="s">
        <v>321</v>
      </c>
      <c r="C24" s="208" t="s">
        <v>322</v>
      </c>
      <c r="D24" s="208" t="s">
        <v>105</v>
      </c>
      <c r="E24" s="208">
        <v>0</v>
      </c>
      <c r="F24" s="208">
        <v>0</v>
      </c>
      <c r="G24" s="208">
        <v>500</v>
      </c>
      <c r="H24" s="209">
        <v>-1532</v>
      </c>
      <c r="I24" s="208">
        <v>500</v>
      </c>
      <c r="J24" s="208" t="s">
        <v>303</v>
      </c>
      <c r="K24" s="208" t="s">
        <v>303</v>
      </c>
      <c r="L24" s="210">
        <v>44500</v>
      </c>
      <c r="M24" s="208" t="s">
        <v>290</v>
      </c>
      <c r="N24" s="208" t="s">
        <v>304</v>
      </c>
      <c r="Q24" t="s">
        <v>408</v>
      </c>
    </row>
    <row r="25" spans="2:17" ht="17">
      <c r="B25" s="211" t="s">
        <v>323</v>
      </c>
      <c r="C25" s="208" t="s">
        <v>324</v>
      </c>
      <c r="D25" s="208" t="s">
        <v>123</v>
      </c>
      <c r="E25" s="208">
        <v>0</v>
      </c>
      <c r="F25" s="208">
        <v>0</v>
      </c>
      <c r="G25" s="209">
        <v>1000</v>
      </c>
      <c r="H25" s="208">
        <v>-411</v>
      </c>
      <c r="I25" s="209">
        <v>1000</v>
      </c>
      <c r="J25" s="208" t="s">
        <v>303</v>
      </c>
      <c r="K25" s="208" t="s">
        <v>303</v>
      </c>
      <c r="L25" s="210">
        <v>44500</v>
      </c>
      <c r="M25" s="208" t="s">
        <v>290</v>
      </c>
      <c r="N25" s="208" t="s">
        <v>291</v>
      </c>
    </row>
    <row r="26" spans="2:17" ht="17">
      <c r="B26" s="211" t="s">
        <v>325</v>
      </c>
      <c r="C26" s="208" t="s">
        <v>326</v>
      </c>
      <c r="D26" s="208" t="s">
        <v>37</v>
      </c>
      <c r="E26" s="208">
        <v>45</v>
      </c>
      <c r="F26" s="208">
        <v>0</v>
      </c>
      <c r="G26" s="208">
        <v>795</v>
      </c>
      <c r="H26" s="209">
        <v>-10091</v>
      </c>
      <c r="I26" s="208">
        <v>750</v>
      </c>
      <c r="J26" s="208" t="s">
        <v>316</v>
      </c>
      <c r="K26" s="208" t="s">
        <v>310</v>
      </c>
      <c r="L26" s="210">
        <v>44501</v>
      </c>
      <c r="M26" s="208" t="s">
        <v>290</v>
      </c>
      <c r="N26" s="208" t="s">
        <v>304</v>
      </c>
      <c r="Q26" t="s">
        <v>404</v>
      </c>
    </row>
    <row r="27" spans="2:17" ht="17">
      <c r="B27" s="211" t="s">
        <v>327</v>
      </c>
      <c r="C27" s="208" t="s">
        <v>328</v>
      </c>
      <c r="D27" s="208" t="s">
        <v>121</v>
      </c>
      <c r="E27" s="208">
        <v>0</v>
      </c>
      <c r="F27" s="208">
        <v>0</v>
      </c>
      <c r="G27" s="209">
        <v>1000</v>
      </c>
      <c r="H27" s="209">
        <v>-2169</v>
      </c>
      <c r="I27" s="209">
        <v>1000</v>
      </c>
      <c r="J27" s="208" t="s">
        <v>303</v>
      </c>
      <c r="K27" s="208" t="s">
        <v>303</v>
      </c>
      <c r="L27" s="210">
        <v>44483</v>
      </c>
      <c r="M27" s="208" t="s">
        <v>290</v>
      </c>
      <c r="N27" s="208" t="s">
        <v>291</v>
      </c>
      <c r="Q27" t="s">
        <v>400</v>
      </c>
    </row>
    <row r="28" spans="2:17" ht="17">
      <c r="B28" s="211" t="s">
        <v>329</v>
      </c>
      <c r="C28" s="208" t="s">
        <v>330</v>
      </c>
      <c r="D28" s="208" t="s">
        <v>48</v>
      </c>
      <c r="E28" s="208">
        <v>-60</v>
      </c>
      <c r="F28" s="208">
        <v>940</v>
      </c>
      <c r="G28" s="208">
        <v>0</v>
      </c>
      <c r="H28" s="209">
        <v>-9189</v>
      </c>
      <c r="I28" s="209">
        <v>1000</v>
      </c>
      <c r="J28" s="208" t="s">
        <v>303</v>
      </c>
      <c r="K28" s="208" t="s">
        <v>303</v>
      </c>
      <c r="L28" s="210">
        <v>44502</v>
      </c>
      <c r="M28" s="208" t="s">
        <v>290</v>
      </c>
      <c r="N28" s="208" t="s">
        <v>291</v>
      </c>
    </row>
    <row r="29" spans="2:17" ht="17">
      <c r="B29" s="211" t="s">
        <v>331</v>
      </c>
      <c r="C29" s="208" t="s">
        <v>332</v>
      </c>
      <c r="D29" s="208" t="s">
        <v>122</v>
      </c>
      <c r="E29" s="208">
        <v>-629</v>
      </c>
      <c r="F29" s="208">
        <v>0</v>
      </c>
      <c r="G29" s="208">
        <v>871</v>
      </c>
      <c r="H29" s="209">
        <v>-3665</v>
      </c>
      <c r="I29" s="209">
        <v>1500</v>
      </c>
      <c r="J29" s="208" t="s">
        <v>294</v>
      </c>
      <c r="K29" s="208" t="s">
        <v>294</v>
      </c>
      <c r="L29" s="210">
        <v>44500</v>
      </c>
      <c r="M29" s="208" t="s">
        <v>290</v>
      </c>
      <c r="N29" s="208" t="s">
        <v>291</v>
      </c>
      <c r="Q29" t="s">
        <v>401</v>
      </c>
    </row>
    <row r="30" spans="2:17" ht="17">
      <c r="B30" s="211" t="s">
        <v>333</v>
      </c>
      <c r="C30" s="208" t="s">
        <v>299</v>
      </c>
      <c r="D30" s="208" t="s">
        <v>64</v>
      </c>
      <c r="E30" s="208">
        <v>0</v>
      </c>
      <c r="F30" s="208">
        <v>160</v>
      </c>
      <c r="G30" s="208">
        <v>340</v>
      </c>
      <c r="H30" s="208">
        <v>-52</v>
      </c>
      <c r="I30" s="208">
        <v>500</v>
      </c>
      <c r="J30" s="208" t="s">
        <v>303</v>
      </c>
      <c r="K30" s="208" t="s">
        <v>303</v>
      </c>
      <c r="L30" s="210">
        <v>44492</v>
      </c>
      <c r="M30" s="208" t="s">
        <v>290</v>
      </c>
      <c r="N30" s="208" t="s">
        <v>291</v>
      </c>
      <c r="Q30" t="s">
        <v>402</v>
      </c>
    </row>
    <row r="31" spans="2:17" ht="17">
      <c r="B31" s="211" t="s">
        <v>334</v>
      </c>
      <c r="C31" s="208" t="s">
        <v>335</v>
      </c>
      <c r="D31" s="208" t="s">
        <v>125</v>
      </c>
      <c r="E31" s="208">
        <v>0</v>
      </c>
      <c r="F31" s="208">
        <v>0</v>
      </c>
      <c r="G31" s="208">
        <v>500</v>
      </c>
      <c r="H31" s="209">
        <v>-2448</v>
      </c>
      <c r="I31" s="208">
        <v>500</v>
      </c>
      <c r="J31" s="208" t="s">
        <v>294</v>
      </c>
      <c r="K31" s="208" t="s">
        <v>294</v>
      </c>
      <c r="L31" s="210">
        <v>44500</v>
      </c>
      <c r="M31" s="208" t="s">
        <v>290</v>
      </c>
      <c r="N31" s="208" t="s">
        <v>304</v>
      </c>
      <c r="Q31" t="s">
        <v>409</v>
      </c>
    </row>
    <row r="32" spans="2:17" ht="17">
      <c r="B32" s="211" t="s">
        <v>336</v>
      </c>
      <c r="C32" s="208" t="s">
        <v>337</v>
      </c>
      <c r="D32" s="208" t="s">
        <v>66</v>
      </c>
      <c r="E32" s="208">
        <v>0</v>
      </c>
      <c r="F32" s="208">
        <v>0</v>
      </c>
      <c r="G32" s="209">
        <v>1000</v>
      </c>
      <c r="H32" s="208">
        <v>-58</v>
      </c>
      <c r="I32" s="209">
        <v>1000</v>
      </c>
      <c r="J32" s="208" t="s">
        <v>303</v>
      </c>
      <c r="K32" s="208" t="s">
        <v>303</v>
      </c>
      <c r="L32" s="210">
        <v>44499</v>
      </c>
      <c r="M32" s="208" t="s">
        <v>290</v>
      </c>
      <c r="N32" s="208" t="s">
        <v>291</v>
      </c>
      <c r="Q32" t="s">
        <v>410</v>
      </c>
    </row>
    <row r="33" spans="2:17" ht="17">
      <c r="B33" s="211" t="s">
        <v>338</v>
      </c>
      <c r="C33" s="208" t="s">
        <v>339</v>
      </c>
      <c r="D33" s="208" t="s">
        <v>82</v>
      </c>
      <c r="E33" s="208">
        <v>0</v>
      </c>
      <c r="F33" s="208">
        <v>0</v>
      </c>
      <c r="G33" s="209">
        <v>1000</v>
      </c>
      <c r="H33" s="208">
        <v>381</v>
      </c>
      <c r="I33" s="209">
        <v>1000</v>
      </c>
      <c r="J33" s="208" t="s">
        <v>320</v>
      </c>
      <c r="K33" s="208" t="s">
        <v>303</v>
      </c>
      <c r="L33" s="210">
        <v>44500</v>
      </c>
      <c r="M33" s="208" t="s">
        <v>290</v>
      </c>
      <c r="N33" s="208" t="s">
        <v>304</v>
      </c>
    </row>
    <row r="34" spans="2:17" ht="17">
      <c r="B34" s="211" t="s">
        <v>340</v>
      </c>
      <c r="C34" s="208" t="s">
        <v>341</v>
      </c>
      <c r="D34" s="208" t="s">
        <v>119</v>
      </c>
      <c r="E34" s="208">
        <v>0</v>
      </c>
      <c r="F34" s="208">
        <v>0</v>
      </c>
      <c r="G34" s="208">
        <v>500</v>
      </c>
      <c r="H34" s="209">
        <v>-6696</v>
      </c>
      <c r="I34" s="208">
        <v>500</v>
      </c>
      <c r="J34" s="208" t="s">
        <v>320</v>
      </c>
      <c r="K34" s="208" t="s">
        <v>303</v>
      </c>
      <c r="L34" s="210">
        <v>44496</v>
      </c>
      <c r="M34" s="208" t="s">
        <v>290</v>
      </c>
      <c r="N34" s="208" t="s">
        <v>304</v>
      </c>
      <c r="Q34" t="s">
        <v>404</v>
      </c>
    </row>
    <row r="35" spans="2:17" ht="17">
      <c r="B35" s="211" t="s">
        <v>342</v>
      </c>
      <c r="C35" s="208" t="s">
        <v>343</v>
      </c>
      <c r="D35" s="208" t="s">
        <v>118</v>
      </c>
      <c r="E35" s="208">
        <v>0</v>
      </c>
      <c r="F35" s="208">
        <v>0</v>
      </c>
      <c r="G35" s="208">
        <v>900</v>
      </c>
      <c r="H35" s="209">
        <v>-1237</v>
      </c>
      <c r="I35" s="208">
        <v>900</v>
      </c>
      <c r="J35" s="208" t="s">
        <v>294</v>
      </c>
      <c r="K35" s="208" t="s">
        <v>294</v>
      </c>
      <c r="L35" s="210">
        <v>44443</v>
      </c>
      <c r="M35" s="208" t="s">
        <v>290</v>
      </c>
      <c r="N35" s="208" t="s">
        <v>304</v>
      </c>
      <c r="Q35" t="s">
        <v>400</v>
      </c>
    </row>
    <row r="36" spans="2:17" ht="17">
      <c r="B36" s="211" t="s">
        <v>344</v>
      </c>
      <c r="C36" s="208" t="s">
        <v>345</v>
      </c>
      <c r="D36" s="208" t="s">
        <v>50</v>
      </c>
      <c r="E36" s="208">
        <v>0</v>
      </c>
      <c r="F36" s="208">
        <v>0</v>
      </c>
      <c r="G36" s="209">
        <v>1000</v>
      </c>
      <c r="H36" s="209">
        <v>-8354</v>
      </c>
      <c r="I36" s="209">
        <v>1000</v>
      </c>
      <c r="J36" s="208" t="s">
        <v>300</v>
      </c>
      <c r="K36" s="208" t="s">
        <v>300</v>
      </c>
      <c r="L36" s="210">
        <v>44499</v>
      </c>
      <c r="M36" s="208" t="s">
        <v>290</v>
      </c>
      <c r="N36" s="208" t="s">
        <v>346</v>
      </c>
    </row>
    <row r="37" spans="2:17" ht="17">
      <c r="B37" s="211" t="s">
        <v>347</v>
      </c>
      <c r="C37" s="208" t="s">
        <v>348</v>
      </c>
      <c r="D37" s="208" t="s">
        <v>20</v>
      </c>
      <c r="E37" s="208">
        <v>-104</v>
      </c>
      <c r="F37" s="208">
        <v>240</v>
      </c>
      <c r="G37" s="208">
        <v>156</v>
      </c>
      <c r="H37" s="208">
        <v>-48</v>
      </c>
      <c r="I37" s="208">
        <v>500</v>
      </c>
      <c r="J37" s="208" t="s">
        <v>320</v>
      </c>
      <c r="K37" s="208" t="s">
        <v>303</v>
      </c>
      <c r="L37" s="210">
        <v>44501</v>
      </c>
      <c r="M37" s="208" t="s">
        <v>290</v>
      </c>
      <c r="N37" s="208" t="s">
        <v>304</v>
      </c>
      <c r="Q37" t="s">
        <v>401</v>
      </c>
    </row>
    <row r="38" spans="2:17" ht="17">
      <c r="B38" s="211" t="s">
        <v>349</v>
      </c>
      <c r="C38" s="208" t="s">
        <v>350</v>
      </c>
      <c r="D38" s="208" t="s">
        <v>80</v>
      </c>
      <c r="E38" s="208">
        <v>0</v>
      </c>
      <c r="F38" s="208">
        <v>0</v>
      </c>
      <c r="G38" s="208">
        <v>500</v>
      </c>
      <c r="H38" s="208">
        <v>-11</v>
      </c>
      <c r="I38" s="208">
        <v>500</v>
      </c>
      <c r="J38" s="208" t="s">
        <v>320</v>
      </c>
      <c r="K38" s="208" t="s">
        <v>303</v>
      </c>
      <c r="L38" s="210">
        <v>44462</v>
      </c>
      <c r="M38" s="208" t="s">
        <v>290</v>
      </c>
      <c r="N38" s="208" t="s">
        <v>304</v>
      </c>
      <c r="Q38" t="s">
        <v>402</v>
      </c>
    </row>
    <row r="39" spans="2:17" ht="17">
      <c r="B39" s="211" t="s">
        <v>351</v>
      </c>
      <c r="C39" s="208" t="s">
        <v>352</v>
      </c>
      <c r="D39" s="208" t="s">
        <v>26</v>
      </c>
      <c r="E39" s="208">
        <v>0</v>
      </c>
      <c r="F39" s="208">
        <v>35</v>
      </c>
      <c r="G39" s="208">
        <v>465</v>
      </c>
      <c r="H39" s="209">
        <v>-2861</v>
      </c>
      <c r="I39" s="208">
        <v>500</v>
      </c>
      <c r="J39" s="208" t="s">
        <v>320</v>
      </c>
      <c r="K39" s="208" t="s">
        <v>303</v>
      </c>
      <c r="L39" s="210">
        <v>44502</v>
      </c>
      <c r="M39" s="208" t="s">
        <v>290</v>
      </c>
      <c r="N39" s="208" t="s">
        <v>304</v>
      </c>
      <c r="Q39" t="s">
        <v>411</v>
      </c>
    </row>
    <row r="40" spans="2:17" ht="17">
      <c r="B40" s="211" t="s">
        <v>353</v>
      </c>
      <c r="C40" s="208" t="s">
        <v>354</v>
      </c>
      <c r="D40" s="208" t="s">
        <v>68</v>
      </c>
      <c r="E40" s="208">
        <v>0</v>
      </c>
      <c r="F40" s="208">
        <v>50</v>
      </c>
      <c r="G40" s="208">
        <v>450</v>
      </c>
      <c r="H40" s="209">
        <v>-1184</v>
      </c>
      <c r="I40" s="208">
        <v>500</v>
      </c>
      <c r="J40" s="208" t="s">
        <v>320</v>
      </c>
      <c r="K40" s="208" t="s">
        <v>303</v>
      </c>
      <c r="L40" s="210">
        <v>44500</v>
      </c>
      <c r="M40" s="208" t="s">
        <v>290</v>
      </c>
      <c r="N40" s="208" t="s">
        <v>304</v>
      </c>
      <c r="Q40" t="s">
        <v>412</v>
      </c>
    </row>
    <row r="41" spans="2:17" ht="17">
      <c r="B41" s="211" t="s">
        <v>355</v>
      </c>
      <c r="C41" s="208" t="s">
        <v>356</v>
      </c>
      <c r="D41" s="208" t="s">
        <v>110</v>
      </c>
      <c r="E41" s="208">
        <v>0</v>
      </c>
      <c r="F41" s="208">
        <v>20</v>
      </c>
      <c r="G41" s="209">
        <v>2480</v>
      </c>
      <c r="H41" s="208">
        <v>21</v>
      </c>
      <c r="I41" s="209">
        <v>2500</v>
      </c>
      <c r="J41" s="208" t="s">
        <v>298</v>
      </c>
      <c r="K41" s="208" t="s">
        <v>298</v>
      </c>
      <c r="L41" s="210">
        <v>44500</v>
      </c>
      <c r="M41" s="208" t="s">
        <v>290</v>
      </c>
      <c r="N41" s="208" t="s">
        <v>291</v>
      </c>
    </row>
    <row r="42" spans="2:17" ht="17">
      <c r="B42" s="211" t="s">
        <v>357</v>
      </c>
      <c r="C42" s="208" t="s">
        <v>358</v>
      </c>
      <c r="D42" s="208" t="s">
        <v>124</v>
      </c>
      <c r="E42" s="208">
        <v>0</v>
      </c>
      <c r="F42" s="208">
        <v>0</v>
      </c>
      <c r="G42" s="208">
        <v>200</v>
      </c>
      <c r="H42" s="208">
        <v>-358</v>
      </c>
      <c r="I42" s="208">
        <v>200</v>
      </c>
      <c r="J42" s="208" t="s">
        <v>359</v>
      </c>
      <c r="K42" s="208" t="s">
        <v>359</v>
      </c>
      <c r="L42" s="210">
        <v>44500</v>
      </c>
      <c r="M42" s="208" t="s">
        <v>290</v>
      </c>
      <c r="N42" s="208" t="s">
        <v>346</v>
      </c>
      <c r="Q42" t="s">
        <v>404</v>
      </c>
    </row>
    <row r="43" spans="2:17" ht="17">
      <c r="B43" s="211" t="s">
        <v>360</v>
      </c>
      <c r="C43" s="208" t="s">
        <v>361</v>
      </c>
      <c r="D43" s="208" t="s">
        <v>104</v>
      </c>
      <c r="E43" s="208">
        <v>-36</v>
      </c>
      <c r="F43" s="208">
        <v>387</v>
      </c>
      <c r="G43" s="208">
        <v>577</v>
      </c>
      <c r="H43" s="208">
        <v>-997</v>
      </c>
      <c r="I43" s="209">
        <v>1000</v>
      </c>
      <c r="J43" s="208" t="s">
        <v>320</v>
      </c>
      <c r="K43" s="208" t="s">
        <v>303</v>
      </c>
      <c r="L43" s="210">
        <v>44501</v>
      </c>
      <c r="M43" s="208" t="s">
        <v>290</v>
      </c>
      <c r="N43" s="208" t="s">
        <v>304</v>
      </c>
      <c r="Q43" t="s">
        <v>400</v>
      </c>
    </row>
    <row r="44" spans="2:17" ht="17">
      <c r="B44" s="211" t="s">
        <v>362</v>
      </c>
      <c r="C44" s="208" t="s">
        <v>363</v>
      </c>
      <c r="D44" s="208" t="s">
        <v>131</v>
      </c>
      <c r="E44" s="208">
        <v>-35</v>
      </c>
      <c r="F44" s="208">
        <v>75</v>
      </c>
      <c r="G44" s="208">
        <v>890</v>
      </c>
      <c r="H44" s="208">
        <v>-240</v>
      </c>
      <c r="I44" s="209">
        <v>1000</v>
      </c>
      <c r="J44" s="208" t="s">
        <v>320</v>
      </c>
      <c r="K44" s="208" t="s">
        <v>303</v>
      </c>
      <c r="L44" s="210">
        <v>44502</v>
      </c>
      <c r="M44" s="208" t="s">
        <v>290</v>
      </c>
      <c r="N44" s="208" t="s">
        <v>304</v>
      </c>
    </row>
    <row r="45" spans="2:17" ht="17">
      <c r="B45" s="211" t="s">
        <v>364</v>
      </c>
      <c r="C45" s="208" t="s">
        <v>365</v>
      </c>
      <c r="D45" s="208" t="s">
        <v>127</v>
      </c>
      <c r="E45" s="208">
        <v>0</v>
      </c>
      <c r="F45" s="208">
        <v>0</v>
      </c>
      <c r="G45" s="209">
        <v>3000</v>
      </c>
      <c r="H45" s="209">
        <v>-2888</v>
      </c>
      <c r="I45" s="209">
        <v>3000</v>
      </c>
      <c r="J45" s="208" t="s">
        <v>298</v>
      </c>
      <c r="K45" s="208" t="s">
        <v>298</v>
      </c>
      <c r="L45" s="210">
        <v>44501</v>
      </c>
      <c r="M45" s="208" t="s">
        <v>290</v>
      </c>
      <c r="N45" s="208" t="s">
        <v>304</v>
      </c>
      <c r="Q45" t="s">
        <v>401</v>
      </c>
    </row>
    <row r="46" spans="2:17" ht="17">
      <c r="B46" s="211" t="s">
        <v>366</v>
      </c>
      <c r="C46" s="208" t="s">
        <v>367</v>
      </c>
      <c r="D46" s="208" t="s">
        <v>250</v>
      </c>
      <c r="E46" s="208">
        <v>48</v>
      </c>
      <c r="F46" s="208">
        <v>270</v>
      </c>
      <c r="G46" s="209">
        <v>1778</v>
      </c>
      <c r="H46" s="209">
        <v>-4616</v>
      </c>
      <c r="I46" s="209">
        <v>2000</v>
      </c>
      <c r="J46" s="208" t="s">
        <v>298</v>
      </c>
      <c r="K46" s="208" t="s">
        <v>298</v>
      </c>
      <c r="L46" s="210">
        <v>44501</v>
      </c>
      <c r="M46" s="208" t="s">
        <v>290</v>
      </c>
      <c r="N46" s="208" t="s">
        <v>304</v>
      </c>
      <c r="Q46" t="s">
        <v>402</v>
      </c>
    </row>
    <row r="47" spans="2:17" ht="17">
      <c r="B47" s="211" t="s">
        <v>368</v>
      </c>
      <c r="C47" s="208" t="s">
        <v>369</v>
      </c>
      <c r="D47" s="208" t="s">
        <v>133</v>
      </c>
      <c r="E47" s="208">
        <v>-521</v>
      </c>
      <c r="F47" s="208">
        <v>285</v>
      </c>
      <c r="G47" s="208">
        <v>194</v>
      </c>
      <c r="H47" s="208">
        <v>43</v>
      </c>
      <c r="I47" s="209">
        <v>1000</v>
      </c>
      <c r="J47" s="208" t="s">
        <v>320</v>
      </c>
      <c r="K47" s="208" t="s">
        <v>303</v>
      </c>
      <c r="L47" s="210">
        <v>44502</v>
      </c>
      <c r="M47" s="208" t="s">
        <v>290</v>
      </c>
      <c r="N47" s="208" t="s">
        <v>304</v>
      </c>
      <c r="Q47" t="s">
        <v>413</v>
      </c>
    </row>
    <row r="48" spans="2:17" ht="17">
      <c r="B48" s="211" t="s">
        <v>370</v>
      </c>
      <c r="C48" s="208" t="s">
        <v>371</v>
      </c>
      <c r="D48" s="208" t="s">
        <v>227</v>
      </c>
      <c r="E48" s="208">
        <v>0</v>
      </c>
      <c r="F48" s="208">
        <v>0</v>
      </c>
      <c r="G48" s="209">
        <v>1000</v>
      </c>
      <c r="H48" s="208">
        <v>-68</v>
      </c>
      <c r="I48" s="209">
        <v>1000</v>
      </c>
      <c r="J48" s="208" t="s">
        <v>303</v>
      </c>
      <c r="K48" s="208" t="s">
        <v>303</v>
      </c>
      <c r="L48" s="210">
        <v>44490</v>
      </c>
      <c r="M48" s="208" t="s">
        <v>290</v>
      </c>
      <c r="N48" s="208" t="s">
        <v>291</v>
      </c>
      <c r="Q48" t="s">
        <v>414</v>
      </c>
    </row>
    <row r="49" spans="2:17" ht="17">
      <c r="B49" s="211" t="s">
        <v>372</v>
      </c>
      <c r="C49" s="208" t="s">
        <v>373</v>
      </c>
      <c r="D49" s="208" t="s">
        <v>230</v>
      </c>
      <c r="E49" s="208">
        <v>0</v>
      </c>
      <c r="F49" s="208">
        <v>0</v>
      </c>
      <c r="G49" s="209">
        <v>1000</v>
      </c>
      <c r="H49" s="208">
        <v>454</v>
      </c>
      <c r="I49" s="209">
        <v>1000</v>
      </c>
      <c r="J49" s="208" t="s">
        <v>320</v>
      </c>
      <c r="K49" s="208" t="s">
        <v>303</v>
      </c>
      <c r="L49" s="210">
        <v>44499</v>
      </c>
      <c r="M49" s="208" t="s">
        <v>290</v>
      </c>
      <c r="N49" s="208" t="s">
        <v>304</v>
      </c>
    </row>
    <row r="50" spans="2:17" ht="17">
      <c r="B50" s="211" t="s">
        <v>374</v>
      </c>
      <c r="C50" s="208" t="s">
        <v>375</v>
      </c>
      <c r="D50" s="208" t="s">
        <v>231</v>
      </c>
      <c r="E50" s="208">
        <v>-9</v>
      </c>
      <c r="F50" s="208">
        <v>120</v>
      </c>
      <c r="G50" s="208">
        <v>271</v>
      </c>
      <c r="H50" s="209">
        <v>-1217</v>
      </c>
      <c r="I50" s="208">
        <v>400</v>
      </c>
      <c r="J50" s="208" t="s">
        <v>320</v>
      </c>
      <c r="K50" s="208" t="s">
        <v>303</v>
      </c>
      <c r="L50" s="210">
        <v>44502</v>
      </c>
      <c r="M50" s="208" t="s">
        <v>290</v>
      </c>
      <c r="N50" s="208" t="s">
        <v>304</v>
      </c>
      <c r="Q50" t="s">
        <v>404</v>
      </c>
    </row>
    <row r="51" spans="2:17" ht="17">
      <c r="B51" s="211" t="s">
        <v>376</v>
      </c>
      <c r="C51" s="208" t="s">
        <v>377</v>
      </c>
      <c r="D51" s="208" t="s">
        <v>232</v>
      </c>
      <c r="E51" s="208">
        <v>-15</v>
      </c>
      <c r="F51" s="208">
        <v>25</v>
      </c>
      <c r="G51" s="208">
        <v>960</v>
      </c>
      <c r="H51" s="208">
        <v>-40</v>
      </c>
      <c r="I51" s="209">
        <v>1000</v>
      </c>
      <c r="J51" s="208" t="s">
        <v>320</v>
      </c>
      <c r="K51" s="208" t="s">
        <v>303</v>
      </c>
      <c r="L51" s="210">
        <v>44502</v>
      </c>
      <c r="M51" s="208" t="s">
        <v>290</v>
      </c>
      <c r="N51" s="208" t="s">
        <v>304</v>
      </c>
      <c r="Q51" t="s">
        <v>400</v>
      </c>
    </row>
    <row r="52" spans="2:17" ht="17">
      <c r="B52" s="211" t="s">
        <v>378</v>
      </c>
      <c r="C52" s="208" t="s">
        <v>379</v>
      </c>
      <c r="D52" s="208" t="s">
        <v>258</v>
      </c>
      <c r="E52" s="208">
        <v>0</v>
      </c>
      <c r="F52" s="208">
        <v>0</v>
      </c>
      <c r="G52" s="209">
        <v>1000</v>
      </c>
      <c r="H52" s="208">
        <v>245</v>
      </c>
      <c r="I52" s="209">
        <v>1000</v>
      </c>
      <c r="J52" s="208" t="s">
        <v>320</v>
      </c>
      <c r="K52" s="208" t="s">
        <v>303</v>
      </c>
      <c r="L52" s="210">
        <v>44499</v>
      </c>
      <c r="M52" s="208" t="s">
        <v>290</v>
      </c>
      <c r="N52" s="208" t="s">
        <v>304</v>
      </c>
    </row>
    <row r="53" spans="2:17" ht="17">
      <c r="B53" s="211" t="s">
        <v>380</v>
      </c>
      <c r="C53" s="208" t="s">
        <v>381</v>
      </c>
      <c r="D53" s="208" t="s">
        <v>229</v>
      </c>
      <c r="E53" s="208">
        <v>0</v>
      </c>
      <c r="F53" s="208">
        <v>0</v>
      </c>
      <c r="G53" s="208">
        <v>500</v>
      </c>
      <c r="H53" s="208">
        <v>-155</v>
      </c>
      <c r="I53" s="208">
        <v>500</v>
      </c>
      <c r="J53" s="208" t="s">
        <v>320</v>
      </c>
      <c r="K53" s="208" t="s">
        <v>303</v>
      </c>
      <c r="L53" s="210">
        <v>44497</v>
      </c>
      <c r="M53" s="208" t="s">
        <v>290</v>
      </c>
      <c r="N53" s="208" t="s">
        <v>304</v>
      </c>
      <c r="Q53" t="s">
        <v>401</v>
      </c>
    </row>
    <row r="54" spans="2:17" ht="17">
      <c r="B54" s="211" t="s">
        <v>382</v>
      </c>
      <c r="C54" s="208" t="s">
        <v>383</v>
      </c>
      <c r="D54" s="208" t="s">
        <v>245</v>
      </c>
      <c r="E54" s="208">
        <v>517</v>
      </c>
      <c r="F54" s="209">
        <v>2636</v>
      </c>
      <c r="G54" s="209">
        <v>2381</v>
      </c>
      <c r="H54" s="209">
        <v>3755</v>
      </c>
      <c r="I54" s="209">
        <v>4500</v>
      </c>
      <c r="J54" s="208" t="s">
        <v>298</v>
      </c>
      <c r="K54" s="208" t="s">
        <v>298</v>
      </c>
      <c r="L54" s="210">
        <v>44502</v>
      </c>
      <c r="M54" s="208" t="s">
        <v>290</v>
      </c>
      <c r="N54" s="208" t="s">
        <v>304</v>
      </c>
      <c r="Q54" t="s">
        <v>402</v>
      </c>
    </row>
    <row r="55" spans="2:17" ht="17">
      <c r="B55" s="211" t="s">
        <v>384</v>
      </c>
      <c r="C55" s="208" t="s">
        <v>385</v>
      </c>
      <c r="D55" s="208" t="s">
        <v>247</v>
      </c>
      <c r="E55" s="208">
        <v>0</v>
      </c>
      <c r="F55" s="208">
        <v>10</v>
      </c>
      <c r="G55" s="208">
        <v>990</v>
      </c>
      <c r="H55" s="208">
        <v>-135</v>
      </c>
      <c r="I55" s="209">
        <v>1000</v>
      </c>
      <c r="J55" s="208" t="s">
        <v>320</v>
      </c>
      <c r="K55" s="208" t="s">
        <v>303</v>
      </c>
      <c r="L55" s="210">
        <v>44502</v>
      </c>
      <c r="M55" s="208" t="s">
        <v>290</v>
      </c>
      <c r="N55" s="208" t="s">
        <v>304</v>
      </c>
      <c r="Q55" t="s">
        <v>415</v>
      </c>
    </row>
    <row r="56" spans="2:17" ht="17">
      <c r="B56" s="211" t="s">
        <v>386</v>
      </c>
      <c r="C56" s="208" t="s">
        <v>387</v>
      </c>
      <c r="D56" s="208" t="s">
        <v>256</v>
      </c>
      <c r="E56" s="208">
        <v>-144</v>
      </c>
      <c r="F56" s="208">
        <v>420</v>
      </c>
      <c r="G56" s="208">
        <v>436</v>
      </c>
      <c r="H56" s="208">
        <v>-589</v>
      </c>
      <c r="I56" s="209">
        <v>1000</v>
      </c>
      <c r="J56" s="208" t="s">
        <v>320</v>
      </c>
      <c r="K56" s="208" t="s">
        <v>303</v>
      </c>
      <c r="L56" s="210">
        <v>44502</v>
      </c>
      <c r="M56" s="208" t="s">
        <v>290</v>
      </c>
      <c r="N56" s="208" t="s">
        <v>304</v>
      </c>
      <c r="Q56" t="s">
        <v>416</v>
      </c>
    </row>
    <row r="57" spans="2:17" ht="17">
      <c r="B57" s="211" t="s">
        <v>388</v>
      </c>
      <c r="C57" s="208" t="s">
        <v>302</v>
      </c>
      <c r="D57" s="208" t="s">
        <v>260</v>
      </c>
      <c r="E57" s="209">
        <v>-1200</v>
      </c>
      <c r="F57" s="208">
        <v>250</v>
      </c>
      <c r="G57" s="208">
        <v>550</v>
      </c>
      <c r="H57" s="209">
        <v>-3583</v>
      </c>
      <c r="I57" s="209">
        <v>2000</v>
      </c>
      <c r="J57" s="208" t="s">
        <v>298</v>
      </c>
      <c r="K57" s="208" t="s">
        <v>298</v>
      </c>
      <c r="L57" s="210">
        <v>44502</v>
      </c>
      <c r="M57" s="208" t="s">
        <v>290</v>
      </c>
      <c r="N57" s="208" t="s">
        <v>304</v>
      </c>
    </row>
    <row r="58" spans="2:17" ht="17">
      <c r="B58" s="211" t="s">
        <v>389</v>
      </c>
      <c r="C58" s="208" t="s">
        <v>390</v>
      </c>
      <c r="D58" s="208" t="s">
        <v>252</v>
      </c>
      <c r="E58" s="208">
        <v>-79</v>
      </c>
      <c r="F58" s="208">
        <v>0</v>
      </c>
      <c r="G58" s="208">
        <v>421</v>
      </c>
      <c r="H58" s="208">
        <v>-185</v>
      </c>
      <c r="I58" s="208">
        <v>500</v>
      </c>
      <c r="J58" s="208" t="s">
        <v>320</v>
      </c>
      <c r="K58" s="208" t="s">
        <v>303</v>
      </c>
      <c r="L58" s="210">
        <v>44501</v>
      </c>
      <c r="M58" s="208" t="s">
        <v>290</v>
      </c>
      <c r="N58" s="208" t="s">
        <v>304</v>
      </c>
      <c r="Q58" t="s">
        <v>404</v>
      </c>
    </row>
    <row r="59" spans="2:17" ht="17">
      <c r="B59" s="211" t="s">
        <v>391</v>
      </c>
      <c r="C59" s="208" t="s">
        <v>392</v>
      </c>
      <c r="D59" s="208" t="s">
        <v>254</v>
      </c>
      <c r="E59" s="208">
        <v>-350</v>
      </c>
      <c r="F59" s="208">
        <v>0</v>
      </c>
      <c r="G59" s="208">
        <v>150</v>
      </c>
      <c r="H59" s="208">
        <v>-134</v>
      </c>
      <c r="I59" s="208">
        <v>500</v>
      </c>
      <c r="J59" s="208" t="s">
        <v>320</v>
      </c>
      <c r="K59" s="208" t="s">
        <v>303</v>
      </c>
      <c r="L59" s="210">
        <v>44501</v>
      </c>
      <c r="M59" s="208" t="s">
        <v>290</v>
      </c>
      <c r="N59" s="208" t="s">
        <v>304</v>
      </c>
      <c r="Q59" t="s">
        <v>400</v>
      </c>
    </row>
    <row r="60" spans="2:17" ht="17">
      <c r="B60" s="211" t="s">
        <v>393</v>
      </c>
      <c r="C60" s="208" t="s">
        <v>394</v>
      </c>
      <c r="D60" s="208" t="s">
        <v>263</v>
      </c>
      <c r="E60" s="208">
        <v>0</v>
      </c>
      <c r="F60" s="208">
        <v>0</v>
      </c>
      <c r="G60" s="208">
        <v>750</v>
      </c>
      <c r="H60" s="208">
        <v>-111</v>
      </c>
      <c r="I60" s="208">
        <v>750</v>
      </c>
      <c r="J60" s="208" t="s">
        <v>320</v>
      </c>
      <c r="K60" s="208" t="s">
        <v>303</v>
      </c>
      <c r="L60" s="210">
        <v>44493</v>
      </c>
      <c r="M60" s="208" t="s">
        <v>290</v>
      </c>
      <c r="N60" s="208" t="s">
        <v>304</v>
      </c>
    </row>
    <row r="61" spans="2:17" ht="17">
      <c r="B61" s="211" t="s">
        <v>395</v>
      </c>
      <c r="C61" s="208" t="s">
        <v>396</v>
      </c>
      <c r="D61" s="208" t="s">
        <v>399</v>
      </c>
      <c r="E61" s="208">
        <v>0</v>
      </c>
      <c r="F61" s="208">
        <v>0</v>
      </c>
      <c r="G61" s="208">
        <v>750</v>
      </c>
      <c r="H61" s="208">
        <v>0</v>
      </c>
      <c r="I61" s="208">
        <v>750</v>
      </c>
      <c r="J61" s="208" t="s">
        <v>320</v>
      </c>
      <c r="K61" s="208" t="s">
        <v>303</v>
      </c>
      <c r="L61" s="208" t="s">
        <v>289</v>
      </c>
      <c r="M61" s="208" t="s">
        <v>290</v>
      </c>
      <c r="N61" s="208" t="s">
        <v>304</v>
      </c>
      <c r="Q61" t="s">
        <v>401</v>
      </c>
    </row>
    <row r="62" spans="2:17" ht="17">
      <c r="B62" s="211" t="s">
        <v>397</v>
      </c>
      <c r="C62" s="208" t="s">
        <v>365</v>
      </c>
      <c r="D62" s="208"/>
      <c r="E62" s="208">
        <v>0</v>
      </c>
      <c r="F62" s="208">
        <v>0</v>
      </c>
      <c r="G62" s="208">
        <v>500</v>
      </c>
      <c r="H62" s="208">
        <v>0</v>
      </c>
      <c r="I62" s="208">
        <v>500</v>
      </c>
      <c r="J62" s="208" t="s">
        <v>320</v>
      </c>
      <c r="K62" s="208" t="s">
        <v>303</v>
      </c>
      <c r="L62" s="208" t="s">
        <v>289</v>
      </c>
      <c r="M62" s="208" t="s">
        <v>290</v>
      </c>
      <c r="N62" s="208" t="s">
        <v>304</v>
      </c>
      <c r="Q62" t="s">
        <v>402</v>
      </c>
    </row>
    <row r="63" spans="2:17" ht="17">
      <c r="B63" s="211" t="s">
        <v>398</v>
      </c>
      <c r="C63" s="208" t="s">
        <v>365</v>
      </c>
      <c r="D63" s="208"/>
      <c r="E63" s="208">
        <v>0</v>
      </c>
      <c r="F63" s="208">
        <v>0</v>
      </c>
      <c r="G63" s="208">
        <v>500</v>
      </c>
      <c r="H63" s="208">
        <v>0</v>
      </c>
      <c r="I63" s="208">
        <v>500</v>
      </c>
      <c r="J63" s="208" t="s">
        <v>320</v>
      </c>
      <c r="K63" s="208" t="s">
        <v>303</v>
      </c>
      <c r="L63" s="208" t="s">
        <v>289</v>
      </c>
      <c r="M63" s="208" t="s">
        <v>290</v>
      </c>
      <c r="N63" s="208" t="s">
        <v>304</v>
      </c>
      <c r="Q63" t="s">
        <v>417</v>
      </c>
    </row>
    <row r="64" spans="2:17">
      <c r="Q64" t="s">
        <v>418</v>
      </c>
    </row>
    <row r="66" spans="17:17">
      <c r="Q66" t="s">
        <v>404</v>
      </c>
    </row>
    <row r="67" spans="17:17">
      <c r="Q67" t="s">
        <v>400</v>
      </c>
    </row>
    <row r="69" spans="17:17">
      <c r="Q69" t="s">
        <v>401</v>
      </c>
    </row>
    <row r="70" spans="17:17">
      <c r="Q70" t="s">
        <v>402</v>
      </c>
    </row>
    <row r="71" spans="17:17">
      <c r="Q71" t="s">
        <v>419</v>
      </c>
    </row>
    <row r="72" spans="17:17">
      <c r="Q72" t="s">
        <v>420</v>
      </c>
    </row>
    <row r="74" spans="17:17">
      <c r="Q74" t="s">
        <v>404</v>
      </c>
    </row>
    <row r="75" spans="17:17">
      <c r="Q75" t="s">
        <v>400</v>
      </c>
    </row>
    <row r="77" spans="17:17">
      <c r="Q77" t="s">
        <v>401</v>
      </c>
    </row>
    <row r="78" spans="17:17">
      <c r="Q78" t="s">
        <v>402</v>
      </c>
    </row>
    <row r="79" spans="17:17">
      <c r="Q79" t="s">
        <v>421</v>
      </c>
    </row>
    <row r="80" spans="17:17">
      <c r="Q80" t="s">
        <v>422</v>
      </c>
    </row>
    <row r="82" spans="17:17">
      <c r="Q82" t="s">
        <v>404</v>
      </c>
    </row>
    <row r="83" spans="17:17">
      <c r="Q83" t="s">
        <v>400</v>
      </c>
    </row>
    <row r="85" spans="17:17">
      <c r="Q85" t="s">
        <v>401</v>
      </c>
    </row>
    <row r="86" spans="17:17">
      <c r="Q86" t="s">
        <v>402</v>
      </c>
    </row>
    <row r="87" spans="17:17">
      <c r="Q87" t="s">
        <v>423</v>
      </c>
    </row>
    <row r="88" spans="17:17">
      <c r="Q88" t="s">
        <v>424</v>
      </c>
    </row>
    <row r="90" spans="17:17">
      <c r="Q90" t="s">
        <v>404</v>
      </c>
    </row>
    <row r="91" spans="17:17">
      <c r="Q91" t="s">
        <v>400</v>
      </c>
    </row>
    <row r="93" spans="17:17">
      <c r="Q93" t="s">
        <v>401</v>
      </c>
    </row>
    <row r="94" spans="17:17">
      <c r="Q94" t="s">
        <v>402</v>
      </c>
    </row>
    <row r="95" spans="17:17">
      <c r="Q95" t="s">
        <v>425</v>
      </c>
    </row>
    <row r="96" spans="17:17">
      <c r="Q96" t="s">
        <v>426</v>
      </c>
    </row>
    <row r="98" spans="17:17">
      <c r="Q98" t="s">
        <v>404</v>
      </c>
    </row>
    <row r="99" spans="17:17">
      <c r="Q99" t="s">
        <v>400</v>
      </c>
    </row>
    <row r="101" spans="17:17">
      <c r="Q101" t="s">
        <v>401</v>
      </c>
    </row>
    <row r="102" spans="17:17">
      <c r="Q102" t="s">
        <v>402</v>
      </c>
    </row>
    <row r="103" spans="17:17">
      <c r="Q103" t="s">
        <v>427</v>
      </c>
    </row>
    <row r="104" spans="17:17">
      <c r="Q104" t="s">
        <v>428</v>
      </c>
    </row>
    <row r="106" spans="17:17">
      <c r="Q106" t="s">
        <v>404</v>
      </c>
    </row>
    <row r="107" spans="17:17">
      <c r="Q107" t="s">
        <v>400</v>
      </c>
    </row>
    <row r="109" spans="17:17">
      <c r="Q109" t="s">
        <v>401</v>
      </c>
    </row>
    <row r="110" spans="17:17">
      <c r="Q110" t="s">
        <v>402</v>
      </c>
    </row>
    <row r="111" spans="17:17">
      <c r="Q111" t="s">
        <v>429</v>
      </c>
    </row>
    <row r="112" spans="17:17">
      <c r="Q112" t="s">
        <v>430</v>
      </c>
    </row>
    <row r="114" spans="17:17">
      <c r="Q114" t="s">
        <v>404</v>
      </c>
    </row>
    <row r="115" spans="17:17">
      <c r="Q115" t="s">
        <v>400</v>
      </c>
    </row>
    <row r="117" spans="17:17">
      <c r="Q117" t="s">
        <v>401</v>
      </c>
    </row>
    <row r="118" spans="17:17">
      <c r="Q118" t="s">
        <v>402</v>
      </c>
    </row>
    <row r="119" spans="17:17">
      <c r="Q119" t="s">
        <v>431</v>
      </c>
    </row>
    <row r="120" spans="17:17">
      <c r="Q120" t="s">
        <v>432</v>
      </c>
    </row>
    <row r="122" spans="17:17">
      <c r="Q122" t="s">
        <v>404</v>
      </c>
    </row>
    <row r="123" spans="17:17">
      <c r="Q123" t="s">
        <v>400</v>
      </c>
    </row>
    <row r="125" spans="17:17">
      <c r="Q125" t="s">
        <v>401</v>
      </c>
    </row>
    <row r="126" spans="17:17">
      <c r="Q126" t="s">
        <v>402</v>
      </c>
    </row>
    <row r="127" spans="17:17">
      <c r="Q127" t="s">
        <v>433</v>
      </c>
    </row>
    <row r="128" spans="17:17">
      <c r="Q128" t="s">
        <v>434</v>
      </c>
    </row>
    <row r="130" spans="17:17">
      <c r="Q130" t="s">
        <v>404</v>
      </c>
    </row>
    <row r="131" spans="17:17">
      <c r="Q131" t="s">
        <v>400</v>
      </c>
    </row>
    <row r="133" spans="17:17">
      <c r="Q133" t="s">
        <v>401</v>
      </c>
    </row>
    <row r="134" spans="17:17">
      <c r="Q134" t="s">
        <v>402</v>
      </c>
    </row>
    <row r="135" spans="17:17">
      <c r="Q135" t="s">
        <v>435</v>
      </c>
    </row>
    <row r="136" spans="17:17">
      <c r="Q136" t="s">
        <v>436</v>
      </c>
    </row>
    <row r="138" spans="17:17">
      <c r="Q138" t="s">
        <v>404</v>
      </c>
    </row>
    <row r="139" spans="17:17">
      <c r="Q139" t="s">
        <v>400</v>
      </c>
    </row>
    <row r="141" spans="17:17">
      <c r="Q141" t="s">
        <v>401</v>
      </c>
    </row>
    <row r="142" spans="17:17">
      <c r="Q142" t="s">
        <v>402</v>
      </c>
    </row>
    <row r="143" spans="17:17">
      <c r="Q143" t="s">
        <v>437</v>
      </c>
    </row>
    <row r="144" spans="17:17">
      <c r="Q144" t="s">
        <v>438</v>
      </c>
    </row>
    <row r="146" spans="17:17">
      <c r="Q146" t="s">
        <v>404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F7A57-00C7-044C-A95A-5E3B0411BE36}">
  <dimension ref="B2:L66"/>
  <sheetViews>
    <sheetView showGridLines="0" zoomScale="60" zoomScaleNormal="60" workbookViewId="0">
      <selection activeCell="O25" sqref="O25"/>
    </sheetView>
  </sheetViews>
  <sheetFormatPr baseColWidth="10" defaultRowHeight="16"/>
  <cols>
    <col min="3" max="3" width="21.1640625" bestFit="1" customWidth="1"/>
    <col min="4" max="4" width="8.83203125" bestFit="1" customWidth="1"/>
    <col min="5" max="5" width="45.1640625" bestFit="1" customWidth="1"/>
    <col min="9" max="9" width="17.1640625" bestFit="1" customWidth="1"/>
  </cols>
  <sheetData>
    <row r="2" spans="2:12" ht="17" thickBot="1"/>
    <row r="3" spans="2:12" ht="20" thickBot="1">
      <c r="B3" s="143" t="s">
        <v>204</v>
      </c>
      <c r="C3" s="144" t="s">
        <v>205</v>
      </c>
      <c r="D3" s="144" t="s">
        <v>206</v>
      </c>
      <c r="E3" s="144" t="s">
        <v>207</v>
      </c>
      <c r="F3" s="144" t="s">
        <v>208</v>
      </c>
      <c r="G3" s="144" t="s">
        <v>209</v>
      </c>
      <c r="H3" s="144" t="s">
        <v>210</v>
      </c>
      <c r="I3" s="145" t="s">
        <v>211</v>
      </c>
      <c r="K3" s="143" t="s">
        <v>204</v>
      </c>
      <c r="L3" s="145" t="s">
        <v>4</v>
      </c>
    </row>
    <row r="4" spans="2:12">
      <c r="B4" s="221" t="s">
        <v>5</v>
      </c>
      <c r="C4" s="146" t="s">
        <v>135</v>
      </c>
      <c r="D4" s="147"/>
      <c r="E4" s="146" t="s">
        <v>137</v>
      </c>
      <c r="F4" s="223" t="s">
        <v>139</v>
      </c>
      <c r="G4" s="223">
        <v>-110</v>
      </c>
      <c r="H4" s="146" t="s">
        <v>140</v>
      </c>
      <c r="I4" s="225">
        <v>44459.832638888889</v>
      </c>
      <c r="K4" s="185" t="s">
        <v>40</v>
      </c>
      <c r="L4" s="186">
        <f t="shared" ref="L4:L12" si="0">SUMIF($B$4:$B$65,$K4,$G$4:$G$65)</f>
        <v>-415</v>
      </c>
    </row>
    <row r="5" spans="2:12" ht="17" thickBot="1">
      <c r="B5" s="222"/>
      <c r="C5" s="148">
        <v>44459.845138888886</v>
      </c>
      <c r="D5" s="149" t="s">
        <v>136</v>
      </c>
      <c r="E5" s="149" t="s">
        <v>138</v>
      </c>
      <c r="F5" s="224"/>
      <c r="G5" s="224"/>
      <c r="H5" s="149" t="s">
        <v>140</v>
      </c>
      <c r="I5" s="226"/>
      <c r="K5" s="181" t="s">
        <v>27</v>
      </c>
      <c r="L5" s="182">
        <f t="shared" si="0"/>
        <v>89.5</v>
      </c>
    </row>
    <row r="6" spans="2:12">
      <c r="B6" s="212" t="s">
        <v>17</v>
      </c>
      <c r="C6" s="150" t="s">
        <v>141</v>
      </c>
      <c r="D6" s="151"/>
      <c r="E6" s="150" t="s">
        <v>143</v>
      </c>
      <c r="F6" s="215" t="s">
        <v>148</v>
      </c>
      <c r="G6" s="215">
        <v>-50</v>
      </c>
      <c r="H6" s="150" t="s">
        <v>140</v>
      </c>
      <c r="I6" s="218">
        <v>44462.619444444441</v>
      </c>
      <c r="K6" s="181" t="s">
        <v>5</v>
      </c>
      <c r="L6" s="182">
        <f t="shared" si="0"/>
        <v>-110.5</v>
      </c>
    </row>
    <row r="7" spans="2:12">
      <c r="B7" s="213"/>
      <c r="C7" s="152">
        <v>44462.632638888892</v>
      </c>
      <c r="D7" s="153" t="s">
        <v>142</v>
      </c>
      <c r="E7" s="153" t="s">
        <v>144</v>
      </c>
      <c r="F7" s="216"/>
      <c r="G7" s="216"/>
      <c r="H7" s="153" t="s">
        <v>149</v>
      </c>
      <c r="I7" s="219"/>
      <c r="K7" s="181" t="s">
        <v>17</v>
      </c>
      <c r="L7" s="182">
        <f t="shared" si="0"/>
        <v>10.5</v>
      </c>
    </row>
    <row r="8" spans="2:12">
      <c r="B8" s="213"/>
      <c r="C8" s="152">
        <v>44462.652777777781</v>
      </c>
      <c r="D8" s="153" t="s">
        <v>142</v>
      </c>
      <c r="E8" s="153" t="s">
        <v>145</v>
      </c>
      <c r="F8" s="216"/>
      <c r="G8" s="216"/>
      <c r="H8" s="153" t="s">
        <v>140</v>
      </c>
      <c r="I8" s="219"/>
      <c r="K8" s="181" t="s">
        <v>203</v>
      </c>
      <c r="L8" s="182">
        <f t="shared" si="0"/>
        <v>0</v>
      </c>
    </row>
    <row r="9" spans="2:12">
      <c r="B9" s="213"/>
      <c r="C9" s="153"/>
      <c r="D9" s="153"/>
      <c r="E9" s="153" t="s">
        <v>146</v>
      </c>
      <c r="F9" s="216"/>
      <c r="G9" s="216"/>
      <c r="H9" s="153"/>
      <c r="I9" s="219"/>
      <c r="K9" s="181" t="s">
        <v>213</v>
      </c>
      <c r="L9" s="182">
        <f t="shared" si="0"/>
        <v>-50.4</v>
      </c>
    </row>
    <row r="10" spans="2:12" ht="17" thickBot="1">
      <c r="B10" s="214"/>
      <c r="C10" s="154"/>
      <c r="D10" s="154"/>
      <c r="E10" s="154" t="s">
        <v>147</v>
      </c>
      <c r="F10" s="217"/>
      <c r="G10" s="217"/>
      <c r="H10" s="154"/>
      <c r="I10" s="220"/>
      <c r="K10" s="181" t="s">
        <v>215</v>
      </c>
      <c r="L10" s="182">
        <f t="shared" si="0"/>
        <v>50</v>
      </c>
    </row>
    <row r="11" spans="2:12">
      <c r="B11" s="168" t="s">
        <v>212</v>
      </c>
      <c r="C11" s="146" t="s">
        <v>150</v>
      </c>
      <c r="D11" s="147"/>
      <c r="E11" s="146" t="s">
        <v>137</v>
      </c>
      <c r="F11" s="169" t="s">
        <v>152</v>
      </c>
      <c r="G11" s="169">
        <v>-252</v>
      </c>
      <c r="H11" s="146" t="s">
        <v>140</v>
      </c>
      <c r="I11" s="170">
        <v>44462.906944444447</v>
      </c>
      <c r="K11" s="181" t="s">
        <v>20</v>
      </c>
      <c r="L11" s="182">
        <f t="shared" si="0"/>
        <v>-60.1</v>
      </c>
    </row>
    <row r="12" spans="2:12" ht="17" thickBot="1">
      <c r="B12" s="171" t="s">
        <v>40</v>
      </c>
      <c r="C12" s="172">
        <v>44462.912499999999</v>
      </c>
      <c r="D12" s="173" t="s">
        <v>136</v>
      </c>
      <c r="E12" s="173" t="s">
        <v>151</v>
      </c>
      <c r="F12" s="174"/>
      <c r="G12" s="174">
        <f>$G$11/5</f>
        <v>-50.4</v>
      </c>
      <c r="H12" s="173" t="s">
        <v>140</v>
      </c>
      <c r="I12" s="175">
        <v>44462.906944444447</v>
      </c>
      <c r="K12" s="183" t="s">
        <v>214</v>
      </c>
      <c r="L12" s="184">
        <f t="shared" si="0"/>
        <v>0</v>
      </c>
    </row>
    <row r="13" spans="2:12" ht="17" thickBot="1">
      <c r="B13" s="171" t="s">
        <v>5</v>
      </c>
      <c r="C13" s="173"/>
      <c r="D13" s="176"/>
      <c r="E13" s="173"/>
      <c r="F13" s="174"/>
      <c r="G13" s="174">
        <f t="shared" ref="G13:G16" si="1">$G$11/5</f>
        <v>-50.4</v>
      </c>
      <c r="H13" s="173" t="s">
        <v>140</v>
      </c>
      <c r="I13" s="175">
        <v>44462.906944444447</v>
      </c>
      <c r="K13" s="187" t="s">
        <v>76</v>
      </c>
      <c r="L13" s="188">
        <f>SUM(L4:L12)</f>
        <v>-486</v>
      </c>
    </row>
    <row r="14" spans="2:12">
      <c r="B14" s="171" t="s">
        <v>27</v>
      </c>
      <c r="C14" s="173"/>
      <c r="D14" s="176"/>
      <c r="E14" s="173"/>
      <c r="F14" s="174"/>
      <c r="G14" s="174">
        <f t="shared" si="1"/>
        <v>-50.4</v>
      </c>
      <c r="H14" s="173" t="s">
        <v>140</v>
      </c>
      <c r="I14" s="175">
        <v>44462.906944444447</v>
      </c>
    </row>
    <row r="15" spans="2:12">
      <c r="B15" s="171" t="s">
        <v>17</v>
      </c>
      <c r="C15" s="173"/>
      <c r="D15" s="176"/>
      <c r="E15" s="173"/>
      <c r="F15" s="174"/>
      <c r="G15" s="174">
        <f t="shared" si="1"/>
        <v>-50.4</v>
      </c>
      <c r="H15" s="173" t="s">
        <v>140</v>
      </c>
      <c r="I15" s="175">
        <v>44462.906944444447</v>
      </c>
    </row>
    <row r="16" spans="2:12" ht="17" thickBot="1">
      <c r="B16" s="177" t="s">
        <v>213</v>
      </c>
      <c r="C16" s="178"/>
      <c r="D16" s="178"/>
      <c r="E16" s="149"/>
      <c r="F16" s="178"/>
      <c r="G16" s="179">
        <f t="shared" si="1"/>
        <v>-50.4</v>
      </c>
      <c r="H16" s="149" t="s">
        <v>140</v>
      </c>
      <c r="I16" s="180">
        <v>44462.906944444447</v>
      </c>
    </row>
    <row r="17" spans="2:9">
      <c r="B17" s="212" t="s">
        <v>17</v>
      </c>
      <c r="C17" s="150" t="s">
        <v>153</v>
      </c>
      <c r="D17" s="151"/>
      <c r="E17" s="150" t="s">
        <v>155</v>
      </c>
      <c r="F17" s="215" t="s">
        <v>158</v>
      </c>
      <c r="G17" s="215">
        <v>-31</v>
      </c>
      <c r="H17" s="150" t="s">
        <v>140</v>
      </c>
      <c r="I17" s="218">
        <v>44462.643055555556</v>
      </c>
    </row>
    <row r="18" spans="2:9">
      <c r="B18" s="213"/>
      <c r="C18" s="152">
        <v>44462.930555555555</v>
      </c>
      <c r="D18" s="153" t="s">
        <v>154</v>
      </c>
      <c r="E18" s="153" t="s">
        <v>156</v>
      </c>
      <c r="F18" s="216"/>
      <c r="G18" s="216"/>
      <c r="H18" s="153" t="s">
        <v>149</v>
      </c>
      <c r="I18" s="219"/>
    </row>
    <row r="19" spans="2:9" ht="17" thickBot="1">
      <c r="B19" s="214"/>
      <c r="C19" s="154"/>
      <c r="D19" s="154"/>
      <c r="E19" s="154" t="s">
        <v>157</v>
      </c>
      <c r="F19" s="217"/>
      <c r="G19" s="217"/>
      <c r="H19" s="154"/>
      <c r="I19" s="220"/>
    </row>
    <row r="20" spans="2:9">
      <c r="B20" s="221" t="s">
        <v>5</v>
      </c>
      <c r="C20" s="146" t="s">
        <v>159</v>
      </c>
      <c r="D20" s="147"/>
      <c r="E20" s="146" t="s">
        <v>155</v>
      </c>
      <c r="F20" s="223" t="s">
        <v>160</v>
      </c>
      <c r="G20" s="223">
        <v>-40</v>
      </c>
      <c r="H20" s="146" t="s">
        <v>140</v>
      </c>
      <c r="I20" s="225">
        <v>44462.643750000003</v>
      </c>
    </row>
    <row r="21" spans="2:9">
      <c r="B21" s="227"/>
      <c r="C21" s="172">
        <v>44462.930555555555</v>
      </c>
      <c r="D21" s="173" t="s">
        <v>154</v>
      </c>
      <c r="E21" s="173" t="s">
        <v>156</v>
      </c>
      <c r="F21" s="228"/>
      <c r="G21" s="228"/>
      <c r="H21" s="173" t="s">
        <v>149</v>
      </c>
      <c r="I21" s="229"/>
    </row>
    <row r="22" spans="2:9" ht="17" thickBot="1">
      <c r="B22" s="222"/>
      <c r="C22" s="149"/>
      <c r="D22" s="149"/>
      <c r="E22" s="149" t="s">
        <v>157</v>
      </c>
      <c r="F22" s="224"/>
      <c r="G22" s="224"/>
      <c r="H22" s="149"/>
      <c r="I22" s="226"/>
    </row>
    <row r="23" spans="2:9" ht="17" thickBot="1">
      <c r="B23" s="155" t="s">
        <v>40</v>
      </c>
      <c r="C23" s="156"/>
      <c r="D23" s="156" t="s">
        <v>161</v>
      </c>
      <c r="E23" s="156" t="s">
        <v>162</v>
      </c>
      <c r="F23" s="156"/>
      <c r="G23" s="156">
        <v>-225</v>
      </c>
      <c r="H23" s="156"/>
      <c r="I23" s="157">
        <v>44463.479166666664</v>
      </c>
    </row>
    <row r="24" spans="2:9">
      <c r="B24" s="221" t="s">
        <v>40</v>
      </c>
      <c r="C24" s="146" t="s">
        <v>163</v>
      </c>
      <c r="D24" s="147"/>
      <c r="E24" s="146" t="s">
        <v>137</v>
      </c>
      <c r="F24" s="223" t="s">
        <v>166</v>
      </c>
      <c r="G24" s="223">
        <v>-20</v>
      </c>
      <c r="H24" s="146" t="s">
        <v>140</v>
      </c>
      <c r="I24" s="225">
        <v>44463.495833333334</v>
      </c>
    </row>
    <row r="25" spans="2:9">
      <c r="B25" s="227"/>
      <c r="C25" s="172">
        <v>44463.597916666666</v>
      </c>
      <c r="D25" s="173" t="s">
        <v>142</v>
      </c>
      <c r="E25" s="173" t="s">
        <v>164</v>
      </c>
      <c r="F25" s="228"/>
      <c r="G25" s="228"/>
      <c r="H25" s="173" t="s">
        <v>140</v>
      </c>
      <c r="I25" s="229"/>
    </row>
    <row r="26" spans="2:9" ht="17" thickBot="1">
      <c r="B26" s="222"/>
      <c r="C26" s="149"/>
      <c r="D26" s="149"/>
      <c r="E26" s="149" t="s">
        <v>165</v>
      </c>
      <c r="F26" s="224"/>
      <c r="G26" s="224"/>
      <c r="H26" s="149"/>
      <c r="I26" s="226"/>
    </row>
    <row r="27" spans="2:9">
      <c r="B27" s="212" t="s">
        <v>17</v>
      </c>
      <c r="C27" s="150" t="s">
        <v>167</v>
      </c>
      <c r="D27" s="151"/>
      <c r="E27" s="150" t="s">
        <v>137</v>
      </c>
      <c r="F27" s="215" t="s">
        <v>170</v>
      </c>
      <c r="G27" s="215">
        <v>52</v>
      </c>
      <c r="H27" s="150" t="s">
        <v>171</v>
      </c>
      <c r="I27" s="218">
        <v>44463.520833333336</v>
      </c>
    </row>
    <row r="28" spans="2:9">
      <c r="B28" s="213"/>
      <c r="C28" s="152">
        <v>44463.597916666666</v>
      </c>
      <c r="D28" s="153" t="s">
        <v>142</v>
      </c>
      <c r="E28" s="153" t="s">
        <v>168</v>
      </c>
      <c r="F28" s="216"/>
      <c r="G28" s="216"/>
      <c r="H28" s="153" t="s">
        <v>171</v>
      </c>
      <c r="I28" s="219"/>
    </row>
    <row r="29" spans="2:9" ht="17" thickBot="1">
      <c r="B29" s="214"/>
      <c r="C29" s="154"/>
      <c r="D29" s="154"/>
      <c r="E29" s="154" t="s">
        <v>169</v>
      </c>
      <c r="F29" s="217"/>
      <c r="G29" s="217"/>
      <c r="H29" s="154"/>
      <c r="I29" s="220"/>
    </row>
    <row r="30" spans="2:9">
      <c r="B30" s="168" t="s">
        <v>212</v>
      </c>
      <c r="C30" s="146" t="s">
        <v>172</v>
      </c>
      <c r="D30" s="147"/>
      <c r="E30" s="146" t="s">
        <v>137</v>
      </c>
      <c r="F30" s="169" t="s">
        <v>174</v>
      </c>
      <c r="G30" s="169">
        <v>250</v>
      </c>
      <c r="H30" s="146" t="s">
        <v>171</v>
      </c>
      <c r="I30" s="170">
        <v>44463.521527777775</v>
      </c>
    </row>
    <row r="31" spans="2:9">
      <c r="B31" s="171" t="s">
        <v>5</v>
      </c>
      <c r="C31" s="172">
        <v>44463.597916666666</v>
      </c>
      <c r="D31" s="173" t="s">
        <v>142</v>
      </c>
      <c r="E31" s="173" t="s">
        <v>173</v>
      </c>
      <c r="F31" s="174"/>
      <c r="G31" s="174">
        <f>$G$30/5</f>
        <v>50</v>
      </c>
      <c r="H31" s="173" t="s">
        <v>171</v>
      </c>
      <c r="I31" s="175">
        <v>44463.521527777775</v>
      </c>
    </row>
    <row r="32" spans="2:9">
      <c r="B32" s="171" t="s">
        <v>17</v>
      </c>
      <c r="C32" s="172"/>
      <c r="D32" s="173"/>
      <c r="E32" s="173" t="s">
        <v>169</v>
      </c>
      <c r="F32" s="174"/>
      <c r="G32" s="174">
        <f t="shared" ref="G32:G35" si="2">$G$30/5</f>
        <v>50</v>
      </c>
      <c r="H32" s="173" t="s">
        <v>171</v>
      </c>
      <c r="I32" s="175">
        <v>44463.521527777775</v>
      </c>
    </row>
    <row r="33" spans="2:9">
      <c r="B33" s="171" t="s">
        <v>27</v>
      </c>
      <c r="C33" s="172"/>
      <c r="D33" s="173"/>
      <c r="E33" s="173"/>
      <c r="F33" s="174"/>
      <c r="G33" s="174">
        <f t="shared" si="2"/>
        <v>50</v>
      </c>
      <c r="H33" s="173" t="s">
        <v>171</v>
      </c>
      <c r="I33" s="175">
        <v>44463.521527777775</v>
      </c>
    </row>
    <row r="34" spans="2:9">
      <c r="B34" s="171" t="s">
        <v>215</v>
      </c>
      <c r="C34" s="172"/>
      <c r="D34" s="173"/>
      <c r="E34" s="173"/>
      <c r="F34" s="174"/>
      <c r="G34" s="174">
        <f t="shared" si="2"/>
        <v>50</v>
      </c>
      <c r="H34" s="173" t="s">
        <v>171</v>
      </c>
      <c r="I34" s="175">
        <v>44463.521527777775</v>
      </c>
    </row>
    <row r="35" spans="2:9" ht="17" thickBot="1">
      <c r="B35" s="177" t="s">
        <v>20</v>
      </c>
      <c r="C35" s="149"/>
      <c r="D35" s="149"/>
      <c r="E35" s="178"/>
      <c r="F35" s="179"/>
      <c r="G35" s="179">
        <f t="shared" si="2"/>
        <v>50</v>
      </c>
      <c r="H35" s="149" t="s">
        <v>171</v>
      </c>
      <c r="I35" s="180">
        <v>44463.521527777775</v>
      </c>
    </row>
    <row r="36" spans="2:9">
      <c r="B36" s="212" t="s">
        <v>40</v>
      </c>
      <c r="C36" s="150" t="s">
        <v>175</v>
      </c>
      <c r="D36" s="151"/>
      <c r="E36" s="150" t="s">
        <v>137</v>
      </c>
      <c r="F36" s="215" t="s">
        <v>177</v>
      </c>
      <c r="G36" s="215">
        <v>43</v>
      </c>
      <c r="H36" s="150" t="s">
        <v>171</v>
      </c>
      <c r="I36" s="218">
        <v>44463.568055555559</v>
      </c>
    </row>
    <row r="37" spans="2:9">
      <c r="B37" s="213"/>
      <c r="C37" s="152">
        <v>44463.597916666666</v>
      </c>
      <c r="D37" s="153" t="s">
        <v>142</v>
      </c>
      <c r="E37" s="153" t="s">
        <v>176</v>
      </c>
      <c r="F37" s="216"/>
      <c r="G37" s="216"/>
      <c r="H37" s="153" t="s">
        <v>171</v>
      </c>
      <c r="I37" s="219"/>
    </row>
    <row r="38" spans="2:9" ht="17" thickBot="1">
      <c r="B38" s="214"/>
      <c r="C38" s="154"/>
      <c r="D38" s="154"/>
      <c r="E38" s="154" t="s">
        <v>169</v>
      </c>
      <c r="F38" s="217"/>
      <c r="G38" s="217"/>
      <c r="H38" s="154"/>
      <c r="I38" s="220"/>
    </row>
    <row r="39" spans="2:9">
      <c r="B39" s="168" t="s">
        <v>212</v>
      </c>
      <c r="C39" s="146" t="s">
        <v>178</v>
      </c>
      <c r="D39" s="147"/>
      <c r="E39" s="146" t="s">
        <v>137</v>
      </c>
      <c r="F39" s="169" t="s">
        <v>181</v>
      </c>
      <c r="G39" s="169">
        <v>350</v>
      </c>
      <c r="H39" s="146" t="s">
        <v>171</v>
      </c>
      <c r="I39" s="170">
        <v>44463.700694444444</v>
      </c>
    </row>
    <row r="40" spans="2:9">
      <c r="B40" s="171" t="s">
        <v>40</v>
      </c>
      <c r="C40" s="172">
        <v>44463.795138888891</v>
      </c>
      <c r="D40" s="173" t="s">
        <v>179</v>
      </c>
      <c r="E40" s="173" t="s">
        <v>180</v>
      </c>
      <c r="F40" s="174"/>
      <c r="G40" s="174">
        <f>$G$39/4</f>
        <v>87.5</v>
      </c>
      <c r="H40" s="173" t="s">
        <v>171</v>
      </c>
      <c r="I40" s="175">
        <v>44463.700694444444</v>
      </c>
    </row>
    <row r="41" spans="2:9">
      <c r="B41" s="171" t="s">
        <v>27</v>
      </c>
      <c r="C41" s="173"/>
      <c r="D41" s="176"/>
      <c r="E41" s="173"/>
      <c r="F41" s="174"/>
      <c r="G41" s="174">
        <f t="shared" ref="G41:G43" si="3">$G$39/4</f>
        <v>87.5</v>
      </c>
      <c r="H41" s="173" t="s">
        <v>171</v>
      </c>
      <c r="I41" s="175">
        <v>44463.700694444444</v>
      </c>
    </row>
    <row r="42" spans="2:9">
      <c r="B42" s="171" t="s">
        <v>5</v>
      </c>
      <c r="C42" s="173"/>
      <c r="D42" s="176"/>
      <c r="E42" s="173"/>
      <c r="F42" s="174"/>
      <c r="G42" s="174">
        <f t="shared" si="3"/>
        <v>87.5</v>
      </c>
      <c r="H42" s="173" t="s">
        <v>171</v>
      </c>
      <c r="I42" s="175">
        <v>44463.700694444444</v>
      </c>
    </row>
    <row r="43" spans="2:9" ht="17" thickBot="1">
      <c r="B43" s="171" t="s">
        <v>17</v>
      </c>
      <c r="C43" s="173"/>
      <c r="D43" s="176"/>
      <c r="E43" s="173"/>
      <c r="F43" s="174"/>
      <c r="G43" s="174">
        <f t="shared" si="3"/>
        <v>87.5</v>
      </c>
      <c r="H43" s="173" t="s">
        <v>171</v>
      </c>
      <c r="I43" s="175">
        <v>44463.700694444444</v>
      </c>
    </row>
    <row r="44" spans="2:9">
      <c r="B44" s="158" t="s">
        <v>212</v>
      </c>
      <c r="C44" s="150" t="s">
        <v>182</v>
      </c>
      <c r="D44" s="151"/>
      <c r="E44" s="150" t="s">
        <v>137</v>
      </c>
      <c r="F44" s="159" t="s">
        <v>174</v>
      </c>
      <c r="G44" s="159">
        <v>250</v>
      </c>
      <c r="H44" s="150" t="s">
        <v>171</v>
      </c>
      <c r="I44" s="160">
        <v>44464.444444444445</v>
      </c>
    </row>
    <row r="45" spans="2:9">
      <c r="B45" s="161" t="s">
        <v>40</v>
      </c>
      <c r="C45" s="152">
        <v>44464.503472222219</v>
      </c>
      <c r="D45" s="153" t="s">
        <v>179</v>
      </c>
      <c r="E45" s="153" t="s">
        <v>183</v>
      </c>
      <c r="F45" s="162"/>
      <c r="G45" s="162">
        <f>$G$44/4</f>
        <v>62.5</v>
      </c>
      <c r="H45" s="153" t="s">
        <v>171</v>
      </c>
      <c r="I45" s="163">
        <v>44464.444444444445</v>
      </c>
    </row>
    <row r="46" spans="2:9">
      <c r="B46" s="161" t="s">
        <v>27</v>
      </c>
      <c r="C46" s="153"/>
      <c r="D46" s="164"/>
      <c r="E46" s="153"/>
      <c r="F46" s="162"/>
      <c r="G46" s="162">
        <f>$G$44/4</f>
        <v>62.5</v>
      </c>
      <c r="H46" s="153" t="s">
        <v>171</v>
      </c>
      <c r="I46" s="163">
        <v>44464.444444444445</v>
      </c>
    </row>
    <row r="47" spans="2:9">
      <c r="B47" s="161" t="s">
        <v>5</v>
      </c>
      <c r="C47" s="153"/>
      <c r="D47" s="164"/>
      <c r="E47" s="153"/>
      <c r="F47" s="162"/>
      <c r="G47" s="162">
        <f>$G$44/4</f>
        <v>62.5</v>
      </c>
      <c r="H47" s="153" t="s">
        <v>171</v>
      </c>
      <c r="I47" s="163">
        <v>44464.444444444445</v>
      </c>
    </row>
    <row r="48" spans="2:9" ht="17" thickBot="1">
      <c r="B48" s="161" t="s">
        <v>17</v>
      </c>
      <c r="C48" s="153"/>
      <c r="D48" s="164"/>
      <c r="E48" s="153"/>
      <c r="F48" s="162"/>
      <c r="G48" s="162">
        <f>$G$44/4</f>
        <v>62.5</v>
      </c>
      <c r="H48" s="153" t="s">
        <v>171</v>
      </c>
      <c r="I48" s="163">
        <v>44464.444444444445</v>
      </c>
    </row>
    <row r="49" spans="2:9">
      <c r="B49" s="168" t="s">
        <v>212</v>
      </c>
      <c r="C49" s="146" t="s">
        <v>184</v>
      </c>
      <c r="D49" s="147"/>
      <c r="E49" s="146" t="s">
        <v>137</v>
      </c>
      <c r="F49" s="169" t="s">
        <v>187</v>
      </c>
      <c r="G49" s="169">
        <v>-263</v>
      </c>
      <c r="H49" s="146" t="s">
        <v>140</v>
      </c>
      <c r="I49" s="170">
        <v>44464.439583333333</v>
      </c>
    </row>
    <row r="50" spans="2:9">
      <c r="B50" s="171" t="s">
        <v>40</v>
      </c>
      <c r="C50" s="172">
        <v>44464.504166666666</v>
      </c>
      <c r="D50" s="173" t="s">
        <v>179</v>
      </c>
      <c r="E50" s="173" t="s">
        <v>185</v>
      </c>
      <c r="F50" s="174"/>
      <c r="G50" s="174">
        <f>$G$49/5</f>
        <v>-52.6</v>
      </c>
      <c r="H50" s="173" t="s">
        <v>140</v>
      </c>
      <c r="I50" s="175">
        <v>44464.439583333333</v>
      </c>
    </row>
    <row r="51" spans="2:9">
      <c r="B51" s="171" t="s">
        <v>27</v>
      </c>
      <c r="C51" s="172"/>
      <c r="D51" s="173"/>
      <c r="E51" s="173" t="s">
        <v>186</v>
      </c>
      <c r="F51" s="174"/>
      <c r="G51" s="174">
        <f t="shared" ref="G51:G54" si="4">$G$49/5</f>
        <v>-52.6</v>
      </c>
      <c r="H51" s="173" t="s">
        <v>140</v>
      </c>
      <c r="I51" s="175">
        <v>44464.439583333333</v>
      </c>
    </row>
    <row r="52" spans="2:9">
      <c r="B52" s="171" t="s">
        <v>5</v>
      </c>
      <c r="C52" s="172"/>
      <c r="D52" s="173"/>
      <c r="E52" s="173"/>
      <c r="F52" s="174"/>
      <c r="G52" s="174">
        <f t="shared" si="4"/>
        <v>-52.6</v>
      </c>
      <c r="H52" s="173" t="s">
        <v>140</v>
      </c>
      <c r="I52" s="175">
        <v>44464.439583333333</v>
      </c>
    </row>
    <row r="53" spans="2:9">
      <c r="B53" s="171" t="s">
        <v>17</v>
      </c>
      <c r="C53" s="172"/>
      <c r="D53" s="173"/>
      <c r="E53" s="173"/>
      <c r="F53" s="174"/>
      <c r="G53" s="174">
        <f t="shared" si="4"/>
        <v>-52.6</v>
      </c>
      <c r="H53" s="173" t="s">
        <v>140</v>
      </c>
      <c r="I53" s="175">
        <v>44464.439583333333</v>
      </c>
    </row>
    <row r="54" spans="2:9" ht="17" thickBot="1">
      <c r="B54" s="177" t="s">
        <v>20</v>
      </c>
      <c r="C54" s="149"/>
      <c r="D54" s="149"/>
      <c r="E54" s="178"/>
      <c r="F54" s="179"/>
      <c r="G54" s="179">
        <f t="shared" si="4"/>
        <v>-52.6</v>
      </c>
      <c r="H54" s="149" t="s">
        <v>140</v>
      </c>
      <c r="I54" s="180">
        <v>44464.439583333333</v>
      </c>
    </row>
    <row r="55" spans="2:9">
      <c r="B55" s="158" t="s">
        <v>212</v>
      </c>
      <c r="C55" s="150" t="s">
        <v>188</v>
      </c>
      <c r="D55" s="151"/>
      <c r="E55" s="150" t="s">
        <v>137</v>
      </c>
      <c r="F55" s="159" t="s">
        <v>190</v>
      </c>
      <c r="G55" s="159">
        <v>-230</v>
      </c>
      <c r="H55" s="150" t="s">
        <v>140</v>
      </c>
      <c r="I55" s="160">
        <v>44464.572916666664</v>
      </c>
    </row>
    <row r="56" spans="2:9">
      <c r="B56" s="161" t="s">
        <v>5</v>
      </c>
      <c r="C56" s="152">
        <v>44464.584027777775</v>
      </c>
      <c r="D56" s="164" t="s">
        <v>179</v>
      </c>
      <c r="E56" s="153" t="s">
        <v>189</v>
      </c>
      <c r="F56" s="162"/>
      <c r="G56" s="162">
        <f>$G$55/4</f>
        <v>-57.5</v>
      </c>
      <c r="H56" s="153" t="s">
        <v>140</v>
      </c>
      <c r="I56" s="163">
        <v>44464.572916666664</v>
      </c>
    </row>
    <row r="57" spans="2:9">
      <c r="B57" s="161" t="s">
        <v>27</v>
      </c>
      <c r="C57" s="153"/>
      <c r="D57" s="164"/>
      <c r="E57" s="153"/>
      <c r="F57" s="162"/>
      <c r="G57" s="162">
        <f t="shared" ref="G57:G59" si="5">$G$55/4</f>
        <v>-57.5</v>
      </c>
      <c r="H57" s="153" t="s">
        <v>140</v>
      </c>
      <c r="I57" s="163">
        <v>44464.572916666664</v>
      </c>
    </row>
    <row r="58" spans="2:9">
      <c r="B58" s="161" t="s">
        <v>20</v>
      </c>
      <c r="C58" s="153"/>
      <c r="D58" s="164"/>
      <c r="E58" s="153"/>
      <c r="F58" s="162"/>
      <c r="G58" s="162">
        <f t="shared" si="5"/>
        <v>-57.5</v>
      </c>
      <c r="H58" s="153" t="s">
        <v>140</v>
      </c>
      <c r="I58" s="163">
        <v>44464.572916666664</v>
      </c>
    </row>
    <row r="59" spans="2:9" ht="17" thickBot="1">
      <c r="B59" s="165" t="s">
        <v>17</v>
      </c>
      <c r="C59" s="167"/>
      <c r="D59" s="154"/>
      <c r="E59" s="154"/>
      <c r="F59" s="166"/>
      <c r="G59" s="162">
        <f t="shared" si="5"/>
        <v>-57.5</v>
      </c>
      <c r="H59" s="153" t="s">
        <v>140</v>
      </c>
      <c r="I59" s="163">
        <v>44464.572916666664</v>
      </c>
    </row>
    <row r="60" spans="2:9">
      <c r="B60" s="221" t="s">
        <v>27</v>
      </c>
      <c r="C60" s="146" t="s">
        <v>191</v>
      </c>
      <c r="D60" s="147"/>
      <c r="E60" s="146" t="s">
        <v>137</v>
      </c>
      <c r="F60" s="223" t="s">
        <v>193</v>
      </c>
      <c r="G60" s="223">
        <v>50</v>
      </c>
      <c r="H60" s="146" t="s">
        <v>171</v>
      </c>
      <c r="I60" s="225">
        <v>44464.740277777775</v>
      </c>
    </row>
    <row r="61" spans="2:9" ht="17" thickBot="1">
      <c r="B61" s="222"/>
      <c r="C61" s="148">
        <v>44464.815972222219</v>
      </c>
      <c r="D61" s="149" t="s">
        <v>179</v>
      </c>
      <c r="E61" s="149" t="s">
        <v>192</v>
      </c>
      <c r="F61" s="224"/>
      <c r="G61" s="224"/>
      <c r="H61" s="149" t="s">
        <v>171</v>
      </c>
      <c r="I61" s="226"/>
    </row>
    <row r="62" spans="2:9">
      <c r="B62" s="212" t="s">
        <v>40</v>
      </c>
      <c r="C62" s="150" t="s">
        <v>194</v>
      </c>
      <c r="D62" s="151"/>
      <c r="E62" s="150" t="s">
        <v>195</v>
      </c>
      <c r="F62" s="215" t="s">
        <v>199</v>
      </c>
      <c r="G62" s="215">
        <v>-260</v>
      </c>
      <c r="H62" s="150" t="s">
        <v>140</v>
      </c>
      <c r="I62" s="218">
        <v>44460.601388888892</v>
      </c>
    </row>
    <row r="63" spans="2:9">
      <c r="B63" s="213"/>
      <c r="C63" s="152">
        <v>44464.934027777781</v>
      </c>
      <c r="D63" s="153" t="s">
        <v>179</v>
      </c>
      <c r="E63" s="153" t="s">
        <v>196</v>
      </c>
      <c r="F63" s="216"/>
      <c r="G63" s="216"/>
      <c r="H63" s="153" t="s">
        <v>140</v>
      </c>
      <c r="I63" s="219"/>
    </row>
    <row r="64" spans="2:9">
      <c r="B64" s="213"/>
      <c r="C64" s="152">
        <v>44464.940972222219</v>
      </c>
      <c r="D64" s="153" t="s">
        <v>179</v>
      </c>
      <c r="E64" s="153" t="s">
        <v>197</v>
      </c>
      <c r="F64" s="216"/>
      <c r="G64" s="216"/>
      <c r="H64" s="153" t="s">
        <v>149</v>
      </c>
      <c r="I64" s="219"/>
    </row>
    <row r="65" spans="2:9" ht="17" thickBot="1">
      <c r="B65" s="214"/>
      <c r="C65" s="167">
        <v>44464.815972222219</v>
      </c>
      <c r="D65" s="154" t="s">
        <v>179</v>
      </c>
      <c r="E65" s="154" t="s">
        <v>198</v>
      </c>
      <c r="F65" s="217"/>
      <c r="G65" s="217"/>
      <c r="H65" s="154" t="s">
        <v>171</v>
      </c>
      <c r="I65" s="220"/>
    </row>
    <row r="66" spans="2:9" ht="17" thickBot="1">
      <c r="B66" s="189" t="s">
        <v>200</v>
      </c>
      <c r="C66" s="190"/>
      <c r="D66" s="190" t="s">
        <v>201</v>
      </c>
      <c r="E66" s="190" t="s">
        <v>202</v>
      </c>
      <c r="F66" s="190"/>
      <c r="G66" s="190">
        <v>486</v>
      </c>
      <c r="H66" s="190"/>
      <c r="I66" s="191">
        <v>44466.124305555553</v>
      </c>
    </row>
  </sheetData>
  <mergeCells count="36">
    <mergeCell ref="B17:B19"/>
    <mergeCell ref="F17:F19"/>
    <mergeCell ref="G17:G19"/>
    <mergeCell ref="I17:I19"/>
    <mergeCell ref="B4:B5"/>
    <mergeCell ref="F4:F5"/>
    <mergeCell ref="G4:G5"/>
    <mergeCell ref="I4:I5"/>
    <mergeCell ref="B6:B10"/>
    <mergeCell ref="F6:F10"/>
    <mergeCell ref="G6:G10"/>
    <mergeCell ref="I6:I10"/>
    <mergeCell ref="B20:B22"/>
    <mergeCell ref="F20:F22"/>
    <mergeCell ref="G20:G22"/>
    <mergeCell ref="I20:I22"/>
    <mergeCell ref="B24:B26"/>
    <mergeCell ref="F24:F26"/>
    <mergeCell ref="G24:G26"/>
    <mergeCell ref="I24:I26"/>
    <mergeCell ref="B36:B38"/>
    <mergeCell ref="F36:F38"/>
    <mergeCell ref="G36:G38"/>
    <mergeCell ref="I36:I38"/>
    <mergeCell ref="B27:B29"/>
    <mergeCell ref="F27:F29"/>
    <mergeCell ref="G27:G29"/>
    <mergeCell ref="I27:I29"/>
    <mergeCell ref="B62:B65"/>
    <mergeCell ref="F62:F65"/>
    <mergeCell ref="G62:G65"/>
    <mergeCell ref="I62:I65"/>
    <mergeCell ref="B60:B61"/>
    <mergeCell ref="F60:F61"/>
    <mergeCell ref="G60:G61"/>
    <mergeCell ref="I60:I6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21CCA-030E-A643-A169-4F853A8C7D5D}">
  <sheetPr codeName="Sheet4"/>
  <dimension ref="B2:F24"/>
  <sheetViews>
    <sheetView showGridLines="0" workbookViewId="0">
      <selection activeCell="B3" sqref="B3:F24"/>
    </sheetView>
  </sheetViews>
  <sheetFormatPr baseColWidth="10" defaultRowHeight="16"/>
  <cols>
    <col min="5" max="5" width="13.33203125" bestFit="1" customWidth="1"/>
  </cols>
  <sheetData>
    <row r="2" spans="2:6" ht="17" thickBot="1"/>
    <row r="3" spans="2:6" ht="20" thickBot="1">
      <c r="B3" s="12" t="s">
        <v>0</v>
      </c>
      <c r="C3" s="13" t="s">
        <v>1</v>
      </c>
      <c r="D3" s="13" t="s">
        <v>2</v>
      </c>
      <c r="E3" s="13" t="s">
        <v>3</v>
      </c>
      <c r="F3" s="14" t="s">
        <v>4</v>
      </c>
    </row>
    <row r="4" spans="2:6">
      <c r="B4" s="16" t="s">
        <v>5</v>
      </c>
      <c r="C4" s="17" t="s">
        <v>18</v>
      </c>
      <c r="D4" s="17" t="s">
        <v>51</v>
      </c>
      <c r="E4" s="17" t="s">
        <v>52</v>
      </c>
      <c r="F4" s="18">
        <v>428</v>
      </c>
    </row>
    <row r="5" spans="2:6">
      <c r="B5" s="19" t="s">
        <v>5</v>
      </c>
      <c r="C5" s="8" t="s">
        <v>18</v>
      </c>
      <c r="D5" s="8" t="s">
        <v>7</v>
      </c>
      <c r="E5" s="8" t="s">
        <v>8</v>
      </c>
      <c r="F5" s="20">
        <v>291</v>
      </c>
    </row>
    <row r="6" spans="2:6">
      <c r="B6" s="19" t="s">
        <v>5</v>
      </c>
      <c r="C6" s="8" t="s">
        <v>18</v>
      </c>
      <c r="D6" s="8" t="s">
        <v>53</v>
      </c>
      <c r="E6" s="8" t="s">
        <v>54</v>
      </c>
      <c r="F6" s="20">
        <v>354</v>
      </c>
    </row>
    <row r="7" spans="2:6" ht="17" thickBot="1">
      <c r="B7" s="24" t="s">
        <v>5</v>
      </c>
      <c r="C7" s="25" t="s">
        <v>18</v>
      </c>
      <c r="D7" s="25" t="s">
        <v>15</v>
      </c>
      <c r="E7" s="25" t="s">
        <v>16</v>
      </c>
      <c r="F7" s="26">
        <v>243</v>
      </c>
    </row>
    <row r="8" spans="2:6">
      <c r="B8" s="27" t="s">
        <v>17</v>
      </c>
      <c r="C8" s="28" t="s">
        <v>18</v>
      </c>
      <c r="D8" s="28" t="s">
        <v>19</v>
      </c>
      <c r="E8" s="28" t="s">
        <v>20</v>
      </c>
      <c r="F8" s="29">
        <v>133</v>
      </c>
    </row>
    <row r="9" spans="2:6">
      <c r="B9" s="30" t="s">
        <v>17</v>
      </c>
      <c r="C9" s="9" t="s">
        <v>6</v>
      </c>
      <c r="D9" s="9" t="s">
        <v>55</v>
      </c>
      <c r="E9" s="9" t="s">
        <v>56</v>
      </c>
      <c r="F9" s="31">
        <v>237</v>
      </c>
    </row>
    <row r="10" spans="2:6">
      <c r="B10" s="30" t="s">
        <v>17</v>
      </c>
      <c r="C10" s="9" t="s">
        <v>6</v>
      </c>
      <c r="D10" s="9" t="s">
        <v>21</v>
      </c>
      <c r="E10" s="9" t="s">
        <v>22</v>
      </c>
      <c r="F10" s="31">
        <v>236</v>
      </c>
    </row>
    <row r="11" spans="2:6">
      <c r="B11" s="30" t="s">
        <v>17</v>
      </c>
      <c r="C11" s="9" t="s">
        <v>6</v>
      </c>
      <c r="D11" s="9" t="s">
        <v>23</v>
      </c>
      <c r="E11" s="9" t="s">
        <v>24</v>
      </c>
      <c r="F11" s="31">
        <v>146</v>
      </c>
    </row>
    <row r="12" spans="2:6">
      <c r="B12" s="30" t="s">
        <v>17</v>
      </c>
      <c r="C12" s="9" t="s">
        <v>6</v>
      </c>
      <c r="D12" s="9" t="s">
        <v>57</v>
      </c>
      <c r="E12" s="9" t="s">
        <v>58</v>
      </c>
      <c r="F12" s="31">
        <v>61</v>
      </c>
    </row>
    <row r="13" spans="2:6" ht="17" thickBot="1">
      <c r="B13" s="21" t="s">
        <v>17</v>
      </c>
      <c r="C13" s="22" t="s">
        <v>6</v>
      </c>
      <c r="D13" s="22" t="s">
        <v>25</v>
      </c>
      <c r="E13" s="22" t="s">
        <v>26</v>
      </c>
      <c r="F13" s="23">
        <v>128</v>
      </c>
    </row>
    <row r="14" spans="2:6">
      <c r="B14" s="33" t="s">
        <v>27</v>
      </c>
      <c r="C14" s="34" t="s">
        <v>18</v>
      </c>
      <c r="D14" s="34" t="s">
        <v>30</v>
      </c>
      <c r="E14" s="34" t="s">
        <v>31</v>
      </c>
      <c r="F14" s="35">
        <v>360</v>
      </c>
    </row>
    <row r="15" spans="2:6">
      <c r="B15" s="36" t="s">
        <v>27</v>
      </c>
      <c r="C15" s="10" t="s">
        <v>18</v>
      </c>
      <c r="D15" s="10" t="s">
        <v>28</v>
      </c>
      <c r="E15" s="10" t="s">
        <v>29</v>
      </c>
      <c r="F15" s="37">
        <v>0</v>
      </c>
    </row>
    <row r="16" spans="2:6">
      <c r="B16" s="36" t="s">
        <v>27</v>
      </c>
      <c r="C16" s="10" t="s">
        <v>18</v>
      </c>
      <c r="D16" s="10" t="s">
        <v>34</v>
      </c>
      <c r="E16" s="10" t="s">
        <v>35</v>
      </c>
      <c r="F16" s="37">
        <v>186</v>
      </c>
    </row>
    <row r="17" spans="2:6">
      <c r="B17" s="36" t="s">
        <v>27</v>
      </c>
      <c r="C17" s="10" t="s">
        <v>6</v>
      </c>
      <c r="D17" s="10" t="s">
        <v>61</v>
      </c>
      <c r="E17" s="10" t="s">
        <v>62</v>
      </c>
      <c r="F17" s="37">
        <v>53</v>
      </c>
    </row>
    <row r="18" spans="2:6">
      <c r="B18" s="36" t="s">
        <v>27</v>
      </c>
      <c r="C18" s="10" t="s">
        <v>6</v>
      </c>
      <c r="D18" s="10" t="s">
        <v>32</v>
      </c>
      <c r="E18" s="10" t="s">
        <v>33</v>
      </c>
      <c r="F18" s="37">
        <v>112</v>
      </c>
    </row>
    <row r="19" spans="2:6" ht="17" thickBot="1">
      <c r="B19" s="38" t="s">
        <v>27</v>
      </c>
      <c r="C19" s="39" t="s">
        <v>6</v>
      </c>
      <c r="D19" s="39" t="s">
        <v>36</v>
      </c>
      <c r="E19" s="39" t="s">
        <v>37</v>
      </c>
      <c r="F19" s="40">
        <v>750</v>
      </c>
    </row>
    <row r="20" spans="2:6">
      <c r="B20" s="41" t="s">
        <v>40</v>
      </c>
      <c r="C20" s="42" t="s">
        <v>18</v>
      </c>
      <c r="D20" s="42" t="s">
        <v>43</v>
      </c>
      <c r="E20" s="42" t="s">
        <v>44</v>
      </c>
      <c r="F20" s="43">
        <v>92</v>
      </c>
    </row>
    <row r="21" spans="2:6">
      <c r="B21" s="44" t="s">
        <v>40</v>
      </c>
      <c r="C21" s="11" t="s">
        <v>6</v>
      </c>
      <c r="D21" s="11" t="s">
        <v>45</v>
      </c>
      <c r="E21" s="11" t="s">
        <v>46</v>
      </c>
      <c r="F21" s="45">
        <v>94</v>
      </c>
    </row>
    <row r="22" spans="2:6">
      <c r="B22" s="44" t="s">
        <v>40</v>
      </c>
      <c r="C22" s="11" t="s">
        <v>6</v>
      </c>
      <c r="D22" s="11" t="s">
        <v>41</v>
      </c>
      <c r="E22" s="11" t="s">
        <v>42</v>
      </c>
      <c r="F22" s="45">
        <v>9</v>
      </c>
    </row>
    <row r="23" spans="2:6">
      <c r="B23" s="44" t="s">
        <v>40</v>
      </c>
      <c r="C23" s="11" t="s">
        <v>6</v>
      </c>
      <c r="D23" s="11" t="s">
        <v>65</v>
      </c>
      <c r="E23" s="11" t="s">
        <v>66</v>
      </c>
      <c r="F23" s="45">
        <v>100</v>
      </c>
    </row>
    <row r="24" spans="2:6" ht="17" thickBot="1">
      <c r="B24" s="46" t="s">
        <v>40</v>
      </c>
      <c r="C24" s="47" t="s">
        <v>6</v>
      </c>
      <c r="D24" s="47" t="s">
        <v>49</v>
      </c>
      <c r="E24" s="47" t="s">
        <v>50</v>
      </c>
      <c r="F24" s="48">
        <v>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F137-2093-3642-A9CA-9FEA8E9A3446}">
  <sheetPr codeName="Sheet5"/>
  <dimension ref="C3:G22"/>
  <sheetViews>
    <sheetView showGridLines="0" workbookViewId="0">
      <selection activeCell="C4" sqref="C4:G22"/>
    </sheetView>
  </sheetViews>
  <sheetFormatPr baseColWidth="10" defaultRowHeight="16"/>
  <cols>
    <col min="6" max="6" width="13.33203125" bestFit="1" customWidth="1"/>
  </cols>
  <sheetData>
    <row r="3" spans="3:7" ht="17" thickBot="1"/>
    <row r="4" spans="3:7" ht="20" thickBot="1">
      <c r="C4" s="12" t="s">
        <v>0</v>
      </c>
      <c r="D4" s="13" t="s">
        <v>1</v>
      </c>
      <c r="E4" s="13" t="s">
        <v>2</v>
      </c>
      <c r="F4" s="13" t="s">
        <v>3</v>
      </c>
      <c r="G4" s="14" t="s">
        <v>4</v>
      </c>
    </row>
    <row r="5" spans="3:7">
      <c r="C5" s="16" t="s">
        <v>5</v>
      </c>
      <c r="D5" s="17" t="s">
        <v>18</v>
      </c>
      <c r="E5" s="17" t="s">
        <v>7</v>
      </c>
      <c r="F5" s="17" t="s">
        <v>8</v>
      </c>
      <c r="G5" s="18">
        <v>0</v>
      </c>
    </row>
    <row r="6" spans="3:7">
      <c r="C6" s="19" t="s">
        <v>5</v>
      </c>
      <c r="D6" s="8" t="s">
        <v>18</v>
      </c>
      <c r="E6" s="8" t="s">
        <v>11</v>
      </c>
      <c r="F6" s="8" t="s">
        <v>12</v>
      </c>
      <c r="G6" s="20">
        <v>0</v>
      </c>
    </row>
    <row r="7" spans="3:7">
      <c r="C7" s="19" t="s">
        <v>5</v>
      </c>
      <c r="D7" s="8" t="s">
        <v>6</v>
      </c>
      <c r="E7" s="8" t="s">
        <v>51</v>
      </c>
      <c r="F7" s="8" t="s">
        <v>52</v>
      </c>
      <c r="G7" s="20">
        <v>1000</v>
      </c>
    </row>
    <row r="8" spans="3:7">
      <c r="C8" s="19" t="s">
        <v>5</v>
      </c>
      <c r="D8" s="8" t="s">
        <v>6</v>
      </c>
      <c r="E8" s="8" t="s">
        <v>53</v>
      </c>
      <c r="F8" s="8" t="s">
        <v>54</v>
      </c>
      <c r="G8" s="20">
        <v>140</v>
      </c>
    </row>
    <row r="9" spans="3:7" ht="17" thickBot="1">
      <c r="C9" s="24" t="s">
        <v>5</v>
      </c>
      <c r="D9" s="25" t="s">
        <v>6</v>
      </c>
      <c r="E9" s="25" t="s">
        <v>15</v>
      </c>
      <c r="F9" s="25" t="s">
        <v>16</v>
      </c>
      <c r="G9" s="26">
        <v>142</v>
      </c>
    </row>
    <row r="10" spans="3:7">
      <c r="C10" s="30" t="s">
        <v>17</v>
      </c>
      <c r="D10" s="9" t="s">
        <v>18</v>
      </c>
      <c r="E10" s="9" t="s">
        <v>19</v>
      </c>
      <c r="F10" s="9" t="s">
        <v>20</v>
      </c>
      <c r="G10" s="31">
        <v>162</v>
      </c>
    </row>
    <row r="11" spans="3:7">
      <c r="C11" s="30" t="s">
        <v>17</v>
      </c>
      <c r="D11" s="9" t="s">
        <v>6</v>
      </c>
      <c r="E11" s="9" t="s">
        <v>21</v>
      </c>
      <c r="F11" s="9" t="s">
        <v>22</v>
      </c>
      <c r="G11" s="31">
        <v>230</v>
      </c>
    </row>
    <row r="12" spans="3:7" ht="17" thickBot="1">
      <c r="C12" s="30" t="s">
        <v>17</v>
      </c>
      <c r="D12" s="9" t="s">
        <v>6</v>
      </c>
      <c r="E12" s="9" t="s">
        <v>23</v>
      </c>
      <c r="F12" s="9" t="s">
        <v>24</v>
      </c>
      <c r="G12" s="31">
        <v>153</v>
      </c>
    </row>
    <row r="13" spans="3:7">
      <c r="C13" s="33" t="s">
        <v>27</v>
      </c>
      <c r="D13" s="34" t="s">
        <v>18</v>
      </c>
      <c r="E13" s="34" t="s">
        <v>61</v>
      </c>
      <c r="F13" s="34" t="s">
        <v>62</v>
      </c>
      <c r="G13" s="35">
        <v>0</v>
      </c>
    </row>
    <row r="14" spans="3:7">
      <c r="C14" s="36" t="s">
        <v>27</v>
      </c>
      <c r="D14" s="10" t="s">
        <v>18</v>
      </c>
      <c r="E14" s="10" t="s">
        <v>28</v>
      </c>
      <c r="F14" s="10" t="s">
        <v>29</v>
      </c>
      <c r="G14" s="37">
        <v>0</v>
      </c>
    </row>
    <row r="15" spans="3:7">
      <c r="C15" s="36" t="s">
        <v>27</v>
      </c>
      <c r="D15" s="10" t="s">
        <v>18</v>
      </c>
      <c r="E15" s="10" t="s">
        <v>32</v>
      </c>
      <c r="F15" s="10" t="s">
        <v>33</v>
      </c>
      <c r="G15" s="37">
        <v>215</v>
      </c>
    </row>
    <row r="16" spans="3:7">
      <c r="C16" s="36" t="s">
        <v>27</v>
      </c>
      <c r="D16" s="10" t="s">
        <v>6</v>
      </c>
      <c r="E16" s="10" t="s">
        <v>30</v>
      </c>
      <c r="F16" s="10" t="s">
        <v>31</v>
      </c>
      <c r="G16" s="37">
        <v>598</v>
      </c>
    </row>
    <row r="17" spans="3:7">
      <c r="C17" s="36" t="s">
        <v>27</v>
      </c>
      <c r="D17" s="10" t="s">
        <v>6</v>
      </c>
      <c r="E17" s="10" t="s">
        <v>34</v>
      </c>
      <c r="F17" s="10" t="s">
        <v>35</v>
      </c>
      <c r="G17" s="37">
        <v>115</v>
      </c>
    </row>
    <row r="18" spans="3:7" ht="17" thickBot="1">
      <c r="C18" s="36" t="s">
        <v>27</v>
      </c>
      <c r="D18" s="10" t="s">
        <v>6</v>
      </c>
      <c r="E18" s="10" t="s">
        <v>36</v>
      </c>
      <c r="F18" s="10" t="s">
        <v>37</v>
      </c>
      <c r="G18" s="37">
        <v>750</v>
      </c>
    </row>
    <row r="19" spans="3:7">
      <c r="C19" s="41" t="s">
        <v>40</v>
      </c>
      <c r="D19" s="42" t="s">
        <v>6</v>
      </c>
      <c r="E19" s="42" t="s">
        <v>43</v>
      </c>
      <c r="F19" s="42" t="s">
        <v>44</v>
      </c>
      <c r="G19" s="43">
        <v>352</v>
      </c>
    </row>
    <row r="20" spans="3:7">
      <c r="C20" s="44" t="s">
        <v>40</v>
      </c>
      <c r="D20" s="11" t="s">
        <v>6</v>
      </c>
      <c r="E20" s="11" t="s">
        <v>45</v>
      </c>
      <c r="F20" s="11" t="s">
        <v>46</v>
      </c>
      <c r="G20" s="45">
        <v>117</v>
      </c>
    </row>
    <row r="21" spans="3:7">
      <c r="C21" s="44" t="s">
        <v>40</v>
      </c>
      <c r="D21" s="11" t="s">
        <v>6</v>
      </c>
      <c r="E21" s="11" t="s">
        <v>47</v>
      </c>
      <c r="F21" s="11" t="s">
        <v>48</v>
      </c>
      <c r="G21" s="45">
        <v>109</v>
      </c>
    </row>
    <row r="22" spans="3:7" ht="17" thickBot="1">
      <c r="C22" s="46" t="s">
        <v>40</v>
      </c>
      <c r="D22" s="47" t="s">
        <v>6</v>
      </c>
      <c r="E22" s="47" t="s">
        <v>49</v>
      </c>
      <c r="F22" s="47" t="s">
        <v>50</v>
      </c>
      <c r="G22" s="48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78703-D7AD-0E4D-A86A-5464F83E602D}">
  <sheetPr codeName="Sheet6"/>
  <dimension ref="C3:G19"/>
  <sheetViews>
    <sheetView showGridLines="0" workbookViewId="0">
      <selection activeCell="C4" sqref="C4:G19"/>
    </sheetView>
  </sheetViews>
  <sheetFormatPr baseColWidth="10" defaultRowHeight="16"/>
  <sheetData>
    <row r="3" spans="3:7" ht="17" thickBot="1"/>
    <row r="4" spans="3:7" ht="20" thickBot="1">
      <c r="C4" s="12" t="s">
        <v>0</v>
      </c>
      <c r="D4" s="13" t="s">
        <v>1</v>
      </c>
      <c r="E4" s="13" t="s">
        <v>2</v>
      </c>
      <c r="F4" s="13" t="s">
        <v>3</v>
      </c>
      <c r="G4" s="14" t="s">
        <v>4</v>
      </c>
    </row>
    <row r="5" spans="3:7">
      <c r="C5" s="16" t="s">
        <v>5</v>
      </c>
      <c r="D5" s="17" t="s">
        <v>18</v>
      </c>
      <c r="E5" s="17" t="s">
        <v>51</v>
      </c>
      <c r="F5" s="17" t="s">
        <v>52</v>
      </c>
      <c r="G5" s="18">
        <v>553</v>
      </c>
    </row>
    <row r="6" spans="3:7" ht="17" thickBot="1">
      <c r="C6" s="24" t="s">
        <v>5</v>
      </c>
      <c r="D6" s="25" t="s">
        <v>18</v>
      </c>
      <c r="E6" s="25" t="s">
        <v>15</v>
      </c>
      <c r="F6" s="25" t="s">
        <v>16</v>
      </c>
      <c r="G6" s="26">
        <v>10</v>
      </c>
    </row>
    <row r="7" spans="3:7">
      <c r="C7" s="27" t="s">
        <v>17</v>
      </c>
      <c r="D7" s="28" t="s">
        <v>18</v>
      </c>
      <c r="E7" s="28" t="s">
        <v>19</v>
      </c>
      <c r="F7" s="28" t="s">
        <v>20</v>
      </c>
      <c r="G7" s="29">
        <v>48</v>
      </c>
    </row>
    <row r="8" spans="3:7">
      <c r="C8" s="30" t="s">
        <v>17</v>
      </c>
      <c r="D8" s="9" t="s">
        <v>6</v>
      </c>
      <c r="E8" s="9" t="s">
        <v>21</v>
      </c>
      <c r="F8" s="9" t="s">
        <v>22</v>
      </c>
      <c r="G8" s="31">
        <v>186</v>
      </c>
    </row>
    <row r="9" spans="3:7">
      <c r="C9" s="30" t="s">
        <v>17</v>
      </c>
      <c r="D9" s="9" t="s">
        <v>6</v>
      </c>
      <c r="E9" s="9" t="s">
        <v>23</v>
      </c>
      <c r="F9" s="9" t="s">
        <v>24</v>
      </c>
      <c r="G9" s="31">
        <v>28</v>
      </c>
    </row>
    <row r="10" spans="3:7" ht="17" thickBot="1">
      <c r="C10" s="21" t="s">
        <v>17</v>
      </c>
      <c r="D10" s="22" t="s">
        <v>6</v>
      </c>
      <c r="E10" s="22" t="s">
        <v>67</v>
      </c>
      <c r="F10" s="22" t="s">
        <v>68</v>
      </c>
      <c r="G10" s="23">
        <v>105</v>
      </c>
    </row>
    <row r="11" spans="3:7">
      <c r="C11" s="33" t="s">
        <v>27</v>
      </c>
      <c r="D11" s="34" t="s">
        <v>18</v>
      </c>
      <c r="E11" s="34" t="s">
        <v>61</v>
      </c>
      <c r="F11" s="34" t="s">
        <v>62</v>
      </c>
      <c r="G11" s="35">
        <v>61</v>
      </c>
    </row>
    <row r="12" spans="3:7">
      <c r="C12" s="36" t="s">
        <v>27</v>
      </c>
      <c r="D12" s="10" t="s">
        <v>18</v>
      </c>
      <c r="E12" s="10" t="s">
        <v>30</v>
      </c>
      <c r="F12" s="10" t="s">
        <v>31</v>
      </c>
      <c r="G12" s="37">
        <v>1097</v>
      </c>
    </row>
    <row r="13" spans="3:7">
      <c r="C13" s="36" t="s">
        <v>27</v>
      </c>
      <c r="D13" s="10" t="s">
        <v>18</v>
      </c>
      <c r="E13" s="10" t="s">
        <v>32</v>
      </c>
      <c r="F13" s="10" t="s">
        <v>33</v>
      </c>
      <c r="G13" s="37">
        <v>48</v>
      </c>
    </row>
    <row r="14" spans="3:7">
      <c r="C14" s="36" t="s">
        <v>27</v>
      </c>
      <c r="D14" s="10" t="s">
        <v>18</v>
      </c>
      <c r="E14" s="10" t="s">
        <v>36</v>
      </c>
      <c r="F14" s="10" t="s">
        <v>37</v>
      </c>
      <c r="G14" s="37">
        <v>81</v>
      </c>
    </row>
    <row r="15" spans="3:7">
      <c r="C15" s="36" t="s">
        <v>27</v>
      </c>
      <c r="D15" s="10" t="s">
        <v>18</v>
      </c>
      <c r="E15" s="10" t="s">
        <v>63</v>
      </c>
      <c r="F15" s="10" t="s">
        <v>64</v>
      </c>
      <c r="G15" s="37">
        <v>0</v>
      </c>
    </row>
    <row r="16" spans="3:7">
      <c r="C16" s="36" t="s">
        <v>27</v>
      </c>
      <c r="D16" s="10" t="s">
        <v>6</v>
      </c>
      <c r="E16" s="10" t="s">
        <v>28</v>
      </c>
      <c r="F16" s="10" t="s">
        <v>29</v>
      </c>
      <c r="G16" s="37">
        <v>114</v>
      </c>
    </row>
    <row r="17" spans="3:7" ht="17" thickBot="1">
      <c r="C17" s="38" t="s">
        <v>27</v>
      </c>
      <c r="D17" s="39" t="s">
        <v>6</v>
      </c>
      <c r="E17" s="39" t="s">
        <v>34</v>
      </c>
      <c r="F17" s="39" t="s">
        <v>35</v>
      </c>
      <c r="G17" s="40">
        <v>115</v>
      </c>
    </row>
    <row r="18" spans="3:7">
      <c r="C18" s="51" t="s">
        <v>40</v>
      </c>
      <c r="D18" s="32" t="s">
        <v>18</v>
      </c>
      <c r="E18" s="32" t="s">
        <v>49</v>
      </c>
      <c r="F18" s="32" t="s">
        <v>50</v>
      </c>
      <c r="G18" s="52">
        <v>1140</v>
      </c>
    </row>
    <row r="19" spans="3:7" ht="17" thickBot="1">
      <c r="C19" s="46" t="s">
        <v>40</v>
      </c>
      <c r="D19" s="47" t="s">
        <v>6</v>
      </c>
      <c r="E19" s="47" t="s">
        <v>43</v>
      </c>
      <c r="F19" s="47" t="s">
        <v>44</v>
      </c>
      <c r="G19" s="48">
        <v>1728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84CEB-B842-8345-8F75-E4D010288A82}">
  <sheetPr codeName="Sheet7"/>
  <dimension ref="B3:F23"/>
  <sheetViews>
    <sheetView showGridLines="0" workbookViewId="0">
      <selection activeCell="Q21" sqref="Q21"/>
    </sheetView>
  </sheetViews>
  <sheetFormatPr baseColWidth="10" defaultRowHeight="16"/>
  <cols>
    <col min="5" max="5" width="13" bestFit="1" customWidth="1"/>
  </cols>
  <sheetData>
    <row r="3" spans="2:6" ht="17" thickBot="1"/>
    <row r="4" spans="2:6" ht="20" thickBot="1">
      <c r="B4" s="53" t="s">
        <v>0</v>
      </c>
      <c r="C4" s="54" t="s">
        <v>1</v>
      </c>
      <c r="D4" s="54" t="s">
        <v>2</v>
      </c>
      <c r="E4" s="54" t="s">
        <v>3</v>
      </c>
      <c r="F4" s="55" t="s">
        <v>4</v>
      </c>
    </row>
    <row r="5" spans="2:6">
      <c r="B5" s="16" t="s">
        <v>5</v>
      </c>
      <c r="C5" s="17" t="s">
        <v>18</v>
      </c>
      <c r="D5" s="17" t="s">
        <v>7</v>
      </c>
      <c r="E5" s="17" t="s">
        <v>8</v>
      </c>
      <c r="F5" s="18">
        <v>1</v>
      </c>
    </row>
    <row r="6" spans="2:6">
      <c r="B6" s="19" t="s">
        <v>5</v>
      </c>
      <c r="C6" s="8" t="s">
        <v>18</v>
      </c>
      <c r="D6" s="8" t="s">
        <v>11</v>
      </c>
      <c r="E6" s="8" t="s">
        <v>12</v>
      </c>
      <c r="F6" s="20">
        <v>0</v>
      </c>
    </row>
    <row r="7" spans="2:6">
      <c r="B7" s="19" t="s">
        <v>5</v>
      </c>
      <c r="C7" s="8" t="s">
        <v>6</v>
      </c>
      <c r="D7" s="8" t="s">
        <v>51</v>
      </c>
      <c r="E7" s="8" t="s">
        <v>52</v>
      </c>
      <c r="F7" s="20">
        <v>31</v>
      </c>
    </row>
    <row r="8" spans="2:6" ht="17" thickBot="1">
      <c r="B8" s="24" t="s">
        <v>5</v>
      </c>
      <c r="C8" s="25" t="s">
        <v>6</v>
      </c>
      <c r="D8" s="25" t="s">
        <v>15</v>
      </c>
      <c r="E8" s="25" t="s">
        <v>16</v>
      </c>
      <c r="F8" s="26">
        <v>110</v>
      </c>
    </row>
    <row r="9" spans="2:6">
      <c r="B9" s="49" t="s">
        <v>17</v>
      </c>
      <c r="C9" s="15" t="s">
        <v>18</v>
      </c>
      <c r="D9" s="15" t="s">
        <v>21</v>
      </c>
      <c r="E9" s="15" t="s">
        <v>22</v>
      </c>
      <c r="F9" s="50">
        <v>111</v>
      </c>
    </row>
    <row r="10" spans="2:6">
      <c r="B10" s="30" t="s">
        <v>17</v>
      </c>
      <c r="C10" s="9" t="s">
        <v>18</v>
      </c>
      <c r="D10" s="9" t="s">
        <v>57</v>
      </c>
      <c r="E10" s="9" t="s">
        <v>58</v>
      </c>
      <c r="F10" s="31">
        <v>466</v>
      </c>
    </row>
    <row r="11" spans="2:6">
      <c r="B11" s="30" t="s">
        <v>17</v>
      </c>
      <c r="C11" s="9" t="s">
        <v>18</v>
      </c>
      <c r="D11" s="9" t="s">
        <v>25</v>
      </c>
      <c r="E11" s="9" t="s">
        <v>26</v>
      </c>
      <c r="F11" s="31">
        <v>30</v>
      </c>
    </row>
    <row r="12" spans="2:6">
      <c r="B12" s="30" t="s">
        <v>17</v>
      </c>
      <c r="C12" s="9" t="s">
        <v>6</v>
      </c>
      <c r="D12" s="9" t="s">
        <v>55</v>
      </c>
      <c r="E12" s="9" t="s">
        <v>56</v>
      </c>
      <c r="F12" s="31">
        <v>18</v>
      </c>
    </row>
    <row r="13" spans="2:6">
      <c r="B13" s="30" t="s">
        <v>17</v>
      </c>
      <c r="C13" s="9" t="s">
        <v>6</v>
      </c>
      <c r="D13" s="9" t="s">
        <v>23</v>
      </c>
      <c r="E13" s="9" t="s">
        <v>24</v>
      </c>
      <c r="F13" s="31">
        <v>103</v>
      </c>
    </row>
    <row r="14" spans="2:6" ht="17" thickBot="1">
      <c r="B14" s="21" t="s">
        <v>17</v>
      </c>
      <c r="C14" s="22" t="s">
        <v>6</v>
      </c>
      <c r="D14" s="22" t="s">
        <v>19</v>
      </c>
      <c r="E14" s="22" t="s">
        <v>20</v>
      </c>
      <c r="F14" s="23">
        <v>24</v>
      </c>
    </row>
    <row r="15" spans="2:6">
      <c r="B15" s="36" t="s">
        <v>27</v>
      </c>
      <c r="C15" s="10" t="s">
        <v>18</v>
      </c>
      <c r="D15" s="10" t="s">
        <v>61</v>
      </c>
      <c r="E15" s="10" t="s">
        <v>62</v>
      </c>
      <c r="F15" s="37">
        <v>165</v>
      </c>
    </row>
    <row r="16" spans="2:6">
      <c r="B16" s="36" t="s">
        <v>27</v>
      </c>
      <c r="C16" s="10" t="s">
        <v>18</v>
      </c>
      <c r="D16" s="10" t="s">
        <v>28</v>
      </c>
      <c r="E16" s="10" t="s">
        <v>29</v>
      </c>
      <c r="F16" s="37">
        <v>0</v>
      </c>
    </row>
    <row r="17" spans="2:6">
      <c r="B17" s="36" t="s">
        <v>27</v>
      </c>
      <c r="C17" s="10" t="s">
        <v>18</v>
      </c>
      <c r="D17" s="10" t="s">
        <v>32</v>
      </c>
      <c r="E17" s="10" t="s">
        <v>33</v>
      </c>
      <c r="F17" s="37">
        <v>76</v>
      </c>
    </row>
    <row r="18" spans="2:6">
      <c r="B18" s="36" t="s">
        <v>27</v>
      </c>
      <c r="C18" s="10" t="s">
        <v>18</v>
      </c>
      <c r="D18" s="10" t="s">
        <v>36</v>
      </c>
      <c r="E18" s="10" t="s">
        <v>37</v>
      </c>
      <c r="F18" s="37">
        <v>224</v>
      </c>
    </row>
    <row r="19" spans="2:6">
      <c r="B19" s="36" t="s">
        <v>27</v>
      </c>
      <c r="C19" s="10" t="s">
        <v>6</v>
      </c>
      <c r="D19" s="10" t="s">
        <v>30</v>
      </c>
      <c r="E19" s="10" t="s">
        <v>31</v>
      </c>
      <c r="F19" s="37">
        <v>349</v>
      </c>
    </row>
    <row r="20" spans="2:6">
      <c r="B20" s="36" t="s">
        <v>27</v>
      </c>
      <c r="C20" s="10" t="s">
        <v>6</v>
      </c>
      <c r="D20" s="10" t="s">
        <v>34</v>
      </c>
      <c r="E20" s="10" t="s">
        <v>35</v>
      </c>
      <c r="F20" s="37">
        <v>365</v>
      </c>
    </row>
    <row r="21" spans="2:6" ht="17" thickBot="1">
      <c r="B21" s="38" t="s">
        <v>27</v>
      </c>
      <c r="C21" s="39" t="s">
        <v>6</v>
      </c>
      <c r="D21" s="39" t="s">
        <v>63</v>
      </c>
      <c r="E21" s="39" t="s">
        <v>64</v>
      </c>
      <c r="F21" s="40">
        <v>2</v>
      </c>
    </row>
    <row r="22" spans="2:6">
      <c r="B22" s="51" t="s">
        <v>40</v>
      </c>
      <c r="C22" s="32" t="s">
        <v>6</v>
      </c>
      <c r="D22" s="32" t="s">
        <v>45</v>
      </c>
      <c r="E22" s="32" t="s">
        <v>46</v>
      </c>
      <c r="F22" s="52">
        <v>300</v>
      </c>
    </row>
    <row r="23" spans="2:6" ht="17" thickBot="1">
      <c r="B23" s="46" t="s">
        <v>40</v>
      </c>
      <c r="C23" s="47" t="s">
        <v>6</v>
      </c>
      <c r="D23" s="47" t="s">
        <v>49</v>
      </c>
      <c r="E23" s="47" t="s">
        <v>50</v>
      </c>
      <c r="F23" s="48">
        <v>236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6CE13-A7FD-5F40-BB49-34B8E90B07DD}">
  <dimension ref="B2:F17"/>
  <sheetViews>
    <sheetView showGridLines="0" workbookViewId="0">
      <selection activeCell="B3" sqref="B3:F17"/>
    </sheetView>
  </sheetViews>
  <sheetFormatPr baseColWidth="10" defaultRowHeight="16"/>
  <cols>
    <col min="5" max="5" width="13" bestFit="1" customWidth="1"/>
    <col min="7" max="7" width="4.33203125" customWidth="1"/>
  </cols>
  <sheetData>
    <row r="2" spans="2:6" ht="17" thickBot="1"/>
    <row r="3" spans="2:6" ht="20" thickBot="1">
      <c r="B3" s="53" t="s">
        <v>0</v>
      </c>
      <c r="C3" s="54" t="s">
        <v>1</v>
      </c>
      <c r="D3" s="54" t="s">
        <v>2</v>
      </c>
      <c r="E3" s="54" t="s">
        <v>3</v>
      </c>
      <c r="F3" s="55" t="s">
        <v>4</v>
      </c>
    </row>
    <row r="4" spans="2:6">
      <c r="B4" s="16" t="s">
        <v>5</v>
      </c>
      <c r="C4" s="17" t="s">
        <v>18</v>
      </c>
      <c r="D4" s="17" t="s">
        <v>51</v>
      </c>
      <c r="E4" s="17" t="s">
        <v>52</v>
      </c>
      <c r="F4" s="18">
        <v>125</v>
      </c>
    </row>
    <row r="5" spans="2:6" ht="17" thickBot="1">
      <c r="B5" s="24" t="s">
        <v>5</v>
      </c>
      <c r="C5" s="25" t="s">
        <v>18</v>
      </c>
      <c r="D5" s="25" t="s">
        <v>7</v>
      </c>
      <c r="E5" s="25" t="s">
        <v>8</v>
      </c>
      <c r="F5" s="26">
        <v>3</v>
      </c>
    </row>
    <row r="6" spans="2:6">
      <c r="B6" s="27" t="s">
        <v>17</v>
      </c>
      <c r="C6" s="28" t="s">
        <v>6</v>
      </c>
      <c r="D6" s="28" t="s">
        <v>55</v>
      </c>
      <c r="E6" s="28" t="s">
        <v>56</v>
      </c>
      <c r="F6" s="29">
        <v>31</v>
      </c>
    </row>
    <row r="7" spans="2:6">
      <c r="B7" s="30" t="s">
        <v>17</v>
      </c>
      <c r="C7" s="9" t="s">
        <v>6</v>
      </c>
      <c r="D7" s="9" t="s">
        <v>21</v>
      </c>
      <c r="E7" s="9" t="s">
        <v>22</v>
      </c>
      <c r="F7" s="31">
        <v>62</v>
      </c>
    </row>
    <row r="8" spans="2:6">
      <c r="B8" s="30" t="s">
        <v>17</v>
      </c>
      <c r="C8" s="9" t="s">
        <v>6</v>
      </c>
      <c r="D8" s="9" t="s">
        <v>23</v>
      </c>
      <c r="E8" s="9" t="s">
        <v>24</v>
      </c>
      <c r="F8" s="31">
        <v>259</v>
      </c>
    </row>
    <row r="9" spans="2:6">
      <c r="B9" s="30" t="s">
        <v>17</v>
      </c>
      <c r="C9" s="9" t="s">
        <v>6</v>
      </c>
      <c r="D9" s="9" t="s">
        <v>57</v>
      </c>
      <c r="E9" s="9" t="s">
        <v>58</v>
      </c>
      <c r="F9" s="31">
        <v>65</v>
      </c>
    </row>
    <row r="10" spans="2:6">
      <c r="B10" s="30" t="s">
        <v>17</v>
      </c>
      <c r="C10" s="9" t="s">
        <v>6</v>
      </c>
      <c r="D10" s="9" t="s">
        <v>19</v>
      </c>
      <c r="E10" s="9" t="s">
        <v>20</v>
      </c>
      <c r="F10" s="31">
        <v>110</v>
      </c>
    </row>
    <row r="11" spans="2:6" ht="17" thickBot="1">
      <c r="B11" s="21" t="s">
        <v>17</v>
      </c>
      <c r="C11" s="22" t="s">
        <v>6</v>
      </c>
      <c r="D11" s="22" t="s">
        <v>25</v>
      </c>
      <c r="E11" s="22" t="s">
        <v>26</v>
      </c>
      <c r="F11" s="23">
        <v>190</v>
      </c>
    </row>
    <row r="12" spans="2:6">
      <c r="B12" s="33" t="s">
        <v>27</v>
      </c>
      <c r="C12" s="34" t="s">
        <v>18</v>
      </c>
      <c r="D12" s="34" t="s">
        <v>61</v>
      </c>
      <c r="E12" s="34" t="s">
        <v>62</v>
      </c>
      <c r="F12" s="35">
        <v>110</v>
      </c>
    </row>
    <row r="13" spans="2:6">
      <c r="B13" s="36" t="s">
        <v>27</v>
      </c>
      <c r="C13" s="10" t="s">
        <v>18</v>
      </c>
      <c r="D13" s="10" t="s">
        <v>32</v>
      </c>
      <c r="E13" s="10" t="s">
        <v>33</v>
      </c>
      <c r="F13" s="37">
        <v>54</v>
      </c>
    </row>
    <row r="14" spans="2:6">
      <c r="B14" s="36" t="s">
        <v>27</v>
      </c>
      <c r="C14" s="10" t="s">
        <v>18</v>
      </c>
      <c r="D14" s="10" t="s">
        <v>34</v>
      </c>
      <c r="E14" s="10" t="s">
        <v>35</v>
      </c>
      <c r="F14" s="37">
        <v>100</v>
      </c>
    </row>
    <row r="15" spans="2:6">
      <c r="B15" s="36" t="s">
        <v>27</v>
      </c>
      <c r="C15" s="10" t="s">
        <v>6</v>
      </c>
      <c r="D15" s="10" t="s">
        <v>30</v>
      </c>
      <c r="E15" s="10" t="s">
        <v>31</v>
      </c>
      <c r="F15" s="37">
        <v>228</v>
      </c>
    </row>
    <row r="16" spans="2:6" ht="17" thickBot="1">
      <c r="B16" s="38" t="s">
        <v>27</v>
      </c>
      <c r="C16" s="39" t="s">
        <v>6</v>
      </c>
      <c r="D16" s="39" t="s">
        <v>36</v>
      </c>
      <c r="E16" s="39" t="s">
        <v>37</v>
      </c>
      <c r="F16" s="40">
        <v>305</v>
      </c>
    </row>
    <row r="17" spans="2:6" ht="17" thickBot="1">
      <c r="B17" s="56" t="s">
        <v>40</v>
      </c>
      <c r="C17" s="57" t="s">
        <v>6</v>
      </c>
      <c r="D17" s="57" t="s">
        <v>49</v>
      </c>
      <c r="E17" s="57" t="s">
        <v>50</v>
      </c>
      <c r="F17" s="58">
        <v>507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68C81-7A37-E74B-BB99-366FA70D3832}">
  <dimension ref="B1:J21"/>
  <sheetViews>
    <sheetView showGridLines="0" zoomScaleNormal="100" workbookViewId="0">
      <selection activeCell="B2" sqref="B2:F18"/>
    </sheetView>
  </sheetViews>
  <sheetFormatPr baseColWidth="10" defaultRowHeight="16"/>
  <cols>
    <col min="5" max="5" width="13" bestFit="1" customWidth="1"/>
    <col min="7" max="7" width="4.1640625" customWidth="1"/>
  </cols>
  <sheetData>
    <row r="1" spans="2:6" ht="17" thickBot="1"/>
    <row r="2" spans="2:6" ht="20" thickBot="1">
      <c r="B2" s="12" t="s">
        <v>0</v>
      </c>
      <c r="C2" s="13" t="s">
        <v>1</v>
      </c>
      <c r="D2" s="13" t="s">
        <v>2</v>
      </c>
      <c r="E2" s="13" t="s">
        <v>3</v>
      </c>
      <c r="F2" s="14" t="s">
        <v>4</v>
      </c>
    </row>
    <row r="3" spans="2:6">
      <c r="B3" s="16" t="s">
        <v>5</v>
      </c>
      <c r="C3" s="17" t="s">
        <v>6</v>
      </c>
      <c r="D3" s="17" t="s">
        <v>51</v>
      </c>
      <c r="E3" s="17" t="s">
        <v>52</v>
      </c>
      <c r="F3" s="18">
        <v>996</v>
      </c>
    </row>
    <row r="4" spans="2:6" ht="17" thickBot="1">
      <c r="B4" s="24" t="s">
        <v>5</v>
      </c>
      <c r="C4" s="25" t="s">
        <v>6</v>
      </c>
      <c r="D4" s="25" t="s">
        <v>15</v>
      </c>
      <c r="E4" s="25" t="s">
        <v>16</v>
      </c>
      <c r="F4" s="26">
        <v>30</v>
      </c>
    </row>
    <row r="5" spans="2:6">
      <c r="B5" s="27" t="s">
        <v>17</v>
      </c>
      <c r="C5" s="28" t="s">
        <v>18</v>
      </c>
      <c r="D5" s="28" t="s">
        <v>23</v>
      </c>
      <c r="E5" s="28" t="s">
        <v>24</v>
      </c>
      <c r="F5" s="29">
        <v>0</v>
      </c>
    </row>
    <row r="6" spans="2:6">
      <c r="B6" s="30" t="s">
        <v>17</v>
      </c>
      <c r="C6" s="9" t="s">
        <v>18</v>
      </c>
      <c r="D6" s="9" t="s">
        <v>19</v>
      </c>
      <c r="E6" s="9" t="s">
        <v>20</v>
      </c>
      <c r="F6" s="31">
        <v>88</v>
      </c>
    </row>
    <row r="7" spans="2:6">
      <c r="B7" s="30" t="s">
        <v>17</v>
      </c>
      <c r="C7" s="9" t="s">
        <v>6</v>
      </c>
      <c r="D7" s="9" t="s">
        <v>55</v>
      </c>
      <c r="E7" s="9" t="s">
        <v>56</v>
      </c>
      <c r="F7" s="31">
        <v>735</v>
      </c>
    </row>
    <row r="8" spans="2:6">
      <c r="B8" s="30" t="s">
        <v>17</v>
      </c>
      <c r="C8" s="9" t="s">
        <v>6</v>
      </c>
      <c r="D8" s="9" t="s">
        <v>21</v>
      </c>
      <c r="E8" s="9" t="s">
        <v>22</v>
      </c>
      <c r="F8" s="31">
        <v>63</v>
      </c>
    </row>
    <row r="9" spans="2:6">
      <c r="B9" s="30" t="s">
        <v>17</v>
      </c>
      <c r="C9" s="9" t="s">
        <v>6</v>
      </c>
      <c r="D9" s="9" t="s">
        <v>57</v>
      </c>
      <c r="E9" s="9" t="s">
        <v>58</v>
      </c>
      <c r="F9" s="31">
        <v>230</v>
      </c>
    </row>
    <row r="10" spans="2:6" ht="17" thickBot="1">
      <c r="B10" s="21" t="s">
        <v>17</v>
      </c>
      <c r="C10" s="22" t="s">
        <v>6</v>
      </c>
      <c r="D10" s="22" t="s">
        <v>25</v>
      </c>
      <c r="E10" s="22" t="s">
        <v>26</v>
      </c>
      <c r="F10" s="23">
        <v>130</v>
      </c>
    </row>
    <row r="11" spans="2:6">
      <c r="B11" s="33" t="s">
        <v>27</v>
      </c>
      <c r="C11" s="34" t="s">
        <v>18</v>
      </c>
      <c r="D11" s="34" t="s">
        <v>30</v>
      </c>
      <c r="E11" s="34" t="s">
        <v>31</v>
      </c>
      <c r="F11" s="35">
        <v>116</v>
      </c>
    </row>
    <row r="12" spans="2:6">
      <c r="B12" s="36" t="s">
        <v>27</v>
      </c>
      <c r="C12" s="10" t="s">
        <v>18</v>
      </c>
      <c r="D12" s="10" t="s">
        <v>28</v>
      </c>
      <c r="E12" s="10" t="s">
        <v>29</v>
      </c>
      <c r="F12" s="37">
        <v>0</v>
      </c>
    </row>
    <row r="13" spans="2:6">
      <c r="B13" s="36" t="s">
        <v>27</v>
      </c>
      <c r="C13" s="10" t="s">
        <v>6</v>
      </c>
      <c r="D13" s="10" t="s">
        <v>61</v>
      </c>
      <c r="E13" s="10" t="s">
        <v>62</v>
      </c>
      <c r="F13" s="37">
        <v>36</v>
      </c>
    </row>
    <row r="14" spans="2:6">
      <c r="B14" s="36" t="s">
        <v>27</v>
      </c>
      <c r="C14" s="10" t="s">
        <v>6</v>
      </c>
      <c r="D14" s="10" t="s">
        <v>32</v>
      </c>
      <c r="E14" s="10" t="s">
        <v>33</v>
      </c>
      <c r="F14" s="37">
        <v>278</v>
      </c>
    </row>
    <row r="15" spans="2:6">
      <c r="B15" s="36" t="s">
        <v>27</v>
      </c>
      <c r="C15" s="10" t="s">
        <v>6</v>
      </c>
      <c r="D15" s="10" t="s">
        <v>34</v>
      </c>
      <c r="E15" s="10" t="s">
        <v>35</v>
      </c>
      <c r="F15" s="37">
        <v>78</v>
      </c>
    </row>
    <row r="16" spans="2:6" ht="17" thickBot="1">
      <c r="B16" s="38" t="s">
        <v>27</v>
      </c>
      <c r="C16" s="39" t="s">
        <v>6</v>
      </c>
      <c r="D16" s="39" t="s">
        <v>36</v>
      </c>
      <c r="E16" s="39" t="s">
        <v>37</v>
      </c>
      <c r="F16" s="40">
        <v>750</v>
      </c>
    </row>
    <row r="17" spans="2:10">
      <c r="B17" s="41" t="s">
        <v>40</v>
      </c>
      <c r="C17" s="42" t="s">
        <v>6</v>
      </c>
      <c r="D17" s="42" t="s">
        <v>47</v>
      </c>
      <c r="E17" s="42" t="s">
        <v>48</v>
      </c>
      <c r="F17" s="43">
        <v>12</v>
      </c>
    </row>
    <row r="18" spans="2:10" ht="17" thickBot="1">
      <c r="B18" s="46" t="s">
        <v>40</v>
      </c>
      <c r="C18" s="47" t="s">
        <v>6</v>
      </c>
      <c r="D18" s="47" t="s">
        <v>49</v>
      </c>
      <c r="E18" s="47" t="s">
        <v>50</v>
      </c>
      <c r="F18" s="48">
        <v>567</v>
      </c>
    </row>
    <row r="21" spans="2:10">
      <c r="J21">
        <f>-100-33-52+60-75-50-25+87</f>
        <v>-188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5.3.2021</vt:lpstr>
      <vt:lpstr>5.10.2021</vt:lpstr>
      <vt:lpstr>5.17.2021</vt:lpstr>
      <vt:lpstr>5.24.2021</vt:lpstr>
      <vt:lpstr>5.31.2021</vt:lpstr>
      <vt:lpstr>6.7.2021</vt:lpstr>
      <vt:lpstr>6.14.2021</vt:lpstr>
      <vt:lpstr>6.21.2021</vt:lpstr>
      <vt:lpstr>6.28.2021</vt:lpstr>
      <vt:lpstr>7.5.2021</vt:lpstr>
      <vt:lpstr>7.12.2021</vt:lpstr>
      <vt:lpstr>7.19.2021</vt:lpstr>
      <vt:lpstr>7.26.2021</vt:lpstr>
      <vt:lpstr>8.02.2021</vt:lpstr>
      <vt:lpstr>8.09.2021</vt:lpstr>
      <vt:lpstr>8.17.2021</vt:lpstr>
      <vt:lpstr>8.23.2021</vt:lpstr>
      <vt:lpstr>Sheet6</vt:lpstr>
      <vt:lpstr>8.30.2021</vt:lpstr>
      <vt:lpstr>9.6.2021</vt:lpstr>
      <vt:lpstr>9.13.2021</vt:lpstr>
      <vt:lpstr>9.20.2021</vt:lpstr>
      <vt:lpstr>9.27.2021</vt:lpstr>
      <vt:lpstr>10.04.2021</vt:lpstr>
      <vt:lpstr>10.11.2021</vt:lpstr>
      <vt:lpstr>10.18.2021</vt:lpstr>
      <vt:lpstr>10.25.2021</vt:lpstr>
      <vt:lpstr>11.1.2021</vt:lpstr>
      <vt:lpstr>11.8.2021</vt:lpstr>
      <vt:lpstr>11.15.2021</vt:lpstr>
      <vt:lpstr>Red Data Dump</vt:lpstr>
      <vt:lpstr>bets_9.20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2021-05-10T09:17:54Z</dcterms:created>
  <dcterms:modified xsi:type="dcterms:W3CDTF">2021-11-24T08:30:42Z</dcterms:modified>
</cp:coreProperties>
</file>