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 Page" sheetId="1" r:id="rId3"/>
    <sheet state="visible" name="Weapons" sheetId="2" r:id="rId4"/>
    <sheet state="visible" name="Grenades" sheetId="3" r:id="rId5"/>
    <sheet state="visible" name="Ammunition" sheetId="4" r:id="rId6"/>
    <sheet state="visible" name="Solarian Weapon Crystals" sheetId="5" r:id="rId7"/>
    <sheet state="visible" name="Weapon Accessories" sheetId="6" r:id="rId8"/>
    <sheet state="visible" name="Special Materials" sheetId="7" r:id="rId9"/>
    <sheet state="visible" name="Weapon Fusions" sheetId="8" r:id="rId10"/>
    <sheet state="visible" name="Armor" sheetId="9" r:id="rId11"/>
    <sheet state="visible" name="Shields" sheetId="10" r:id="rId12"/>
    <sheet state="visible" name="Powered Armor" sheetId="11" r:id="rId13"/>
    <sheet state="visible" name="Armor Upgrades" sheetId="12" r:id="rId14"/>
    <sheet state="visible" name="Augmentations" sheetId="13" r:id="rId15"/>
    <sheet state="visible" name="Technological Items" sheetId="14" r:id="rId16"/>
    <sheet state="visible" name="Magic Items" sheetId="15" r:id="rId17"/>
    <sheet state="visible" name="Hybrid Items" sheetId="16" r:id="rId18"/>
    <sheet state="visible" name="Vehicles" sheetId="17" r:id="rId19"/>
    <sheet state="visible" name="Personal Items" sheetId="18" r:id="rId20"/>
    <sheet state="visible" name="Controlled Substances" sheetId="19" r:id="rId21"/>
  </sheets>
  <definedNames>
    <definedName hidden="1" localSheetId="1" name="Z_4D87BF5A_2268_4587_9FC9_190AC8AFF871_.wvu.FilterData">Weapons!$A$1:$Q$1164</definedName>
    <definedName hidden="1" localSheetId="4" name="Z_4D87BF5A_2268_4587_9FC9_190AC8AFF871_.wvu.FilterData">'Solarian Weapon Crystals'!$A$1:$J$63</definedName>
    <definedName hidden="1" localSheetId="5" name="Z_4D87BF5A_2268_4587_9FC9_190AC8AFF871_.wvu.FilterData">'Weapon Accessories'!$A$1:$H$28</definedName>
    <definedName hidden="1" localSheetId="7" name="Z_4D87BF5A_2268_4587_9FC9_190AC8AFF871_.wvu.FilterData">'Weapon Fusions'!$A$1:$E$96</definedName>
    <definedName hidden="1" localSheetId="8" name="Z_4D87BF5A_2268_4587_9FC9_190AC8AFF871_.wvu.FilterData">Armor!$A$1:$M$193</definedName>
    <definedName hidden="1" localSheetId="11" name="Z_4D87BF5A_2268_4587_9FC9_190AC8AFF871_.wvu.FilterData">'Armor Upgrades'!$A$1:$J$116</definedName>
    <definedName hidden="1" localSheetId="12" name="Z_4D87BF5A_2268_4587_9FC9_190AC8AFF871_.wvu.FilterData">Augmentations!$A$1:$G$455</definedName>
    <definedName hidden="1" localSheetId="13" name="Z_4D87BF5A_2268_4587_9FC9_190AC8AFF871_.wvu.FilterData">'Technological Items'!$A$1:$I$159</definedName>
    <definedName hidden="1" localSheetId="14" name="Z_4D87BF5A_2268_4587_9FC9_190AC8AFF871_.wvu.FilterData">'Magic Items'!$A$1:$F$172</definedName>
    <definedName hidden="1" localSheetId="15" name="Z_4D87BF5A_2268_4587_9FC9_190AC8AFF871_.wvu.FilterData">'Hybrid Items'!$A$1:$E$99</definedName>
    <definedName hidden="1" localSheetId="18" name="Z_4D87BF5A_2268_4587_9FC9_190AC8AFF871_.wvu.FilterData">'Controlled Substances'!$A$1:$F$38</definedName>
    <definedName hidden="1" localSheetId="18" name="Z_F71B0BBF_3870_48BA_8D77_5C9A705BF44A_.wvu.FilterData">'Controlled Substances'!$A$1:$F$38</definedName>
  </definedNames>
  <calcPr/>
  <customWorkbookViews>
    <customWorkbookView activeSheetId="0" maximized="1" tabRatio="600" windowHeight="0" windowWidth="0" guid="{F71B0BBF-3870-48BA-8D77-5C9A705BF44A}" name="Filter 2"/>
    <customWorkbookView activeSheetId="0" maximized="1" tabRatio="600" windowHeight="0" windowWidth="0" guid="{4D87BF5A-2268-4587-9FC9-190AC8AFF871}" name="Filter 1"/>
  </customWorkbookViews>
</workbook>
</file>

<file path=xl/sharedStrings.xml><?xml version="1.0" encoding="utf-8"?>
<sst xmlns="http://schemas.openxmlformats.org/spreadsheetml/2006/main" count="22457" uniqueCount="4013">
  <si>
    <t>Jimbles' Starfinder Equipment Master List</t>
  </si>
  <si>
    <t>Source</t>
  </si>
  <si>
    <t>Abbreviation</t>
  </si>
  <si>
    <t>Publish Date</t>
  </si>
  <si>
    <t>Date Added</t>
  </si>
  <si>
    <t>Contact</t>
  </si>
  <si>
    <t>Equipment Totals</t>
  </si>
  <si>
    <t>Hardcovers</t>
  </si>
  <si>
    <t>Core Rulebook</t>
  </si>
  <si>
    <t>CRB</t>
  </si>
  <si>
    <t>2017-08</t>
  </si>
  <si>
    <t>Starfinder Discord:</t>
  </si>
  <si>
    <t>Weapons</t>
  </si>
  <si>
    <t>Alien Archive</t>
  </si>
  <si>
    <t>AA</t>
  </si>
  <si>
    <t>2017-10</t>
  </si>
  <si>
    <t>Paizo Forums:</t>
  </si>
  <si>
    <t>Grenades</t>
  </si>
  <si>
    <t>Pact Worlds</t>
  </si>
  <si>
    <t>PW</t>
  </si>
  <si>
    <t>2018-03</t>
  </si>
  <si>
    <t>Reddit:</t>
  </si>
  <si>
    <t>Ammunition</t>
  </si>
  <si>
    <t>Armory</t>
  </si>
  <si>
    <t>AR</t>
  </si>
  <si>
    <t>2018-08</t>
  </si>
  <si>
    <t>Notes</t>
  </si>
  <si>
    <t>Solarian Weapon Crystals</t>
  </si>
  <si>
    <t>Alien Archive 2</t>
  </si>
  <si>
    <t>AA2</t>
  </si>
  <si>
    <t>2018-10</t>
  </si>
  <si>
    <t>Thanks to Tezlok for helping with data entry!</t>
  </si>
  <si>
    <t>Weapon Accessories</t>
  </si>
  <si>
    <t>Alien Archive 3</t>
  </si>
  <si>
    <t>AA3</t>
  </si>
  <si>
    <t>2019-08</t>
  </si>
  <si>
    <t>Special Materials</t>
  </si>
  <si>
    <t>Character Operations Manual</t>
  </si>
  <si>
    <t>COM</t>
  </si>
  <si>
    <t>2019-10</t>
  </si>
  <si>
    <t>Weapon Fusions</t>
  </si>
  <si>
    <t>Near Space</t>
  </si>
  <si>
    <t>NS</t>
  </si>
  <si>
    <t>2020-03</t>
  </si>
  <si>
    <t>Armor</t>
  </si>
  <si>
    <t>Starship Operations Manual</t>
  </si>
  <si>
    <t>SOM</t>
  </si>
  <si>
    <t>2020-07</t>
  </si>
  <si>
    <t>Pending</t>
  </si>
  <si>
    <t>Shields</t>
  </si>
  <si>
    <t>Alien Archive 4</t>
  </si>
  <si>
    <t>AA4</t>
  </si>
  <si>
    <t>2020-10</t>
  </si>
  <si>
    <t>Powered Armor</t>
  </si>
  <si>
    <t>Galaxy Exploration Manual</t>
  </si>
  <si>
    <t>GEM</t>
  </si>
  <si>
    <t>2021-04</t>
  </si>
  <si>
    <t>Armor Upgrades</t>
  </si>
  <si>
    <t>What about items listed in multiple sourcebooks?</t>
  </si>
  <si>
    <t>Augmentations</t>
  </si>
  <si>
    <t>Dead Suns</t>
  </si>
  <si>
    <t>Incident at Absalom Station</t>
  </si>
  <si>
    <t>AP01</t>
  </si>
  <si>
    <t>Technological Items</t>
  </si>
  <si>
    <t>Temple of the Twelve</t>
  </si>
  <si>
    <t>AP02</t>
  </si>
  <si>
    <t>If an item appears in multiple source books, it will be listed under the oldest hardcover it appears in, or the oldest softcover if it doesn't appear in a hardcover.</t>
  </si>
  <si>
    <t>Magic Items</t>
  </si>
  <si>
    <t>Splintered Worlds</t>
  </si>
  <si>
    <t>AP03</t>
  </si>
  <si>
    <t>2017-12</t>
  </si>
  <si>
    <t>Hybrid Items</t>
  </si>
  <si>
    <t>The Ruined Clouds</t>
  </si>
  <si>
    <t>AP04</t>
  </si>
  <si>
    <t>2018-02</t>
  </si>
  <si>
    <t>Vehicles</t>
  </si>
  <si>
    <t>The Thirteenth Gate</t>
  </si>
  <si>
    <t>AP05</t>
  </si>
  <si>
    <t>2018-04</t>
  </si>
  <si>
    <t>Personal Items</t>
  </si>
  <si>
    <t>Empire of Bones</t>
  </si>
  <si>
    <t>AP06</t>
  </si>
  <si>
    <t>2018-06</t>
  </si>
  <si>
    <t>Why are some augmentations listed with multiple sources (e.g., CRB &amp; AA)?</t>
  </si>
  <si>
    <t>Controlled Substances</t>
  </si>
  <si>
    <t>Against the Aeon Throne</t>
  </si>
  <si>
    <t>The Reach of Empire</t>
  </si>
  <si>
    <t>AP07</t>
  </si>
  <si>
    <t>Escape from the Prison Moon</t>
  </si>
  <si>
    <t>AP08</t>
  </si>
  <si>
    <t>2018-09</t>
  </si>
  <si>
    <t xml:space="preserve"> If an item is listed as having multiple sources, that means that both sources are required for that item to exist, not that the item appears in both sources. This happens when a class of items is defined as another class of items with a set of modifications.</t>
  </si>
  <si>
    <t>The Rune Drive Gambit</t>
  </si>
  <si>
    <t>AP09</t>
  </si>
  <si>
    <t>Signal of Screams</t>
  </si>
  <si>
    <t>The Diaspora Strain</t>
  </si>
  <si>
    <t>AP10</t>
  </si>
  <si>
    <t>2018-11</t>
  </si>
  <si>
    <t>The Penumbra Protocol</t>
  </si>
  <si>
    <t>AP11</t>
  </si>
  <si>
    <t>2018-12</t>
  </si>
  <si>
    <t>Heart of Night</t>
  </si>
  <si>
    <t>AP12</t>
  </si>
  <si>
    <t>2019-01</t>
  </si>
  <si>
    <t>Dawn of Flame</t>
  </si>
  <si>
    <t>Fire Starters</t>
  </si>
  <si>
    <t>AP13</t>
  </si>
  <si>
    <t>2019-02</t>
  </si>
  <si>
    <t>Soldiers of Brass</t>
  </si>
  <si>
    <t>AP14</t>
  </si>
  <si>
    <t>2019-03</t>
  </si>
  <si>
    <t>Sun Divers</t>
  </si>
  <si>
    <t>AP15</t>
  </si>
  <si>
    <t>2019-04</t>
  </si>
  <si>
    <t>The Blind City</t>
  </si>
  <si>
    <t>AP16</t>
  </si>
  <si>
    <t>2019-05</t>
  </si>
  <si>
    <t>Solar Strike</t>
  </si>
  <si>
    <t>AP17</t>
  </si>
  <si>
    <t>2019-06</t>
  </si>
  <si>
    <t>Assault on the Crucible</t>
  </si>
  <si>
    <t>AP18</t>
  </si>
  <si>
    <t>2019-07</t>
  </si>
  <si>
    <t>Attack of the Swarm!</t>
  </si>
  <si>
    <t>Fate of the Fifth</t>
  </si>
  <si>
    <t>AP19</t>
  </si>
  <si>
    <t>The Last Refuge</t>
  </si>
  <si>
    <t>AP20</t>
  </si>
  <si>
    <t>2019-09</t>
  </si>
  <si>
    <t>Huskworld</t>
  </si>
  <si>
    <t>AP21</t>
  </si>
  <si>
    <t>The Forever Reliquary</t>
  </si>
  <si>
    <t>AP22</t>
  </si>
  <si>
    <t>2019-11</t>
  </si>
  <si>
    <t>Hive of Minds</t>
  </si>
  <si>
    <t>AP23</t>
  </si>
  <si>
    <t>2019-12</t>
  </si>
  <si>
    <t>The God-Host Ascends</t>
  </si>
  <si>
    <t>AP24</t>
  </si>
  <si>
    <t>2020-01</t>
  </si>
  <si>
    <t>The Threefold Conspiracy</t>
  </si>
  <si>
    <t>The Chimera Mystery</t>
  </si>
  <si>
    <t>AP25</t>
  </si>
  <si>
    <t>2020-02</t>
  </si>
  <si>
    <t>Flight of the Sleepers</t>
  </si>
  <si>
    <t>AP26</t>
  </si>
  <si>
    <t>Deceivers' Moon</t>
  </si>
  <si>
    <t>AP27</t>
  </si>
  <si>
    <t>2020-04</t>
  </si>
  <si>
    <t>The Hollow Cabal</t>
  </si>
  <si>
    <t>AP28</t>
  </si>
  <si>
    <t>2020-05</t>
  </si>
  <si>
    <t>The Cradle Infestation</t>
  </si>
  <si>
    <t>AP29</t>
  </si>
  <si>
    <t>2020-06</t>
  </si>
  <si>
    <t>In progress</t>
  </si>
  <si>
    <t>Puppets Without Strings</t>
  </si>
  <si>
    <t>AP30</t>
  </si>
  <si>
    <t>Devastation Ark</t>
  </si>
  <si>
    <t>Waking the Worldseed</t>
  </si>
  <si>
    <t>AP31</t>
  </si>
  <si>
    <t>2020-08</t>
  </si>
  <si>
    <t>The Starstone Blockade</t>
  </si>
  <si>
    <t>AP32</t>
  </si>
  <si>
    <t>2020-09</t>
  </si>
  <si>
    <t>Dominion's End</t>
  </si>
  <si>
    <t>AP33</t>
  </si>
  <si>
    <t>Fly Free or Die</t>
  </si>
  <si>
    <t>We're No Heroes</t>
  </si>
  <si>
    <t>AP34</t>
  </si>
  <si>
    <t>2020-11</t>
  </si>
  <si>
    <t>Merchants of the Void</t>
  </si>
  <si>
    <t>AP35</t>
  </si>
  <si>
    <t>2020-12</t>
  </si>
  <si>
    <t>Professional Courtesy</t>
  </si>
  <si>
    <t>AP36</t>
  </si>
  <si>
    <t>2021-01</t>
  </si>
  <si>
    <t>TBD</t>
  </si>
  <si>
    <t>AP37</t>
  </si>
  <si>
    <t>2021-02</t>
  </si>
  <si>
    <t>AP38</t>
  </si>
  <si>
    <t>2021-03</t>
  </si>
  <si>
    <t>AP39</t>
  </si>
  <si>
    <t>Weapon</t>
  </si>
  <si>
    <t>Level</t>
  </si>
  <si>
    <t>Price</t>
  </si>
  <si>
    <t>Hands Required</t>
  </si>
  <si>
    <t>Type</t>
  </si>
  <si>
    <t>Category</t>
  </si>
  <si>
    <t>Damage</t>
  </si>
  <si>
    <t>Damage Type</t>
  </si>
  <si>
    <t>Range</t>
  </si>
  <si>
    <t>Critical Type</t>
  </si>
  <si>
    <t>Critical Damage</t>
  </si>
  <si>
    <t>Capacity</t>
  </si>
  <si>
    <t>Usage</t>
  </si>
  <si>
    <t>Ammo Type</t>
  </si>
  <si>
    <t>Bulk</t>
  </si>
  <si>
    <t>Special</t>
  </si>
  <si>
    <t>Accelerator rifle, AG</t>
  </si>
  <si>
    <t>Longarms</t>
  </si>
  <si>
    <t>Projectile</t>
  </si>
  <si>
    <t>3d4</t>
  </si>
  <si>
    <t>P</t>
  </si>
  <si>
    <t>-</t>
  </si>
  <si>
    <t>Rounds</t>
  </si>
  <si>
    <t>Automatic</t>
  </si>
  <si>
    <t>Acid cannon, dinergate</t>
  </si>
  <si>
    <t>Small Arms</t>
  </si>
  <si>
    <t>Disintegrator</t>
  </si>
  <si>
    <t>3d8</t>
  </si>
  <si>
    <t>A</t>
  </si>
  <si>
    <t>Corrode</t>
  </si>
  <si>
    <t>Battery charge</t>
  </si>
  <si>
    <t>L</t>
  </si>
  <si>
    <t>Living, swarm</t>
  </si>
  <si>
    <t>Acid cannon, ergatoid</t>
  </si>
  <si>
    <t>4d10</t>
  </si>
  <si>
    <t>4d4</t>
  </si>
  <si>
    <t>Acid cannon, macrergate</t>
  </si>
  <si>
    <t>2d6</t>
  </si>
  <si>
    <t>2d4</t>
  </si>
  <si>
    <t>Acid cannon, micrergate</t>
  </si>
  <si>
    <t>1d4</t>
  </si>
  <si>
    <t>Acid dart rifle, complex</t>
  </si>
  <si>
    <t>4d8</t>
  </si>
  <si>
    <t>A &amp; P</t>
  </si>
  <si>
    <t>Darts</t>
  </si>
  <si>
    <t>Analog</t>
  </si>
  <si>
    <t>Acid dart rifle, dual</t>
  </si>
  <si>
    <t>2d8</t>
  </si>
  <si>
    <t>Acid dart rifle, tactical</t>
  </si>
  <si>
    <t>1d8</t>
  </si>
  <si>
    <t>Acid lancer, corroder-class</t>
  </si>
  <si>
    <t>Heavy</t>
  </si>
  <si>
    <t>Uncategorized</t>
  </si>
  <si>
    <t>Caustrol</t>
  </si>
  <si>
    <t>Analog, boost 1d4, line, unwieldy</t>
  </si>
  <si>
    <t>Acid lancer, disintegrator-class</t>
  </si>
  <si>
    <t>8d8</t>
  </si>
  <si>
    <t>6d4</t>
  </si>
  <si>
    <t>Analog, boost 1d10, line, unwieldy</t>
  </si>
  <si>
    <t>Acid lancer, liquefier-class</t>
  </si>
  <si>
    <t>8d4</t>
  </si>
  <si>
    <t>Analog, boost 1d8, line, unwieldy</t>
  </si>
  <si>
    <t>Acid lancer, melter-class</t>
  </si>
  <si>
    <t>Analog, boost 1d6, line, unwieldy</t>
  </si>
  <si>
    <t>Agitator, blaze</t>
  </si>
  <si>
    <t>Flame</t>
  </si>
  <si>
    <t>F</t>
  </si>
  <si>
    <t>Burn</t>
  </si>
  <si>
    <t>Boost 1d6</t>
  </si>
  <si>
    <t>Agitator, ember</t>
  </si>
  <si>
    <t>Boost 1d4</t>
  </si>
  <si>
    <t>Agitator, inferno</t>
  </si>
  <si>
    <t>6d6</t>
  </si>
  <si>
    <t>Boost 2d6</t>
  </si>
  <si>
    <t>Agitator, solar flare</t>
  </si>
  <si>
    <t>12d6</t>
  </si>
  <si>
    <t>Boost 5d6</t>
  </si>
  <si>
    <t>Anacite ion cannon, aurora</t>
  </si>
  <si>
    <t>Shock</t>
  </si>
  <si>
    <t>2d10</t>
  </si>
  <si>
    <t>E</t>
  </si>
  <si>
    <t>Staggered</t>
  </si>
  <si>
    <t>Line, lockdown, unwieldy</t>
  </si>
  <si>
    <t>Anacite ion cannon, static</t>
  </si>
  <si>
    <t>1d10</t>
  </si>
  <si>
    <t>Anacite ion cannon, storm</t>
  </si>
  <si>
    <t>Anacite ion cannon, tempest</t>
  </si>
  <si>
    <t>6d10</t>
  </si>
  <si>
    <t>Anchor pistol, emergent</t>
  </si>
  <si>
    <t>Bind</t>
  </si>
  <si>
    <t>Nonlethal</t>
  </si>
  <si>
    <t>Anchor pistol, flux</t>
  </si>
  <si>
    <t>8d6</t>
  </si>
  <si>
    <t>Anchor pistol, inductive</t>
  </si>
  <si>
    <t>4d6</t>
  </si>
  <si>
    <t>Anchor pistol, voltaic</t>
  </si>
  <si>
    <t>1d6</t>
  </si>
  <si>
    <t>Angel wing, astral</t>
  </si>
  <si>
    <t>Advanced Melee</t>
  </si>
  <si>
    <t>Plasma</t>
  </si>
  <si>
    <t>E &amp; F</t>
  </si>
  <si>
    <t>Powered, unwieldy</t>
  </si>
  <si>
    <t>Angel wing, monadic</t>
  </si>
  <si>
    <t>Angel wing, movanic</t>
  </si>
  <si>
    <t>Arc caster, aurora</t>
  </si>
  <si>
    <t>Second arc</t>
  </si>
  <si>
    <t>First arc 1d6, unwieldy</t>
  </si>
  <si>
    <t>Arc caster, static</t>
  </si>
  <si>
    <t>Arc caster, storm</t>
  </si>
  <si>
    <t>5d6</t>
  </si>
  <si>
    <t>First arc 2d6, unwieldy</t>
  </si>
  <si>
    <t>Arc caster, tempest</t>
  </si>
  <si>
    <t>10d6</t>
  </si>
  <si>
    <t>First arc 4d6, unwieldy</t>
  </si>
  <si>
    <t>Arc emitter, advanced</t>
  </si>
  <si>
    <t>Blast, stun, unwieldy</t>
  </si>
  <si>
    <t>Arc emitter, tactical</t>
  </si>
  <si>
    <t>Arc pistol, aurora</t>
  </si>
  <si>
    <t>3d6</t>
  </si>
  <si>
    <t>Arc</t>
  </si>
  <si>
    <t>Stun</t>
  </si>
  <si>
    <t>Arc pistol, static</t>
  </si>
  <si>
    <t>Arc pistol, storm</t>
  </si>
  <si>
    <t>3d12</t>
  </si>
  <si>
    <t>Arc rifle, aurora</t>
  </si>
  <si>
    <t>2d12</t>
  </si>
  <si>
    <t>Arc rifle, static</t>
  </si>
  <si>
    <t>1d12</t>
  </si>
  <si>
    <t>Arc rifle, storm</t>
  </si>
  <si>
    <t>4d12</t>
  </si>
  <si>
    <t>Arc rifle, tempest</t>
  </si>
  <si>
    <t>6d12</t>
  </si>
  <si>
    <t>Artillery laser, aphelion</t>
  </si>
  <si>
    <t>Laser</t>
  </si>
  <si>
    <t>Penetrating</t>
  </si>
  <si>
    <t>Artillery laser, azimuth</t>
  </si>
  <si>
    <t>Artillery laser, corona</t>
  </si>
  <si>
    <t>Artillery laser, parallax</t>
  </si>
  <si>
    <t>7d8</t>
  </si>
  <si>
    <t>Artillery laser, perihelion</t>
  </si>
  <si>
    <t>Artillery laser, zenith</t>
  </si>
  <si>
    <t>9d8</t>
  </si>
  <si>
    <t>Assassin rifle, phantom</t>
  </si>
  <si>
    <t>Sniper</t>
  </si>
  <si>
    <t>Breakdown, sniper (600 ft.), unwieldy</t>
  </si>
  <si>
    <t>Assassin rifle, shadow</t>
  </si>
  <si>
    <t>Breakdown, sniper (500 ft.), unwieldy</t>
  </si>
  <si>
    <t>Assassin rifle, spectre</t>
  </si>
  <si>
    <t>Breakdown, sniper (750 ft.), unwieldy</t>
  </si>
  <si>
    <t>Assassin rifle, stalker</t>
  </si>
  <si>
    <t>Breakdown, sniper (250 ft.), unwieldy</t>
  </si>
  <si>
    <t>Assassin rifle, wraith</t>
  </si>
  <si>
    <t>11d6</t>
  </si>
  <si>
    <t>Breakdown, sniper (1,000 ft.), unwieldy</t>
  </si>
  <si>
    <t>Assault rifle, AG</t>
  </si>
  <si>
    <t>Aurora cannon, electron</t>
  </si>
  <si>
    <t>Blind</t>
  </si>
  <si>
    <t>Aurora</t>
  </si>
  <si>
    <t>Aurora cannon, hydrogen</t>
  </si>
  <si>
    <t>Aurora cannon, proton</t>
  </si>
  <si>
    <t>15d4</t>
  </si>
  <si>
    <t>Autobeam artillery, advanced</t>
  </si>
  <si>
    <t>Autobeam artillery, elite</t>
  </si>
  <si>
    <t>6d8</t>
  </si>
  <si>
    <t>Autobeam artillery, tactical</t>
  </si>
  <si>
    <t>Autobeam rifle, advanced</t>
  </si>
  <si>
    <t>7d4</t>
  </si>
  <si>
    <t>Autobeam rifle, elite</t>
  </si>
  <si>
    <t>12d4</t>
  </si>
  <si>
    <t>5d4</t>
  </si>
  <si>
    <t>Autobeam rifle, tactical</t>
  </si>
  <si>
    <t>Autotarget rifle</t>
  </si>
  <si>
    <t>Analog, automatic</t>
  </si>
  <si>
    <t>Baton, advanced</t>
  </si>
  <si>
    <t>Basic Melee</t>
  </si>
  <si>
    <t>B</t>
  </si>
  <si>
    <t>Operative, powered</t>
  </si>
  <si>
    <t>Baton, tactical</t>
  </si>
  <si>
    <t>Analog, operative</t>
  </si>
  <si>
    <t>Battle ribbon, micro-edge</t>
  </si>
  <si>
    <t>S</t>
  </si>
  <si>
    <t>Wound</t>
  </si>
  <si>
    <t>Analog, operative, professional (dancer)</t>
  </si>
  <si>
    <t>Battle ribbon, traditional</t>
  </si>
  <si>
    <t>Battle ribbon, zero-edge</t>
  </si>
  <si>
    <t>5d8</t>
  </si>
  <si>
    <t>Severe wound</t>
  </si>
  <si>
    <t>Battleaxe, tactical</t>
  </si>
  <si>
    <t>Battlebow, advanced</t>
  </si>
  <si>
    <t>Drawn</t>
  </si>
  <si>
    <t>Arrows</t>
  </si>
  <si>
    <t>Analog, archaic, quick reload</t>
  </si>
  <si>
    <t>Battlebow, elite</t>
  </si>
  <si>
    <t>Battlebow, paragon</t>
  </si>
  <si>
    <t>Battlebow, tactical</t>
  </si>
  <si>
    <t>Battleglove, cestus</t>
  </si>
  <si>
    <t>Battleglove, gravity</t>
  </si>
  <si>
    <t>5d10</t>
  </si>
  <si>
    <t>Powered</t>
  </si>
  <si>
    <t>Battleglove, nova</t>
  </si>
  <si>
    <t>3d10</t>
  </si>
  <si>
    <t>Battleglove, power</t>
  </si>
  <si>
    <t>Binding blaster, globe</t>
  </si>
  <si>
    <t>Force, stun</t>
  </si>
  <si>
    <t>Binding blaster, orb</t>
  </si>
  <si>
    <t>Blaze rifle, firedrake-class</t>
  </si>
  <si>
    <t>Petrol</t>
  </si>
  <si>
    <t>Analog, unwieldy</t>
  </si>
  <si>
    <t>Blaze rifle, hellhound-class</t>
  </si>
  <si>
    <t>Blaze rifle, ifrit-class</t>
  </si>
  <si>
    <t>Blaze rifle, phoenix-class</t>
  </si>
  <si>
    <t>9d10</t>
  </si>
  <si>
    <t>Blaze rifle, salamander-class</t>
  </si>
  <si>
    <t>Blaze scimitar, acolyte</t>
  </si>
  <si>
    <t>Bright, powered</t>
  </si>
  <si>
    <t>Blaze scimitar, cleric</t>
  </si>
  <si>
    <t>Blaze scimitar, disciple</t>
  </si>
  <si>
    <t>Blaze scimitar, divine</t>
  </si>
  <si>
    <t>Blindmark rifle, banshee</t>
  </si>
  <si>
    <t>Sonic</t>
  </si>
  <si>
    <t>So</t>
  </si>
  <si>
    <t>Sicken</t>
  </si>
  <si>
    <t>Echo, stun</t>
  </si>
  <si>
    <t>Blindmark rifle, HFD</t>
  </si>
  <si>
    <t>Blindmark rifle, LFD</t>
  </si>
  <si>
    <t>Blindmark rifle, thunderstrike</t>
  </si>
  <si>
    <t>Bone cestus, austere</t>
  </si>
  <si>
    <t>Bleed</t>
  </si>
  <si>
    <t>Bone cestus, measured</t>
  </si>
  <si>
    <t>Bone cestus, severe</t>
  </si>
  <si>
    <t>Bone pistol, crypt-class</t>
  </si>
  <si>
    <t>Cryo</t>
  </si>
  <si>
    <t>C</t>
  </si>
  <si>
    <t>Antibiological</t>
  </si>
  <si>
    <t>Bone pistol, grave-class</t>
  </si>
  <si>
    <t>Bone pistol, sepulcher-class</t>
  </si>
  <si>
    <t>Bone pistol, vault-class</t>
  </si>
  <si>
    <t>Bone scepter, cadaver</t>
  </si>
  <si>
    <t>Leech</t>
  </si>
  <si>
    <t>Analog, antibiological</t>
  </si>
  <si>
    <t>Bone scepter, chill</t>
  </si>
  <si>
    <t>Bone scepter, rigor</t>
  </si>
  <si>
    <t>Bone scepter, void</t>
  </si>
  <si>
    <t>Boomer rifle, concussive</t>
  </si>
  <si>
    <t>Knockdown</t>
  </si>
  <si>
    <t>Shells</t>
  </si>
  <si>
    <t>Boomer rifle, rumbler</t>
  </si>
  <si>
    <t>Deafen</t>
  </si>
  <si>
    <t>Boomer rifle, shockwave</t>
  </si>
  <si>
    <t>Boomer rifle, tremor</t>
  </si>
  <si>
    <t>Bow</t>
  </si>
  <si>
    <t>Quick reload</t>
  </si>
  <si>
    <t>Breaching gun, grapeshot</t>
  </si>
  <si>
    <t>10d10</t>
  </si>
  <si>
    <t>Analog, breach, penetrating</t>
  </si>
  <si>
    <t>Breaching gun, impact</t>
  </si>
  <si>
    <t>Breaching gun, snub</t>
  </si>
  <si>
    <t>Breaching gun, utility</t>
  </si>
  <si>
    <t>Breaching gun, vortex</t>
  </si>
  <si>
    <t>Burner, firedrake-class</t>
  </si>
  <si>
    <t>Line, unwieldy</t>
  </si>
  <si>
    <t>Burner, hellhound-class</t>
  </si>
  <si>
    <t>Burner, ifrit-class</t>
  </si>
  <si>
    <t>Burner, phoenix-class</t>
  </si>
  <si>
    <t>Burner, salamander-class</t>
  </si>
  <si>
    <t>Burning chains, archdevil-class</t>
  </si>
  <si>
    <t>5d12</t>
  </si>
  <si>
    <t>Fatigue</t>
  </si>
  <si>
    <t>Analog, disarm, fueled, reach, trip</t>
  </si>
  <si>
    <t>Burning chains, fiend-class</t>
  </si>
  <si>
    <t>Burning chains, malebranche-class</t>
  </si>
  <si>
    <t>Capture pole, apprehension-class</t>
  </si>
  <si>
    <t>Injection DC +2</t>
  </si>
  <si>
    <t>Grapple, injection, reach</t>
  </si>
  <si>
    <t>Capture pole, domination-class</t>
  </si>
  <si>
    <t>7d12</t>
  </si>
  <si>
    <t>Capture pole, enforcement-class</t>
  </si>
  <si>
    <t>Capture pole, imprisonment-class</t>
  </si>
  <si>
    <t>Capture pole, overlord-class</t>
  </si>
  <si>
    <t>15d8</t>
  </si>
  <si>
    <t>Carbonedge shuriken (10)</t>
  </si>
  <si>
    <t>Quick reload, thrown</t>
  </si>
  <si>
    <t>Cathode cannon, advanced</t>
  </si>
  <si>
    <t>Unwieldy, wide line</t>
  </si>
  <si>
    <t>Cathode cannon, elite</t>
  </si>
  <si>
    <t>Cathode cannon, paragon</t>
  </si>
  <si>
    <t>Cathode cannon, shockstorm</t>
  </si>
  <si>
    <t>Cathode cannon, tactical</t>
  </si>
  <si>
    <t>Caustolance, decimator</t>
  </si>
  <si>
    <t>Injection</t>
  </si>
  <si>
    <t>Caustolance, eradicator</t>
  </si>
  <si>
    <t>Caustolance, executioner</t>
  </si>
  <si>
    <t>Caustolance, liquidator</t>
  </si>
  <si>
    <t>Caustroject, decimator</t>
  </si>
  <si>
    <t>Caustroject, eradicator</t>
  </si>
  <si>
    <t>Caustroject, executioner</t>
  </si>
  <si>
    <t>Caustroject, liquidator</t>
  </si>
  <si>
    <t>Cavitation pistol, hydrodynamic</t>
  </si>
  <si>
    <t>Pulse</t>
  </si>
  <si>
    <t>Unwieldy</t>
  </si>
  <si>
    <t>Cavitation pistol, inertial</t>
  </si>
  <si>
    <t>Cavitation pistol, thermodynamic</t>
  </si>
  <si>
    <t>Cavitation psitol, vapor</t>
  </si>
  <si>
    <t>Cestus pistol, advanced</t>
  </si>
  <si>
    <t>Reach</t>
  </si>
  <si>
    <t>Conceal, punch gun</t>
  </si>
  <si>
    <t>Cestus pistol, elite</t>
  </si>
  <si>
    <t>Cestus pistol, paragon</t>
  </si>
  <si>
    <t>Cestus pistol, tactical</t>
  </si>
  <si>
    <t>Charge emitter, impulse</t>
  </si>
  <si>
    <t>Integrated (1 slot), stun</t>
  </si>
  <si>
    <t>Chitin blade, microserrated</t>
  </si>
  <si>
    <t>Chitinblade, nanoserrated</t>
  </si>
  <si>
    <t>Chitinblade, tactical</t>
  </si>
  <si>
    <t>Chitinblade, ultraserrated</t>
  </si>
  <si>
    <t>Cinder rifle, glory-sequence</t>
  </si>
  <si>
    <t>Cinder rifle, savlation-sequence</t>
  </si>
  <si>
    <t>Cinder rifle, truth-sequence</t>
  </si>
  <si>
    <t>Cinder rifle, valor-sequence</t>
  </si>
  <si>
    <t>Club</t>
  </si>
  <si>
    <t>Analog, archaic</t>
  </si>
  <si>
    <t>Cluster launcher, advanced</t>
  </si>
  <si>
    <t>Cluster (10 ft.)</t>
  </si>
  <si>
    <t>Cluster launcher, elite</t>
  </si>
  <si>
    <t>Cluster launcher, paragon</t>
  </si>
  <si>
    <t>Cluster (15 ft.)</t>
  </si>
  <si>
    <t>Cluster launcher, tactical</t>
  </si>
  <si>
    <t>Cluster (5 ft.)</t>
  </si>
  <si>
    <t>Coil rifle, assassin</t>
  </si>
  <si>
    <t>Sniper (750 ft.)</t>
  </si>
  <si>
    <t>Coil rifle, precision</t>
  </si>
  <si>
    <t>Sniper (250 ft.)</t>
  </si>
  <si>
    <t>Coil rifle, rangefinder</t>
  </si>
  <si>
    <t>Sniper (500 ft.)</t>
  </si>
  <si>
    <t>Coil rifle, saboteur</t>
  </si>
  <si>
    <t>7d6</t>
  </si>
  <si>
    <t>Coil rifle, specialist</t>
  </si>
  <si>
    <t>Colossus coil, brush</t>
  </si>
  <si>
    <t>Boost 1d8</t>
  </si>
  <si>
    <t>Colossus coil, corona</t>
  </si>
  <si>
    <t>Colossus coil, multistream</t>
  </si>
  <si>
    <t>10d8</t>
  </si>
  <si>
    <t>Boost 3d8</t>
  </si>
  <si>
    <t>Colossus coil, streamer arc</t>
  </si>
  <si>
    <t>Boost 2d8</t>
  </si>
  <si>
    <t>Combat rifle</t>
  </si>
  <si>
    <t>Compliance ray, flare</t>
  </si>
  <si>
    <t>Compliance ray, flash</t>
  </si>
  <si>
    <t>Compliance ray, starburst</t>
  </si>
  <si>
    <t>171,00</t>
  </si>
  <si>
    <t>Compliance ray, strobe</t>
  </si>
  <si>
    <t>Compliance ray, sunspot</t>
  </si>
  <si>
    <t>9d4</t>
  </si>
  <si>
    <t>Conqueror, blue star</t>
  </si>
  <si>
    <t>Conqueror, red star</t>
  </si>
  <si>
    <t>Conqueror, violet star</t>
  </si>
  <si>
    <t>Conqueror, white star</t>
  </si>
  <si>
    <t>Conqueror, yellow star</t>
  </si>
  <si>
    <t>Convergent laser, multiwave</t>
  </si>
  <si>
    <t>Convergent laser, single-wave</t>
  </si>
  <si>
    <t>Convergent laser, wide-spectrum</t>
  </si>
  <si>
    <t>7d10</t>
  </si>
  <si>
    <t>Coolant sprayer, algid</t>
  </si>
  <si>
    <t>Blast, entangle (1d4 rounds), unwieldy</t>
  </si>
  <si>
    <t>Coolant sprayer, glacial</t>
  </si>
  <si>
    <t>Blast, entangle (2d4 rounds), unwieldy</t>
  </si>
  <si>
    <t>Coolant sprayer, hiemal</t>
  </si>
  <si>
    <t>Coolant sprayer, isothermal</t>
  </si>
  <si>
    <t>Core hammer, advanced</t>
  </si>
  <si>
    <t>Jet</t>
  </si>
  <si>
    <t>Core hammer, fusion</t>
  </si>
  <si>
    <t>Core hammer, reactor</t>
  </si>
  <si>
    <t>15d6</t>
  </si>
  <si>
    <t>Core hammer, tactical</t>
  </si>
  <si>
    <t>Crossbolter, advanced</t>
  </si>
  <si>
    <t>Crossbolter, dual</t>
  </si>
  <si>
    <t>Crossbolter, elite</t>
  </si>
  <si>
    <t>Crossbolter, paragon</t>
  </si>
  <si>
    <t>Crossbolter, tactical</t>
  </si>
  <si>
    <t>Cryopike, advanced</t>
  </si>
  <si>
    <t>Powered, reach</t>
  </si>
  <si>
    <t>Cryopike, tactical</t>
  </si>
  <si>
    <t>Cryospike, industrial</t>
  </si>
  <si>
    <t>Extinguish, integrated (2 slots), powered</t>
  </si>
  <si>
    <t>Cryospike, personal</t>
  </si>
  <si>
    <t>Cryospike, residential</t>
  </si>
  <si>
    <t>Curve blade, buzzblade</t>
  </si>
  <si>
    <t>8d10</t>
  </si>
  <si>
    <t>Curve blade, carbon steel</t>
  </si>
  <si>
    <t>Curve blade, dimensional slice</t>
  </si>
  <si>
    <t>12d10</t>
  </si>
  <si>
    <t>Curve blade, ultrathin</t>
  </si>
  <si>
    <t>Dagger, molecular rift</t>
  </si>
  <si>
    <t>10d4</t>
  </si>
  <si>
    <t>Dagger, ultrathin</t>
  </si>
  <si>
    <t>Dagger, zero-edge</t>
  </si>
  <si>
    <t>Dart cannon, advanced</t>
  </si>
  <si>
    <t>Embed</t>
  </si>
  <si>
    <t>Dart cannon, elite</t>
  </si>
  <si>
    <t>Dart cannon, heavy</t>
  </si>
  <si>
    <t>Dart cannon, light</t>
  </si>
  <si>
    <t>Dart cannon, paragon</t>
  </si>
  <si>
    <t>9d12</t>
  </si>
  <si>
    <t>Dart cannon, tactical</t>
  </si>
  <si>
    <t>Dazzler, flash</t>
  </si>
  <si>
    <t>Dazzler, strobe</t>
  </si>
  <si>
    <t>Dazzler, sunspot</t>
  </si>
  <si>
    <t>Decoupler, bruiser</t>
  </si>
  <si>
    <t>Demoralize</t>
  </si>
  <si>
    <t>Decoupler, pusher</t>
  </si>
  <si>
    <t>Decoupler, screamer</t>
  </si>
  <si>
    <t>Desperation cannon, doom-caller</t>
  </si>
  <si>
    <t>Nuisance</t>
  </si>
  <si>
    <t>Bright, penetrating, unwieldy</t>
  </si>
  <si>
    <t>Desperation cannon, rage-bringer</t>
  </si>
  <si>
    <t>Desperation cannon, sky-piercer</t>
  </si>
  <si>
    <t>Desperation cannon, titan-killer</t>
  </si>
  <si>
    <t>Devastation blade, apocalypse</t>
  </si>
  <si>
    <t>12d8</t>
  </si>
  <si>
    <t>Devastation blade, ruin</t>
  </si>
  <si>
    <t>Devastation blade, wrack</t>
  </si>
  <si>
    <t>Diasporan rifle, advanced</t>
  </si>
  <si>
    <t>Sniper (500), unwieldy</t>
  </si>
  <si>
    <t>Diasporan rifle, elite</t>
  </si>
  <si>
    <t>Sniper (750), unwieldy</t>
  </si>
  <si>
    <t>Diasporan rifle, imperial</t>
  </si>
  <si>
    <t>Sniper (1000), unwieldy</t>
  </si>
  <si>
    <t>Diasporan rifle, tactical</t>
  </si>
  <si>
    <t>Sniper (250), unwieldy</t>
  </si>
  <si>
    <t>Diasporan rifle, ultra</t>
  </si>
  <si>
    <t>Dirge cannon, anharmonic</t>
  </si>
  <si>
    <t>Antibiological, blast, unwieldy</t>
  </si>
  <si>
    <t>Dirge cannon, harmonic</t>
  </si>
  <si>
    <t>Dirge cannon, parametric</t>
  </si>
  <si>
    <t>Dirge cannon, resonant</t>
  </si>
  <si>
    <t>Dirge pistol, anharmonic</t>
  </si>
  <si>
    <t>Dirge pistol, harmonic</t>
  </si>
  <si>
    <t>1d3</t>
  </si>
  <si>
    <t>Dirge pistol, parametric</t>
  </si>
  <si>
    <t>Dirge pistol, radial</t>
  </si>
  <si>
    <t>Dirge pistol, resonant</t>
  </si>
  <si>
    <t>Disintegration lash, decimator</t>
  </si>
  <si>
    <t>Living, powered, reach</t>
  </si>
  <si>
    <t>Disintegration lash, eradicator</t>
  </si>
  <si>
    <t>4d20</t>
  </si>
  <si>
    <t>Disintegration lash, executioner</t>
  </si>
  <si>
    <t>2d20</t>
  </si>
  <si>
    <t>Disintegration lash, liquidator</t>
  </si>
  <si>
    <t>Disintegrator cannon, decimator</t>
  </si>
  <si>
    <t>Disintegrator cannon, eradicator</t>
  </si>
  <si>
    <t>5d20</t>
  </si>
  <si>
    <t>Disintegrator cannon, executioner</t>
  </si>
  <si>
    <t>Disintegrator cannon, liquidator</t>
  </si>
  <si>
    <t>1d20</t>
  </si>
  <si>
    <t>Disintegrator pistol, decimator</t>
  </si>
  <si>
    <t>Disintegrator pistol, eradicator</t>
  </si>
  <si>
    <t>3d20</t>
  </si>
  <si>
    <t>Disintegrator pistol, executioner</t>
  </si>
  <si>
    <t>Disintegrator pistol, liquidator</t>
  </si>
  <si>
    <t>Disintegrator rifle, decimator</t>
  </si>
  <si>
    <t>Disintegrator rifle, eradicator</t>
  </si>
  <si>
    <t>Disintegrator rifle, executioner</t>
  </si>
  <si>
    <t>Disintegrator rifle, liquidator</t>
  </si>
  <si>
    <t>Disruption pistol, major</t>
  </si>
  <si>
    <t>Dimensional Disruption</t>
  </si>
  <si>
    <t>Boost 2d6, relic</t>
  </si>
  <si>
    <t>Disruption pistol, minor</t>
  </si>
  <si>
    <t>Boost 1d6, relic</t>
  </si>
  <si>
    <t>Disruption rifle, minor</t>
  </si>
  <si>
    <t>Boost 1d8, relic</t>
  </si>
  <si>
    <t>Boost 2d8, relic</t>
  </si>
  <si>
    <t>Dissolver, dinergate</t>
  </si>
  <si>
    <t>A &amp; F</t>
  </si>
  <si>
    <t>Blast, living, swarm, unwieldy</t>
  </si>
  <si>
    <t>Dissolver, ergatoid</t>
  </si>
  <si>
    <t>Dissolver, macrergate</t>
  </si>
  <si>
    <t>Divergent laser, multiwave</t>
  </si>
  <si>
    <t>Blast, unwieldy</t>
  </si>
  <si>
    <t>Divergent laser, single-wave</t>
  </si>
  <si>
    <t>Divergent laser, wide-spectrum</t>
  </si>
  <si>
    <t>Doshakari, advanced</t>
  </si>
  <si>
    <t>Analog, disarm, operative</t>
  </si>
  <si>
    <t>Doshakari, molecular rift</t>
  </si>
  <si>
    <t>9d6</t>
  </si>
  <si>
    <t>Doshakari, tactial</t>
  </si>
  <si>
    <t>Doshakari, ultrathin</t>
  </si>
  <si>
    <t>Doshakari, zero-edge</t>
  </si>
  <si>
    <t>Doshko, advanced</t>
  </si>
  <si>
    <t>Doshko, dimensional blade</t>
  </si>
  <si>
    <t>13d12</t>
  </si>
  <si>
    <t>Doshko, molecular rift</t>
  </si>
  <si>
    <t>10d12</t>
  </si>
  <si>
    <t>Doshko, tactical</t>
  </si>
  <si>
    <t>Doshko, ultrathin</t>
  </si>
  <si>
    <t>Doshko, zero-edge</t>
  </si>
  <si>
    <t>Dragon pistol, drake</t>
  </si>
  <si>
    <t>Dragon pistol, true</t>
  </si>
  <si>
    <t>Dragon pistol, wyrmling</t>
  </si>
  <si>
    <t>Dragon pistol, wyvern</t>
  </si>
  <si>
    <t>Dragon rifle, drake</t>
  </si>
  <si>
    <t>Dragon rifle, true</t>
  </si>
  <si>
    <t>Dragon rifle, wrymling</t>
  </si>
  <si>
    <t>Dragon rifle, wyvern</t>
  </si>
  <si>
    <t>Dragonglaive, basic</t>
  </si>
  <si>
    <t>S &amp; E</t>
  </si>
  <si>
    <t>Dragonglaive, skyshatter</t>
  </si>
  <si>
    <t>Dragonglaive, thunderhead</t>
  </si>
  <si>
    <t>Dragonglaive, wyrmlord</t>
  </si>
  <si>
    <t>13d8</t>
  </si>
  <si>
    <t>Dross gun, flux</t>
  </si>
  <si>
    <t>Dross gun, scoring</t>
  </si>
  <si>
    <t>Dross gun, scrapper</t>
  </si>
  <si>
    <t>Dueling sword, admiral</t>
  </si>
  <si>
    <t>Dueling sword, buzzblade</t>
  </si>
  <si>
    <t>Dueling sword, converted</t>
  </si>
  <si>
    <t>Dueling sword, molecular rift</t>
  </si>
  <si>
    <t>Dueling sword, officer</t>
  </si>
  <si>
    <t>Dueling sword, ripper</t>
  </si>
  <si>
    <t>Dueling sword, tactical</t>
  </si>
  <si>
    <t>Dueling sword, ultrathin</t>
  </si>
  <si>
    <t>Electroflail, advanced</t>
  </si>
  <si>
    <t>Disarm, powered</t>
  </si>
  <si>
    <t>Electroflail, elite</t>
  </si>
  <si>
    <t>Electroflail, paragon</t>
  </si>
  <si>
    <t>Electroflail, tactical</t>
  </si>
  <si>
    <t>Electrovore glove, aurora</t>
  </si>
  <si>
    <t>P &amp; E</t>
  </si>
  <si>
    <t>Recharge 2</t>
  </si>
  <si>
    <t>Electrovore glove, static</t>
  </si>
  <si>
    <t>Electrovore glove, storm</t>
  </si>
  <si>
    <t>Recharge 4</t>
  </si>
  <si>
    <t>Electrovore glove, tempest</t>
  </si>
  <si>
    <t>Ember pistol, glory-sequence</t>
  </si>
  <si>
    <t>Ember pistol, salvation-sequence</t>
  </si>
  <si>
    <t>Ember pistol, truth-sequence</t>
  </si>
  <si>
    <t>Ember pistol, valor-sequence</t>
  </si>
  <si>
    <t>Energy converter, advanced</t>
  </si>
  <si>
    <t>Explode (15 ft.), unwieldy</t>
  </si>
  <si>
    <t>Energy converter, elite</t>
  </si>
  <si>
    <t>Explode (20 ft.), unwieldy</t>
  </si>
  <si>
    <t>Energy converter, tactical</t>
  </si>
  <si>
    <t>Explode (10 ft.), unwieldy</t>
  </si>
  <si>
    <t>Excavation laser, heavy</t>
  </si>
  <si>
    <t>Penetrating, professional (miner)</t>
  </si>
  <si>
    <t>Excavation laser, light</t>
  </si>
  <si>
    <t>Excavation laser, medium</t>
  </si>
  <si>
    <t>Fangblade</t>
  </si>
  <si>
    <t>Flame doshko, blaze</t>
  </si>
  <si>
    <t>Flame doshko, ember</t>
  </si>
  <si>
    <t>Flame doshko, inferno</t>
  </si>
  <si>
    <t>Flame doshko, solar flare</t>
  </si>
  <si>
    <t>Flame launcher, fireball</t>
  </si>
  <si>
    <t>Flame launcher, immolation</t>
  </si>
  <si>
    <t>Flame launcher, supernova</t>
  </si>
  <si>
    <t>Flame pistol</t>
  </si>
  <si>
    <t>Flame pistol, blaze</t>
  </si>
  <si>
    <t>Flame pistol, inferno</t>
  </si>
  <si>
    <t>Flame pistol, solar flare</t>
  </si>
  <si>
    <t>Flame rifle</t>
  </si>
  <si>
    <t>Flame spinner, fireball</t>
  </si>
  <si>
    <t>Analog, free hands (2), fueled, unwieldy</t>
  </si>
  <si>
    <t>Flame spinner, fission</t>
  </si>
  <si>
    <t>8d12</t>
  </si>
  <si>
    <t>Flame spinner, immolation</t>
  </si>
  <si>
    <t>Flame spinner, supernova</t>
  </si>
  <si>
    <t>Flamethrower, firedrake-class</t>
  </si>
  <si>
    <t>Analog, blast, unwieldy</t>
  </si>
  <si>
    <t>Flamethrower, hellhound-class</t>
  </si>
  <si>
    <t>Flamethrower, ifrit-class</t>
  </si>
  <si>
    <t>Flamethrower, phoenix-class</t>
  </si>
  <si>
    <t>Flamethrower, salamander-class</t>
  </si>
  <si>
    <t>Flare axe, blue star</t>
  </si>
  <si>
    <t>Flare axe, red star</t>
  </si>
  <si>
    <t>Flare axe, white star</t>
  </si>
  <si>
    <t>Flare axe, yellow star</t>
  </si>
  <si>
    <t>Flare gun, survival</t>
  </si>
  <si>
    <t>Flare</t>
  </si>
  <si>
    <t>Analog, bright</t>
  </si>
  <si>
    <t>Flare rifle, coruscator</t>
  </si>
  <si>
    <t>Flares</t>
  </si>
  <si>
    <t>Analog, bright, harrying</t>
  </si>
  <si>
    <t>Flare rifle, dazzler</t>
  </si>
  <si>
    <t>Flare rifle, nova</t>
  </si>
  <si>
    <t>Flare rifle, scorcher</t>
  </si>
  <si>
    <t>Flare rifle, vivifier</t>
  </si>
  <si>
    <t>Focus rifle, compound</t>
  </si>
  <si>
    <t>13d4</t>
  </si>
  <si>
    <t>Penetrating, sniper (1,000 ft.), unwieldy</t>
  </si>
  <si>
    <t>Focus rifle, dual</t>
  </si>
  <si>
    <t>Penetrating, sniper (500 ft.), unwieldy</t>
  </si>
  <si>
    <t>Focus rifle, quad</t>
  </si>
  <si>
    <t>Penetrating, sniper (800 ft.), unwieldy</t>
  </si>
  <si>
    <t>Focus rifle, triple</t>
  </si>
  <si>
    <t>Penetrating, sniper (650 ft.), unwieldy</t>
  </si>
  <si>
    <t>Forked pistol, 10-notch</t>
  </si>
  <si>
    <t>Boost 5d4</t>
  </si>
  <si>
    <t>Forked pistol, 6-notch</t>
  </si>
  <si>
    <t>Boost 1</t>
  </si>
  <si>
    <t>Forked pistol, 8-notch</t>
  </si>
  <si>
    <t>Forked pistol, 9-notch</t>
  </si>
  <si>
    <t>Boost 2d4</t>
  </si>
  <si>
    <t>Formian venomcaster, advanced</t>
  </si>
  <si>
    <t>Analog, injection, unwieldy</t>
  </si>
  <si>
    <t>Formian venomcaster, elite</t>
  </si>
  <si>
    <t>Analog, entangle, injection, unwieldy</t>
  </si>
  <si>
    <t>Formian venomcaster, paragon</t>
  </si>
  <si>
    <t>Formian venomcaster, tactical</t>
  </si>
  <si>
    <t>Frailty cannon, extinction-class</t>
  </si>
  <si>
    <t>Line, necrotic</t>
  </si>
  <si>
    <t>Frailty cannon, massacre-class</t>
  </si>
  <si>
    <t>Frailty cannon, murder-class</t>
  </si>
  <si>
    <t>Frailty pistol, deathcry-class</t>
  </si>
  <si>
    <t>Necrotic</t>
  </si>
  <si>
    <t>Frailty pistol, rasp-class</t>
  </si>
  <si>
    <t>Frailty pistol, scream-class</t>
  </si>
  <si>
    <t>Frailty pistol, wail-class</t>
  </si>
  <si>
    <t>Frailty rifle, atrophy-class</t>
  </si>
  <si>
    <t>Frailty rifle, blight-class</t>
  </si>
  <si>
    <t>Frailty rifle, epidemic-class</t>
  </si>
  <si>
    <t>Frailty rifle, rot-class</t>
  </si>
  <si>
    <t>Freeze ray, algid</t>
  </si>
  <si>
    <t>Freeze ray, glacial</t>
  </si>
  <si>
    <t>Freeze ray, hiemal</t>
  </si>
  <si>
    <t>Freeze ray, hypothermic</t>
  </si>
  <si>
    <t>Freeze ray, isothermal</t>
  </si>
  <si>
    <t>Frost maul, aufeis</t>
  </si>
  <si>
    <t>B &amp; C</t>
  </si>
  <si>
    <t>Powered, sunder</t>
  </si>
  <si>
    <t>Frost maul, floe</t>
  </si>
  <si>
    <t>Frost maul, iceberg</t>
  </si>
  <si>
    <t>Frost projector, blizzard-class</t>
  </si>
  <si>
    <t>Integrated (2 slots)</t>
  </si>
  <si>
    <t>Frost projector, frostbite-class</t>
  </si>
  <si>
    <t>Frost projector, hailstorm-class</t>
  </si>
  <si>
    <t>Frosthaft doshko, avalanche</t>
  </si>
  <si>
    <t>Enfeeble</t>
  </si>
  <si>
    <t>Powered, reach, unwieldy</t>
  </si>
  <si>
    <t>Frosthaft doshko, chill</t>
  </si>
  <si>
    <t>Frosthaft doshko, glacial</t>
  </si>
  <si>
    <t>Frosthaft doshko, subzero</t>
  </si>
  <si>
    <t>Frostmaul, glacier</t>
  </si>
  <si>
    <t>Gale baton, cyclone</t>
  </si>
  <si>
    <t>Deflect, operative, powered</t>
  </si>
  <si>
    <t>Gale baton, hurricane</t>
  </si>
  <si>
    <t>Gale baton, tempest</t>
  </si>
  <si>
    <t>Gamma rifle, fusion</t>
  </si>
  <si>
    <t>Irradiate</t>
  </si>
  <si>
    <t>Radioactive, sniper (750 ft.), unwieldy</t>
  </si>
  <si>
    <t>Gamma rifle, ionizing</t>
  </si>
  <si>
    <t>Radioactive, sniper (500 ft.), unwieldy</t>
  </si>
  <si>
    <t>Gamma rifle, synchrotron</t>
  </si>
  <si>
    <t>Radioactive, sniper (1,000 ft.), unwieldy</t>
  </si>
  <si>
    <t>Gamma rifle, terestrial</t>
  </si>
  <si>
    <t>Garrote, microfilament</t>
  </si>
  <si>
    <t>Analog, conceal, grapple, operative, throttle</t>
  </si>
  <si>
    <t>Garrote, monowire</t>
  </si>
  <si>
    <t>Garrote, nanofiber</t>
  </si>
  <si>
    <t>Garrote, wire</t>
  </si>
  <si>
    <t>1d2</t>
  </si>
  <si>
    <t>Glass blade, impulse</t>
  </si>
  <si>
    <t>E &amp; P</t>
  </si>
  <si>
    <t>Glass blade, jolt</t>
  </si>
  <si>
    <t>Glass blade, live</t>
  </si>
  <si>
    <t>Glass blade, surge</t>
  </si>
  <si>
    <t>13d6</t>
  </si>
  <si>
    <t>Glove needler, advanced</t>
  </si>
  <si>
    <t>Conceal, injection, punch gun</t>
  </si>
  <si>
    <t>Glove needler, elite</t>
  </si>
  <si>
    <t>Glove needler, paragon</t>
  </si>
  <si>
    <t>Glove needler, tactical</t>
  </si>
  <si>
    <t>Graviton pistol, chiral</t>
  </si>
  <si>
    <t>Gravitation (25 ft.)</t>
  </si>
  <si>
    <t>Graviton pistol, linear</t>
  </si>
  <si>
    <t>Gravitation (10 ft.)</t>
  </si>
  <si>
    <t>Graviton pistol, tensor</t>
  </si>
  <si>
    <t>Gravitation (20 ft.)</t>
  </si>
  <si>
    <t>Graviton pistol, vector</t>
  </si>
  <si>
    <t>Gravitation (15 ft.)</t>
  </si>
  <si>
    <t>Greataxe, molecular rift</t>
  </si>
  <si>
    <t>Greataxe, sintered</t>
  </si>
  <si>
    <t>Greataxe, tactical</t>
  </si>
  <si>
    <t>Greataxe, ultrathin</t>
  </si>
  <si>
    <t>Grindblade</t>
  </si>
  <si>
    <t>Gulchgun</t>
  </si>
  <si>
    <t>Gyrojet pistol, advanced</t>
  </si>
  <si>
    <t>Mini-rockets</t>
  </si>
  <si>
    <t>Gyrojet pistol, elite</t>
  </si>
  <si>
    <t>Gyrojet pistol, tactical</t>
  </si>
  <si>
    <t>Gyrojet rifle, advanced</t>
  </si>
  <si>
    <t>Gyrojet rifle, elite</t>
  </si>
  <si>
    <t>Gyrojet rifle, paragon</t>
  </si>
  <si>
    <t>Gyrojet rifle, tactical</t>
  </si>
  <si>
    <t>Hail pistol, absolute-zero</t>
  </si>
  <si>
    <t>C &amp; P</t>
  </si>
  <si>
    <t>Hail pistol, gelid</t>
  </si>
  <si>
    <t>Hail pistol, subzero</t>
  </si>
  <si>
    <t>Hail pistol, ultracold</t>
  </si>
  <si>
    <t>Hailcannon, absolute-zero</t>
  </si>
  <si>
    <t>Hailcannon, clathrate</t>
  </si>
  <si>
    <t>14d8</t>
  </si>
  <si>
    <t>Hailcannon, gelid</t>
  </si>
  <si>
    <t>Hailcannon, subzero</t>
  </si>
  <si>
    <t>Hailcannon, ultracold</t>
  </si>
  <si>
    <t>Hammer, assault</t>
  </si>
  <si>
    <t>Hammer, comet</t>
  </si>
  <si>
    <t>Hammer, gravity well</t>
  </si>
  <si>
    <t>Hammer, meteoric</t>
  </si>
  <si>
    <t>Handaxe, basic</t>
  </si>
  <si>
    <t>Analog, thrown</t>
  </si>
  <si>
    <t>Handaxe, molecular rift</t>
  </si>
  <si>
    <t>Handaxe, sintered</t>
  </si>
  <si>
    <t>Handaxe, tactical</t>
  </si>
  <si>
    <t>Handaxe, ultrathin</t>
  </si>
  <si>
    <t>Handcannon, bombast</t>
  </si>
  <si>
    <t>Analog, free hands (1), unwieldy</t>
  </si>
  <si>
    <t>Handcannon, braggadocio</t>
  </si>
  <si>
    <t>Handcannon, bravado</t>
  </si>
  <si>
    <t>Handcannon, gasconade</t>
  </si>
  <si>
    <t>Handcannon, swagger</t>
  </si>
  <si>
    <t>Handcoil, capital</t>
  </si>
  <si>
    <t>Handcoil, explorer</t>
  </si>
  <si>
    <t>Handcoil, fighter</t>
  </si>
  <si>
    <t>Handcoil, pilot</t>
  </si>
  <si>
    <t>Hardlight hand wrap, ambient</t>
  </si>
  <si>
    <t>Bright, force, powered</t>
  </si>
  <si>
    <t>Hardlight hand wrap, diffuse</t>
  </si>
  <si>
    <t>Hardlight hand wrap, fluorescent</t>
  </si>
  <si>
    <t>Hardlight hand wrap, incandescent</t>
  </si>
  <si>
    <t>11d8</t>
  </si>
  <si>
    <t>Hardlight hand wrap, natural</t>
  </si>
  <si>
    <t>Heat-amp gauntlet, mk 1</t>
  </si>
  <si>
    <t>B &amp; F</t>
  </si>
  <si>
    <t>Heat-amp gauntlet, mk 2</t>
  </si>
  <si>
    <t>Heat-amp gauntlet, mk 3</t>
  </si>
  <si>
    <t>Heat-amp gauntlet, mk 4</t>
  </si>
  <si>
    <t>Hook knife</t>
  </si>
  <si>
    <t>Hook sword</t>
  </si>
  <si>
    <t>Analog, trip</t>
  </si>
  <si>
    <t>Hunting rifle</t>
  </si>
  <si>
    <t>Hydra cannon, asp-series</t>
  </si>
  <si>
    <t>Blast, shape 3, unwieldy</t>
  </si>
  <si>
    <t>Hydra cannon, cobra-series</t>
  </si>
  <si>
    <t>Blast, shape 4, unwieldy</t>
  </si>
  <si>
    <t>Hydra cannon, python-series</t>
  </si>
  <si>
    <t>Blast, shape 1, unwieldy</t>
  </si>
  <si>
    <t>Hydra cannon, viper-series</t>
  </si>
  <si>
    <t>Blast, shape 2, unwieldy</t>
  </si>
  <si>
    <t>Ice carbine, absolute-zero</t>
  </si>
  <si>
    <t>Ice carbine, gelid</t>
  </si>
  <si>
    <t>Ice carbine, subzero</t>
  </si>
  <si>
    <t>Ice carbine, ultracold</t>
  </si>
  <si>
    <t>Ice launcher, aufeis</t>
  </si>
  <si>
    <t>Ice launcher, floe</t>
  </si>
  <si>
    <t>Ice launcher, glacier</t>
  </si>
  <si>
    <t>Ice launcher, iceberg</t>
  </si>
  <si>
    <t>Ice launcher, icecap</t>
  </si>
  <si>
    <t>14d12</t>
  </si>
  <si>
    <t>Ice needle, artifice</t>
  </si>
  <si>
    <t>Conceal, injection, powered</t>
  </si>
  <si>
    <t>Ice needle, espionage</t>
  </si>
  <si>
    <t>Ice needle, furtive</t>
  </si>
  <si>
    <t>Ice needle, subterfuge</t>
  </si>
  <si>
    <t>Ice needle, undercover</t>
  </si>
  <si>
    <t>Icestar staff, defender</t>
  </si>
  <si>
    <t>C or F</t>
  </si>
  <si>
    <t>Block, double (flame), powered</t>
  </si>
  <si>
    <t>Icestar staff, drifter</t>
  </si>
  <si>
    <t>Icestar staff, leader</t>
  </si>
  <si>
    <t>Icestar staff, seeker</t>
  </si>
  <si>
    <t>Icestar staff, warrior</t>
  </si>
  <si>
    <t>Igniter, blazer</t>
  </si>
  <si>
    <t>Ignite 3d6</t>
  </si>
  <si>
    <t>Igniter, ember</t>
  </si>
  <si>
    <t>Ignite 2d6</t>
  </si>
  <si>
    <t>Igniter, inferno</t>
  </si>
  <si>
    <t>Ignite 4d6</t>
  </si>
  <si>
    <t>Igniter, solar flare</t>
  </si>
  <si>
    <t>Ignite 5d6</t>
  </si>
  <si>
    <t>IMDS missile launcher</t>
  </si>
  <si>
    <t>missile</t>
  </si>
  <si>
    <t>Missile</t>
  </si>
  <si>
    <t>Incapacitator</t>
  </si>
  <si>
    <t>Nonlethal, operative, powered</t>
  </si>
  <si>
    <t>Infernian, firedrake-class</t>
  </si>
  <si>
    <t>Infernian, hellhound-class</t>
  </si>
  <si>
    <t>Infernian, ifrit-class</t>
  </si>
  <si>
    <t>Infernian, phoenix-class</t>
  </si>
  <si>
    <t>Infernian, salamander-class</t>
  </si>
  <si>
    <t>Infinity rifle, advanced</t>
  </si>
  <si>
    <t>Infinity rifle, elite</t>
  </si>
  <si>
    <t>Infinity rifle, paragon</t>
  </si>
  <si>
    <t>Boost 4d6</t>
  </si>
  <si>
    <t>Infinity rifle, tactical</t>
  </si>
  <si>
    <t>Injection glove</t>
  </si>
  <si>
    <t>Analog, injection</t>
  </si>
  <si>
    <t>Injector pistol, elite</t>
  </si>
  <si>
    <t>Injector pistol, medic</t>
  </si>
  <si>
    <t>Injector pistol, poacher</t>
  </si>
  <si>
    <t>Injector pistol, subjugation</t>
  </si>
  <si>
    <t>Injector pistol, zoologist</t>
  </si>
  <si>
    <t>Interference blade, harmonic</t>
  </si>
  <si>
    <t>Interference blade, monophonic</t>
  </si>
  <si>
    <t>Interference blade, multiphonic</t>
  </si>
  <si>
    <t>Interference blade, polyphonic</t>
  </si>
  <si>
    <t>Ionizer, chromic</t>
  </si>
  <si>
    <t>Integrated (2 slots), unwieldy</t>
  </si>
  <si>
    <t>Ionizer, cupric</t>
  </si>
  <si>
    <t>Ionizer, ferric</t>
  </si>
  <si>
    <t>Ionizer, stannic</t>
  </si>
  <si>
    <t>Junk censer</t>
  </si>
  <si>
    <t>Analog, fueled, thrown</t>
  </si>
  <si>
    <t>Kalo shredder, cascade-class</t>
  </si>
  <si>
    <t>Flechettes</t>
  </si>
  <si>
    <t>Analog, automatic, underwater</t>
  </si>
  <si>
    <t>Kalo shredder, deluge-class</t>
  </si>
  <si>
    <t>Kalo shredder, monsoon-class</t>
  </si>
  <si>
    <t>Kalo shredder, slipstream-class</t>
  </si>
  <si>
    <t>Kalo shredder, torrent-class</t>
  </si>
  <si>
    <t>Kin-killer, advanced</t>
  </si>
  <si>
    <t>Sniper (500 ft.), unwieldy</t>
  </si>
  <si>
    <t>Kin-killer, elite</t>
  </si>
  <si>
    <t>Sniper (1,000 ft.), unwieldy</t>
  </si>
  <si>
    <t>Kin-killer, paragon</t>
  </si>
  <si>
    <t>11d10</t>
  </si>
  <si>
    <t>Sniper (1,500 ft.), unwieldy</t>
  </si>
  <si>
    <t>Kin-killer, tactical</t>
  </si>
  <si>
    <t>Sniper (250 ft.), unwieldy</t>
  </si>
  <si>
    <t>Kishaxe, assault</t>
  </si>
  <si>
    <t>Kishaxe, havoc</t>
  </si>
  <si>
    <t>Kishaxe, onslaught</t>
  </si>
  <si>
    <t>Kishaxe, skirmish</t>
  </si>
  <si>
    <t>Knife, survival</t>
  </si>
  <si>
    <t>Knife, tactical</t>
  </si>
  <si>
    <t>Lance, advanced</t>
  </si>
  <si>
    <t>Analog, reach</t>
  </si>
  <si>
    <t>Lance, elite</t>
  </si>
  <si>
    <t>Lance, paragon</t>
  </si>
  <si>
    <t>Lance, tactical</t>
  </si>
  <si>
    <t>Laser pistol, aphelion</t>
  </si>
  <si>
    <t>Laser pistol, azimuth</t>
  </si>
  <si>
    <t>Laser pistol, corona</t>
  </si>
  <si>
    <t>Laser pistol, paralax</t>
  </si>
  <si>
    <t>Laser pistol, perihelion</t>
  </si>
  <si>
    <t>Laser pistol, zenith</t>
  </si>
  <si>
    <t>Laser rifle, aphelion</t>
  </si>
  <si>
    <t>Laser rifle, azimuth</t>
  </si>
  <si>
    <t>Laser rifle, corona</t>
  </si>
  <si>
    <t>Laser rifle, parallax</t>
  </si>
  <si>
    <t>Laser rifle, perihelion</t>
  </si>
  <si>
    <t>Laser rifle, zenith</t>
  </si>
  <si>
    <t>Lens pistol, cylindrical</t>
  </si>
  <si>
    <t>Lens pistol, electron</t>
  </si>
  <si>
    <t>Lens pistol, lenticular</t>
  </si>
  <si>
    <t>Lens pistol, sunglass</t>
  </si>
  <si>
    <t>Lightning pistol, ribbon</t>
  </si>
  <si>
    <t>Line, stun, unwieldy</t>
  </si>
  <si>
    <t>Lightning pistol, rocket</t>
  </si>
  <si>
    <t>Lightning pistol, sheet</t>
  </si>
  <si>
    <t>Lightning pistol, smooth-channel</t>
  </si>
  <si>
    <t>Living lash</t>
  </si>
  <si>
    <t>Living, powered, reach, thought, unwieldy</t>
  </si>
  <si>
    <t>Living staff, advanced</t>
  </si>
  <si>
    <t>Block, living, powered, reach</t>
  </si>
  <si>
    <t>Living staff, elite</t>
  </si>
  <si>
    <t>Living staff, paragon</t>
  </si>
  <si>
    <t>14d6</t>
  </si>
  <si>
    <t>Living staff, tactical</t>
  </si>
  <si>
    <t>Longsword</t>
  </si>
  <si>
    <t>Longsword, dimensional slice</t>
  </si>
  <si>
    <t>Longsword, microserrated</t>
  </si>
  <si>
    <t>Longsword, molecular rift</t>
  </si>
  <si>
    <t>Longsword, sintered</t>
  </si>
  <si>
    <t>Longsword, ultraserrated</t>
  </si>
  <si>
    <t>Longsword, ultrathin</t>
  </si>
  <si>
    <t>Longsword, zero-edge</t>
  </si>
  <si>
    <t>Machine gun, heavy</t>
  </si>
  <si>
    <t>Machine gun, light</t>
  </si>
  <si>
    <t>Machine gun, medium</t>
  </si>
  <si>
    <t>Machine gun, squad</t>
  </si>
  <si>
    <t>Magma blade, andesite</t>
  </si>
  <si>
    <t>F &amp; S</t>
  </si>
  <si>
    <t>Magma blade, basalt</t>
  </si>
  <si>
    <t>Magma blade, plagioclase</t>
  </si>
  <si>
    <t>Magma blade, rhyolite</t>
  </si>
  <si>
    <t>Magnetar rifle, advanced</t>
  </si>
  <si>
    <t>Magnetar rifle, elite</t>
  </si>
  <si>
    <t>Magnetar rifle, paragon</t>
  </si>
  <si>
    <t>Magnetar rifle, tactical</t>
  </si>
  <si>
    <t>Maul, advanced</t>
  </si>
  <si>
    <t>Maul, elite</t>
  </si>
  <si>
    <t>Maul, paragon</t>
  </si>
  <si>
    <t>Maul, tactical</t>
  </si>
  <si>
    <t>Mercy pistol, illuminator</t>
  </si>
  <si>
    <t>Mercy pistol, infrared</t>
  </si>
  <si>
    <t>Mercy pistol, ultraviolet</t>
  </si>
  <si>
    <t>Meteor glaive, advanced</t>
  </si>
  <si>
    <t>Fueled, reach</t>
  </si>
  <si>
    <t>Meteor glaive, elite</t>
  </si>
  <si>
    <t>Meteor glaive, paragon</t>
  </si>
  <si>
    <t>Meteor glaive, tactical</t>
  </si>
  <si>
    <t>Microfusion rifle, heavy</t>
  </si>
  <si>
    <t>Blast, radioactive, unwieldy</t>
  </si>
  <si>
    <t>Microfusion rifle, light</t>
  </si>
  <si>
    <t>Microfusion rifle, medium</t>
  </si>
  <si>
    <t>Mindspike, microserrated</t>
  </si>
  <si>
    <t>Mindspike, nanoserrated</t>
  </si>
  <si>
    <t>Mindspike, tactical</t>
  </si>
  <si>
    <t>Mindspike, ultraserrated</t>
  </si>
  <si>
    <t>Minelayer, command</t>
  </si>
  <si>
    <t>Mine</t>
  </si>
  <si>
    <t>Minelayer, merc</t>
  </si>
  <si>
    <t>Minelayer, platoon</t>
  </si>
  <si>
    <t>Minelayer, squad</t>
  </si>
  <si>
    <t>Mirage dagger, distortion</t>
  </si>
  <si>
    <t>Feint, operative, powered</t>
  </si>
  <si>
    <t>Mirage dagger, hallucination</t>
  </si>
  <si>
    <t>Mirage dagger, illusion</t>
  </si>
  <si>
    <t>Monowhip</t>
  </si>
  <si>
    <t>Analog, disarm, reach, trip</t>
  </si>
  <si>
    <t>Multistage rifle, dual</t>
  </si>
  <si>
    <t>Indirect, sniper (500 ft.), unwieldy</t>
  </si>
  <si>
    <t>Multistage rifle, dual-plus</t>
  </si>
  <si>
    <t>Multistage rifle, quad</t>
  </si>
  <si>
    <t>Indirect, sniper (1,000 ft.), unwieldy</t>
  </si>
  <si>
    <t>Multistage rifle, triple</t>
  </si>
  <si>
    <t>Indirect, sniper (750 ft.), unwieldy</t>
  </si>
  <si>
    <t>Multistage rifle, triple-plus</t>
  </si>
  <si>
    <t>Nanite decoupler, caustic</t>
  </si>
  <si>
    <t>Nanites</t>
  </si>
  <si>
    <t>Nanite decoupler, vitriolic</t>
  </si>
  <si>
    <t>Nanite rifle, advanced</t>
  </si>
  <si>
    <t>Sniper (750 ft.), unwieldy</t>
  </si>
  <si>
    <t>Nanite rifle, elite</t>
  </si>
  <si>
    <t>Nanite rifle, tactical</t>
  </si>
  <si>
    <t>Nanite thrower, advanced</t>
  </si>
  <si>
    <t>Deconstruct 3d6</t>
  </si>
  <si>
    <t>Nanite thrower, elite</t>
  </si>
  <si>
    <t>Deconstruct 4d6</t>
  </si>
  <si>
    <t>Nanite thrower, paragon</t>
  </si>
  <si>
    <t>Deconstruct 5d6</t>
  </si>
  <si>
    <t>Nanite thrower, tactical</t>
  </si>
  <si>
    <t>Deconstruct 2d6</t>
  </si>
  <si>
    <t>Needler estoc, hyper-pointed</t>
  </si>
  <si>
    <t>Needler estoc, master-pointed</t>
  </si>
  <si>
    <t>18d6</t>
  </si>
  <si>
    <t>Needler estoc, sharp-pointed</t>
  </si>
  <si>
    <t>Needler estoc, standard</t>
  </si>
  <si>
    <t>Needler estoc, supreme-pointed</t>
  </si>
  <si>
    <t>Needler estoc, ultra-pointed</t>
  </si>
  <si>
    <t>Needler pistol</t>
  </si>
  <si>
    <t>Needler rifle</t>
  </si>
  <si>
    <t>Needler rifle, advanced</t>
  </si>
  <si>
    <t>Needler rifle, elite</t>
  </si>
  <si>
    <t>Needler rifle, paragon</t>
  </si>
  <si>
    <t>Needler rifle, supreme</t>
  </si>
  <si>
    <t>16d6</t>
  </si>
  <si>
    <t>Needler rifle, tactical</t>
  </si>
  <si>
    <t>Neeler pistol, advanced</t>
  </si>
  <si>
    <t>Neeler pistol, elite</t>
  </si>
  <si>
    <t>Neeler pistol, paragon</t>
  </si>
  <si>
    <t>Neeler pistol, supreme</t>
  </si>
  <si>
    <t>Neeler pistol, tactical</t>
  </si>
  <si>
    <t>Neural lash, amperometric</t>
  </si>
  <si>
    <t>Living, powered, reach, stun, thought, unwieldy</t>
  </si>
  <si>
    <t>Neural lash, electroplax</t>
  </si>
  <si>
    <t>Neural lash, galvanic</t>
  </si>
  <si>
    <t>Neural lash, voltaic</t>
  </si>
  <si>
    <t>Nightarch needler, advanced</t>
  </si>
  <si>
    <t>Nightarch needler, elite</t>
  </si>
  <si>
    <t>Nightarch needler, paragon</t>
  </si>
  <si>
    <t>Nightarch needler, tactical</t>
  </si>
  <si>
    <t>NIL grenade launcher, merc</t>
  </si>
  <si>
    <t>grenade</t>
  </si>
  <si>
    <t>NIL grenade launcher, squad</t>
  </si>
  <si>
    <t>Nova lance, blue star</t>
  </si>
  <si>
    <t>Reach, powered</t>
  </si>
  <si>
    <t>Nova lance, red star</t>
  </si>
  <si>
    <t>Nova lance, white star</t>
  </si>
  <si>
    <t>Nova lance, yellow star</t>
  </si>
  <si>
    <t>Nova rifle, red star</t>
  </si>
  <si>
    <t>Nova rifle, white star</t>
  </si>
  <si>
    <t>Nova rifle, yellow star</t>
  </si>
  <si>
    <t>Numbing beam, advanced</t>
  </si>
  <si>
    <t>Numbing beam, elite</t>
  </si>
  <si>
    <t>Numbing beam, paragon</t>
  </si>
  <si>
    <t>Numbing beam, tactical</t>
  </si>
  <si>
    <t>Nyfiber net</t>
  </si>
  <si>
    <t>Painclaw, demonic</t>
  </si>
  <si>
    <t>S &amp; P</t>
  </si>
  <si>
    <t>Injection, unwieldy</t>
  </si>
  <si>
    <t>Painclaw, draconic</t>
  </si>
  <si>
    <t>Painclaw, ghoulish</t>
  </si>
  <si>
    <t>Peacemaker</t>
  </si>
  <si>
    <t>Operative, powered, stun</t>
  </si>
  <si>
    <t>Perforator pistol, diffraction</t>
  </si>
  <si>
    <t>Perforator pistol, linear</t>
  </si>
  <si>
    <t>Perforator pistol, phased</t>
  </si>
  <si>
    <t>???</t>
  </si>
  <si>
    <t>Perforator pistol, refraction</t>
  </si>
  <si>
    <t>Persuader</t>
  </si>
  <si>
    <t>Petrol converter, advanced</t>
  </si>
  <si>
    <t>F or A</t>
  </si>
  <si>
    <t>Analog, modal (disintegrator)</t>
  </si>
  <si>
    <t>Petrol converter, elite</t>
  </si>
  <si>
    <t>Petrol converter, light</t>
  </si>
  <si>
    <t>Petrol converter, paragon</t>
  </si>
  <si>
    <t>Petrol converter, tactical</t>
  </si>
  <si>
    <t>Phasic scythe, harmonic</t>
  </si>
  <si>
    <t>Penetrating, powered</t>
  </si>
  <si>
    <t>Phasic scythe, monophonic</t>
  </si>
  <si>
    <t>Phasic scythe, multiphonic</t>
  </si>
  <si>
    <t>AA5</t>
  </si>
  <si>
    <t>Phasic scythe, polyphonic</t>
  </si>
  <si>
    <t>Pike, advanced</t>
  </si>
  <si>
    <t>Pike, elite</t>
  </si>
  <si>
    <t>Pike, tactical</t>
  </si>
  <si>
    <t>Plasm arraw, white star</t>
  </si>
  <si>
    <t>Plasma array, blue star</t>
  </si>
  <si>
    <t>Plasma array, red star</t>
  </si>
  <si>
    <t>Plasma array, yellow star</t>
  </si>
  <si>
    <t>Plasma bolter, advanced</t>
  </si>
  <si>
    <t>Plasma bolter, elite</t>
  </si>
  <si>
    <t>Plasma bolter, paragon</t>
  </si>
  <si>
    <t>Plasma bolter, tactical</t>
  </si>
  <si>
    <t>Plasma cannon, blue star</t>
  </si>
  <si>
    <t>Explode (10), unwieldy</t>
  </si>
  <si>
    <t>Plasma cannon, red star</t>
  </si>
  <si>
    <t>Explode (5), unwieldy</t>
  </si>
  <si>
    <t>Plasma cannon, white star</t>
  </si>
  <si>
    <t>Plasma cannon, yellow star</t>
  </si>
  <si>
    <t>Plasma caster, blue star</t>
  </si>
  <si>
    <t>Boost 2d10</t>
  </si>
  <si>
    <t>Plasma caster, white star</t>
  </si>
  <si>
    <t>Boost 1d10</t>
  </si>
  <si>
    <t>Plasma claw, biodynamic</t>
  </si>
  <si>
    <t>Living</t>
  </si>
  <si>
    <t>Plasma claw, electrocellular</t>
  </si>
  <si>
    <t>Plasma claw, organic</t>
  </si>
  <si>
    <t>Plasma claw, synthecite</t>
  </si>
  <si>
    <t>Plasma doshko, blue star</t>
  </si>
  <si>
    <t>Plasma doshko, red star</t>
  </si>
  <si>
    <t>Plasma doshko, white star</t>
  </si>
  <si>
    <t>Plasma doshko, yellow star</t>
  </si>
  <si>
    <t>Plasma flare, brilliant</t>
  </si>
  <si>
    <t>Bright, unwieldy</t>
  </si>
  <si>
    <t>Plasma flare, luminous</t>
  </si>
  <si>
    <t>Plasma flare, radiant</t>
  </si>
  <si>
    <t>Plasma fork, 12-notch</t>
  </si>
  <si>
    <t>Plasma fork, 15-notch</t>
  </si>
  <si>
    <t>Plasma fork, 19-notch</t>
  </si>
  <si>
    <t>Plasma fork, 22-notch</t>
  </si>
  <si>
    <t>Boost 3d10</t>
  </si>
  <si>
    <t>Plasma guide, series-21</t>
  </si>
  <si>
    <t>Guided, sniper (250 ft.), unwieldy</t>
  </si>
  <si>
    <t>Plasma guide, series-28</t>
  </si>
  <si>
    <t>Plasma guide, series-37</t>
  </si>
  <si>
    <t>Guided, sniper (500 ft.), unwieldy</t>
  </si>
  <si>
    <t>Plasma guide, series-42</t>
  </si>
  <si>
    <t>Plasma guide, series-62</t>
  </si>
  <si>
    <t>Guided, sniper (750 ft.), unwieldy</t>
  </si>
  <si>
    <t>Plasma guide, series-73</t>
  </si>
  <si>
    <t>Guided, sniper (1,000 ft.), unwieldy</t>
  </si>
  <si>
    <t>Plasma lash, blue star</t>
  </si>
  <si>
    <t>Powered, reach, trip</t>
  </si>
  <si>
    <t>Plasma lash, red star</t>
  </si>
  <si>
    <t>Plasma lash, white star</t>
  </si>
  <si>
    <t>Plasma lash, yellow star</t>
  </si>
  <si>
    <t>Plasma pistol, blue star</t>
  </si>
  <si>
    <t>Plasma pistol, red star</t>
  </si>
  <si>
    <t>Plasma pistol, white star</t>
  </si>
  <si>
    <t>Plasma pistol, yellow star</t>
  </si>
  <si>
    <t>Plasma ribbon, champion</t>
  </si>
  <si>
    <t>Operative, professional (dancer), powered</t>
  </si>
  <si>
    <t>Plasma ribbon, competitor</t>
  </si>
  <si>
    <t>Plasma ribbon, professional</t>
  </si>
  <si>
    <t>Plasma ribbon, student</t>
  </si>
  <si>
    <t>Plasma rifle, blue star</t>
  </si>
  <si>
    <t>Plasma rifle, red star</t>
  </si>
  <si>
    <t>Plasma rifle, white star</t>
  </si>
  <si>
    <t>Plasma rifle, yellow star</t>
  </si>
  <si>
    <t>Plasma ring, dual-valve</t>
  </si>
  <si>
    <t>Plasma ring, multichannel</t>
  </si>
  <si>
    <t>Plasma ring, single-valve</t>
  </si>
  <si>
    <t>Plasma sword, blue star</t>
  </si>
  <si>
    <t>Plasma sword, red star</t>
  </si>
  <si>
    <t>Plasma sword, tactical</t>
  </si>
  <si>
    <t>Plasma sword, white star</t>
  </si>
  <si>
    <t>Plasma sword, yellow star</t>
  </si>
  <si>
    <t>Polarity gauntlets, aurora</t>
  </si>
  <si>
    <t>Operative, polarize 1d6, powered</t>
  </si>
  <si>
    <t>Polarity gauntlets, current</t>
  </si>
  <si>
    <t>Operative, polarize 2d6, powered</t>
  </si>
  <si>
    <t>Polarity gauntlets, spark</t>
  </si>
  <si>
    <t>Operative, polarize 1d3, powered</t>
  </si>
  <si>
    <t>Polarity gauntlets, static</t>
  </si>
  <si>
    <t>Operative, polarize 1d4, powered</t>
  </si>
  <si>
    <t>Polarity gauntlets, storm</t>
  </si>
  <si>
    <t>Operative, polarize 3d6, powered</t>
  </si>
  <si>
    <t>Polarity gauntlets, tempest</t>
  </si>
  <si>
    <t>Operative, polarize 4d6, powered</t>
  </si>
  <si>
    <t>Polarity rifle, static</t>
  </si>
  <si>
    <t>Polarize 1d4</t>
  </si>
  <si>
    <t>Polyclub, advanced</t>
  </si>
  <si>
    <t>Analog, operative, polymorphic</t>
  </si>
  <si>
    <t>Polyclub, elite</t>
  </si>
  <si>
    <t>Polyclub, paragon</t>
  </si>
  <si>
    <t>Polyclub, tactical</t>
  </si>
  <si>
    <t>Polylash, advanced</t>
  </si>
  <si>
    <t>Analog, disarm, polymorphic, reach, trip</t>
  </si>
  <si>
    <t>Polylash, elite</t>
  </si>
  <si>
    <t>Polylash, paragon</t>
  </si>
  <si>
    <t>Polylash, tactical</t>
  </si>
  <si>
    <t>Psychic-wave cannon I</t>
  </si>
  <si>
    <t>Blast, living, mind-affecting, unwieldy</t>
  </si>
  <si>
    <t>Psychic-wave cannon II</t>
  </si>
  <si>
    <t>Psychic-wave cannon III</t>
  </si>
  <si>
    <t>Psychic-wave cannon IV</t>
  </si>
  <si>
    <t>Psychic-wave cannon V</t>
  </si>
  <si>
    <t>Pulse gauntlet, banshee</t>
  </si>
  <si>
    <t>B &amp; So</t>
  </si>
  <si>
    <t>Pulse gauntlet, LFD</t>
  </si>
  <si>
    <t>Pulse gauntlet, thunderstrike</t>
  </si>
  <si>
    <t>Pulse guantlet, HFD</t>
  </si>
  <si>
    <t>Pulsecaster pistol</t>
  </si>
  <si>
    <t>Pulsecaster rifle</t>
  </si>
  <si>
    <t>Puzzleblade, conviction</t>
  </si>
  <si>
    <t>Breakdown</t>
  </si>
  <si>
    <t>Puzzleblade, dedication</t>
  </si>
  <si>
    <t>Puzzleblade, moderation</t>
  </si>
  <si>
    <t>Puzzleblade, tradition</t>
  </si>
  <si>
    <t>Pyrod beacon</t>
  </si>
  <si>
    <t>Analog, fueled, professional (dancer)</t>
  </si>
  <si>
    <t>Pyrod, luminous</t>
  </si>
  <si>
    <t>Pyrod, torch</t>
  </si>
  <si>
    <t>Rackarack, drum</t>
  </si>
  <si>
    <t>Rackarack, hammer</t>
  </si>
  <si>
    <t>Boost 4d4</t>
  </si>
  <si>
    <t>Rackarack, pulse</t>
  </si>
  <si>
    <t>Rackarack, surge</t>
  </si>
  <si>
    <t>Radcannon, electromagnetic</t>
  </si>
  <si>
    <t>Radcannon, neutron</t>
  </si>
  <si>
    <t>Radcannon, rapid-decay</t>
  </si>
  <si>
    <t>Radshot, electromagnetic</t>
  </si>
  <si>
    <t>Radioactive</t>
  </si>
  <si>
    <t>Radshot, neutron</t>
  </si>
  <si>
    <t>Radshot, rapid-decay</t>
  </si>
  <si>
    <t>11d4</t>
  </si>
  <si>
    <t>Rail cannon, advanced</t>
  </si>
  <si>
    <t>Rail cannon, elite</t>
  </si>
  <si>
    <t>Rail cannon, paragon</t>
  </si>
  <si>
    <t>Rail cannon, tactical</t>
  </si>
  <si>
    <t>Rail gun, advanced</t>
  </si>
  <si>
    <t>Rail gun, tactical</t>
  </si>
  <si>
    <t>Reaction cannon, advanced</t>
  </si>
  <si>
    <t>Reaction cannon, elite</t>
  </si>
  <si>
    <t>Reaction cannon, heavy</t>
  </si>
  <si>
    <t>Reaction cannon, light</t>
  </si>
  <si>
    <t>Reaction cannon, paragon</t>
  </si>
  <si>
    <t>Reaction cannon, tactical</t>
  </si>
  <si>
    <t>Reality pistol</t>
  </si>
  <si>
    <t>Confuse</t>
  </si>
  <si>
    <t>Mind-affecting, stun, subtle</t>
  </si>
  <si>
    <t>Reality rifle</t>
  </si>
  <si>
    <t>Recombinator ray</t>
  </si>
  <si>
    <t>Resistance rod, induction</t>
  </si>
  <si>
    <t>Resistance rod, piezoresitor</t>
  </si>
  <si>
    <t>Resistance rod, strain-gauge</t>
  </si>
  <si>
    <t>Resistance rod, thermistor</t>
  </si>
  <si>
    <t>Resonant gauntlet, atomic</t>
  </si>
  <si>
    <t>Nauseate</t>
  </si>
  <si>
    <t>Boost 4d4, powered</t>
  </si>
  <si>
    <t>Resonant gauntlet, cellular</t>
  </si>
  <si>
    <t>Boost 1d4, powered</t>
  </si>
  <si>
    <t>Resonant gauntlet, molecular</t>
  </si>
  <si>
    <t>Boost 3d4, powered</t>
  </si>
  <si>
    <t>Resonant gauntlet, quantum</t>
  </si>
  <si>
    <t>Boost 3d12, powered</t>
  </si>
  <si>
    <t>Resonant pistol, lattice</t>
  </si>
  <si>
    <t>Resonant pistol, matrix</t>
  </si>
  <si>
    <t>Resonant staff, reverberant</t>
  </si>
  <si>
    <t>Block, boost 2d6, powered</t>
  </si>
  <si>
    <t>Resonant staff, sonorous</t>
  </si>
  <si>
    <t>Block, boost 1d4, powered</t>
  </si>
  <si>
    <t>Resonant staff, stentorian</t>
  </si>
  <si>
    <t>Block, boost 5d6, powered</t>
  </si>
  <si>
    <t>Resonator, diffraction</t>
  </si>
  <si>
    <t>Boost 1d8, penetrating</t>
  </si>
  <si>
    <t>Resonator, linear</t>
  </si>
  <si>
    <t>Boost 3d8, penetrating</t>
  </si>
  <si>
    <t>Resonator, phased</t>
  </si>
  <si>
    <t>Boost 5d8, penetrating</t>
  </si>
  <si>
    <t>Resonator, refraction</t>
  </si>
  <si>
    <t>Boost 2d8, penetrating</t>
  </si>
  <si>
    <t>Retracable spike, advanced</t>
  </si>
  <si>
    <t>Conceal, integrated (1 slot), operative</t>
  </si>
  <si>
    <t>Retractable spike, elite</t>
  </si>
  <si>
    <t>Retractable spike, paragon</t>
  </si>
  <si>
    <t>Retractable spike, tactical</t>
  </si>
  <si>
    <t>Rocket rifle</t>
  </si>
  <si>
    <t>Rotating pistol, advanced</t>
  </si>
  <si>
    <t>Analog, conceal</t>
  </si>
  <si>
    <t>Rotating pistol, elite</t>
  </si>
  <si>
    <t>Rotating pistol, tactical</t>
  </si>
  <si>
    <t>Rotolaser, advanced</t>
  </si>
  <si>
    <t>Rotolaser, tactical</t>
  </si>
  <si>
    <t>RPPR, AG</t>
  </si>
  <si>
    <t>Sap, heavy</t>
  </si>
  <si>
    <t>Analog, nonlethal, operative</t>
  </si>
  <si>
    <t>Sap, light</t>
  </si>
  <si>
    <t>Sap, medium</t>
  </si>
  <si>
    <t>Scattergun, grapeshot</t>
  </si>
  <si>
    <t>Analog, blast</t>
  </si>
  <si>
    <t>Scattergun, impact</t>
  </si>
  <si>
    <t>Scattergun, snub</t>
  </si>
  <si>
    <t>Scattergun, utility</t>
  </si>
  <si>
    <t>Scattergun, vortex</t>
  </si>
  <si>
    <t>Scorchgun, C-band</t>
  </si>
  <si>
    <t>Scorchgun, K-band</t>
  </si>
  <si>
    <t>Scorchgun, microwave</t>
  </si>
  <si>
    <t>Scorchgun, S-band</t>
  </si>
  <si>
    <t>Scorchgun, X-band</t>
  </si>
  <si>
    <t>Screamer, HFD</t>
  </si>
  <si>
    <t>Screamer, LFD</t>
  </si>
  <si>
    <t>Screamer, thunderstrike</t>
  </si>
  <si>
    <t>Scythe, sintered</t>
  </si>
  <si>
    <t>Scythe, tactical</t>
  </si>
  <si>
    <t>Scythe, ultrathin</t>
  </si>
  <si>
    <t>Searing grip, high-heat</t>
  </si>
  <si>
    <t>Grapple, powered</t>
  </si>
  <si>
    <t>Searing grip, low-heat</t>
  </si>
  <si>
    <t>Searing grip, weaponized</t>
  </si>
  <si>
    <t>Seeker rifle, advanced</t>
  </si>
  <si>
    <t>Seeker rifle, elite</t>
  </si>
  <si>
    <t>Seeker rifle, paragon</t>
  </si>
  <si>
    <t>Seeker rifle, tactical</t>
  </si>
  <si>
    <t>Seismic pick, demolition</t>
  </si>
  <si>
    <t>Penetrating, powered, professional (miner)</t>
  </si>
  <si>
    <t>Seismic pick, driver</t>
  </si>
  <si>
    <t>Seismic pick, heavy</t>
  </si>
  <si>
    <t>Seismic pick, light</t>
  </si>
  <si>
    <t>Semi-auto pistol, advanced</t>
  </si>
  <si>
    <t>Semi-auto pistol, elite</t>
  </si>
  <si>
    <t>Semi-auto pistol, paragon</t>
  </si>
  <si>
    <t>Semi-auto pistol, tactical</t>
  </si>
  <si>
    <t>Serpent laser, aphelion</t>
  </si>
  <si>
    <t>Serpent laser, azimuth</t>
  </si>
  <si>
    <t>Serpent laser, corona</t>
  </si>
  <si>
    <t>Serpent laser, perihelion</t>
  </si>
  <si>
    <t>Shadow chains, acolyte</t>
  </si>
  <si>
    <t>Shadow chains, devotional</t>
  </si>
  <si>
    <t>Shadow chains, ecclesiastic</t>
  </si>
  <si>
    <t>Shadow chains, follower</t>
  </si>
  <si>
    <t>Analog, disarm, trip</t>
  </si>
  <si>
    <t>Shadow chains, penitent</t>
  </si>
  <si>
    <t>Shadow pistol-umbral</t>
  </si>
  <si>
    <t>Shadow pistol, caliginous</t>
  </si>
  <si>
    <t>Shadow pistol, sable</t>
  </si>
  <si>
    <t>Shadow pistol, tenebrous</t>
  </si>
  <si>
    <t>Shell knuckles, advanced</t>
  </si>
  <si>
    <t>Analog, shells</t>
  </si>
  <si>
    <t>Shell knuckles, elite</t>
  </si>
  <si>
    <t>Shell knuckles, paragon</t>
  </si>
  <si>
    <t>Shell knuckles, tactical</t>
  </si>
  <si>
    <t>Shellgun, blaze</t>
  </si>
  <si>
    <t>Shellgun, bombard</t>
  </si>
  <si>
    <t>Shellgun, fury</t>
  </si>
  <si>
    <t>Shield projector, defender</t>
  </si>
  <si>
    <t>Shield 2d6, unwieldy</t>
  </si>
  <si>
    <t>Shield projector, guardian</t>
  </si>
  <si>
    <t>Shield 2d12, unwieldy</t>
  </si>
  <si>
    <t>Shield projector, sentry</t>
  </si>
  <si>
    <t>Shield 1d4, unwieldy</t>
  </si>
  <si>
    <t>Shield projector, warden</t>
  </si>
  <si>
    <t>Shield 4d12, unwieldy</t>
  </si>
  <si>
    <t>Shimmerstone staff, evenfall</t>
  </si>
  <si>
    <t>Shimmerstone staff, sunset</t>
  </si>
  <si>
    <t>Shimmerstone staff, twilight</t>
  </si>
  <si>
    <t>Shirren-eye rifle, advanced</t>
  </si>
  <si>
    <t>Analog, sniper (500), unwieldy</t>
  </si>
  <si>
    <t>Shirren-eye rifle, elite</t>
  </si>
  <si>
    <t>Analog, sniper (750), unwieldy</t>
  </si>
  <si>
    <t>Shirren-eye rifle, paragon</t>
  </si>
  <si>
    <t>Analog, sniper (1000), unwieldy</t>
  </si>
  <si>
    <t>Shirren-eye rifle, tactical</t>
  </si>
  <si>
    <t>Analog, sniper (250), unwieldy</t>
  </si>
  <si>
    <t>Shirren-eye rifle, warpshot</t>
  </si>
  <si>
    <t>Shobhad horizon striker, advanced</t>
  </si>
  <si>
    <t>Shobhad horizon striker, elite</t>
  </si>
  <si>
    <t>Analog, sniper (1250), unwieldy</t>
  </si>
  <si>
    <t>Shobhad horizon striker, paragon</t>
  </si>
  <si>
    <t>Analog, sniper (1500), unwieldy</t>
  </si>
  <si>
    <t>Shobhad horizon striker, tactical</t>
  </si>
  <si>
    <t>Shock caster, aurora</t>
  </si>
  <si>
    <t>Explode (15), unwieldy</t>
  </si>
  <si>
    <t>Shock caster, static</t>
  </si>
  <si>
    <t>Shock caster, storm</t>
  </si>
  <si>
    <t>Explode (20), unwieldy</t>
  </si>
  <si>
    <t>Shock caster, tempest</t>
  </si>
  <si>
    <t>Shock pad, aurora</t>
  </si>
  <si>
    <t>Integrated (1 slot), powered, stun</t>
  </si>
  <si>
    <t>Shock pad, static</t>
  </si>
  <si>
    <t>Shock pad, storm</t>
  </si>
  <si>
    <t>Shock pad, tempest</t>
  </si>
  <si>
    <t>Shock truncheon, aurora</t>
  </si>
  <si>
    <t>Powered, stun</t>
  </si>
  <si>
    <t>Shock truncheon, static</t>
  </si>
  <si>
    <t>Shock truncheon, storm</t>
  </si>
  <si>
    <t>Shock truncheon, tempest</t>
  </si>
  <si>
    <t>Shoulder laser, aphelion</t>
  </si>
  <si>
    <t>Integrated (1 slot)</t>
  </si>
  <si>
    <t>Shoulder laser, azimuth</t>
  </si>
  <si>
    <t>Shoulder laser, corona</t>
  </si>
  <si>
    <t>Integrate (1 slot)</t>
  </si>
  <si>
    <t>Shoulder laser, perihelion</t>
  </si>
  <si>
    <t>Shout projector, crackdown</t>
  </si>
  <si>
    <t>Explode (20 ft.), integrated (4 slots), stun, unwieldy</t>
  </si>
  <si>
    <t>Shout projector, damper</t>
  </si>
  <si>
    <t>Explode (10 ft.), integrated (2 slots), nonlethal, unwieldy</t>
  </si>
  <si>
    <t>Shout projector, exhorter</t>
  </si>
  <si>
    <t>Shout projector, pacifier</t>
  </si>
  <si>
    <t>Explode (15 ft.), integrated (2 slots), nonlethal, unwieldy</t>
  </si>
  <si>
    <t>Shout projector, riot</t>
  </si>
  <si>
    <t>Explode (15 ft.), integrated (4 slots), stun, unwieldy</t>
  </si>
  <si>
    <t>Shout rifle</t>
  </si>
  <si>
    <t>Blast, nonlethal, unwieldy</t>
  </si>
  <si>
    <t>Shrieking knife, harmonic</t>
  </si>
  <si>
    <t>Shrieking knife, infrasonic</t>
  </si>
  <si>
    <t>Shrieking knife, interference</t>
  </si>
  <si>
    <t>Shrieking knife, untrasonic</t>
  </si>
  <si>
    <t>Shrieking larva</t>
  </si>
  <si>
    <t>Living, thought, unwieldy</t>
  </si>
  <si>
    <t>Shuriken, dynamo (10)</t>
  </si>
  <si>
    <t>Quick reload, recall, thrown</t>
  </si>
  <si>
    <t>Shuriken, flash (10)</t>
  </si>
  <si>
    <t>Shuriken, grooved (10)</t>
  </si>
  <si>
    <t>Injection, quick reload, thrown</t>
  </si>
  <si>
    <t>Shuriken, microserrated (10)</t>
  </si>
  <si>
    <t>Shuriken, singing (10)</t>
  </si>
  <si>
    <t>Shuriken, ultraserrated (10)</t>
  </si>
  <si>
    <t>Singing disk, alto</t>
  </si>
  <si>
    <t>Singing disk, bass</t>
  </si>
  <si>
    <t>Singing disk, sopranino</t>
  </si>
  <si>
    <t>Singing disk, soprano</t>
  </si>
  <si>
    <t>Singing disk, tenor</t>
  </si>
  <si>
    <t>Singing spear, alto</t>
  </si>
  <si>
    <t>P &amp; So</t>
  </si>
  <si>
    <t>Singing spear, sopranino</t>
  </si>
  <si>
    <t>Singing spear, soprano</t>
  </si>
  <si>
    <t>Singing spear, tenor</t>
  </si>
  <si>
    <t>Skipshot pistol, advanced</t>
  </si>
  <si>
    <t>Teleportive</t>
  </si>
  <si>
    <t>Skipshot pistol, elite</t>
  </si>
  <si>
    <t>Skipshot pistol, paragon</t>
  </si>
  <si>
    <t>Skipshot pistol, tactical</t>
  </si>
  <si>
    <t>Skitterstaff, agrarian</t>
  </si>
  <si>
    <t>Analog, reposition</t>
  </si>
  <si>
    <t>Skitterstaff, bucolic</t>
  </si>
  <si>
    <t>Skitterstaff, provincial</t>
  </si>
  <si>
    <t>Skitterstaff, rustic</t>
  </si>
  <si>
    <t>Skyfire sword, inferno</t>
  </si>
  <si>
    <t>Skyfire sword, tactical</t>
  </si>
  <si>
    <t>Sledge</t>
  </si>
  <si>
    <t>Solar brand, blue star</t>
  </si>
  <si>
    <t>Solar brand, red star</t>
  </si>
  <si>
    <t>Solar brand, white star</t>
  </si>
  <si>
    <t>Solar brand, yellow star</t>
  </si>
  <si>
    <t>Sonic bolter, assault</t>
  </si>
  <si>
    <t>Sonic bolter, devastator</t>
  </si>
  <si>
    <t>Sonic bolter, heavy</t>
  </si>
  <si>
    <t>Sonic bolter, light</t>
  </si>
  <si>
    <t>Antibiological, line, unwieldy</t>
  </si>
  <si>
    <t>Sonic pistol, banshee</t>
  </si>
  <si>
    <t>Sonic pistol, HFD</t>
  </si>
  <si>
    <t>Sonic pistol, LFD</t>
  </si>
  <si>
    <t>Sonic pistol, thunderstrike</t>
  </si>
  <si>
    <t>Sonic rifle, banshee</t>
  </si>
  <si>
    <t>Sonic rifle, HFD</t>
  </si>
  <si>
    <t>Sonic rifle, LFD</t>
  </si>
  <si>
    <t>Sonic rifle, thunderstrike</t>
  </si>
  <si>
    <t>Sonic suppessor, whisper</t>
  </si>
  <si>
    <t>Stifle</t>
  </si>
  <si>
    <t>Sonic suppressor, hush</t>
  </si>
  <si>
    <t>Sonic suppressor, murmur</t>
  </si>
  <si>
    <t>Sonic suppressor, repose</t>
  </si>
  <si>
    <t>Spark knife, boss</t>
  </si>
  <si>
    <t>E &amp; S</t>
  </si>
  <si>
    <t>Drain charge, operative, powered</t>
  </si>
  <si>
    <t>Spark knife, crew</t>
  </si>
  <si>
    <t>Spark knife, recruit</t>
  </si>
  <si>
    <t>Spark knife, runner</t>
  </si>
  <si>
    <t>Spear, buzzblade</t>
  </si>
  <si>
    <t>Block, powered, thrown</t>
  </si>
  <si>
    <t>Spear, gravity</t>
  </si>
  <si>
    <t>Block, powered</t>
  </si>
  <si>
    <t>Spear, sentinel</t>
  </si>
  <si>
    <t>Analog, block, thrown</t>
  </si>
  <si>
    <t>Spear, tactical</t>
  </si>
  <si>
    <t>Spear, zero-edge</t>
  </si>
  <si>
    <t>Spined blade, basic</t>
  </si>
  <si>
    <t>Spined blade, buzzblade</t>
  </si>
  <si>
    <t>Spined blade, gravity</t>
  </si>
  <si>
    <t>Spined blade, ripper</t>
  </si>
  <si>
    <t>Spined blade, rivener</t>
  </si>
  <si>
    <t>Spined iceblade, avalanche-class</t>
  </si>
  <si>
    <t>Spined iceblade, blizzard-class</t>
  </si>
  <si>
    <t>Spined iceblade, frostbite-class</t>
  </si>
  <si>
    <t>Spined iceblade, hailstorm-class</t>
  </si>
  <si>
    <t>Staccato rifle, drum</t>
  </si>
  <si>
    <t>Staccato rifle, hammer</t>
  </si>
  <si>
    <t>Staccato rifle, pulse</t>
  </si>
  <si>
    <t>Staccato rifle, surge</t>
  </si>
  <si>
    <t>Staff, battle</t>
  </si>
  <si>
    <t>Analog, block</t>
  </si>
  <si>
    <t>Staff, carbon</t>
  </si>
  <si>
    <t>Staff, hardlight</t>
  </si>
  <si>
    <t>Staff, repeller</t>
  </si>
  <si>
    <t>Block, powered, stun</t>
  </si>
  <si>
    <t>Staff, sentinel</t>
  </si>
  <si>
    <t>Starheart cannon, blue star</t>
  </si>
  <si>
    <t>Bright, explode (15), unwieldy</t>
  </si>
  <si>
    <t>Starheart cannon, red star</t>
  </si>
  <si>
    <t>Bright, explode (5), unwieldy</t>
  </si>
  <si>
    <t>Starheart cannon, white star</t>
  </si>
  <si>
    <t>Bright, explode (10), unwieldy</t>
  </si>
  <si>
    <t>Starheart cannon, yellow star</t>
  </si>
  <si>
    <t>Starknife, accelerated</t>
  </si>
  <si>
    <t>F &amp; P</t>
  </si>
  <si>
    <t>Powered, thrown</t>
  </si>
  <si>
    <t>Starknife, dimensional slice</t>
  </si>
  <si>
    <t>Starknife, lightspeed</t>
  </si>
  <si>
    <t>Starknife, sintered</t>
  </si>
  <si>
    <t>Starknife, tactical</t>
  </si>
  <si>
    <t>Stellar cannon, heavy</t>
  </si>
  <si>
    <t>Blast</t>
  </si>
  <si>
    <t>Stellar cannon, light</t>
  </si>
  <si>
    <t>Sting pistol, ant</t>
  </si>
  <si>
    <t>Sting pistol, hornet</t>
  </si>
  <si>
    <t>Sting pistol, wasp</t>
  </si>
  <si>
    <t>Sting pistol, yellow jacket</t>
  </si>
  <si>
    <t>Storm coil, jolt</t>
  </si>
  <si>
    <t>Storm coil, live</t>
  </si>
  <si>
    <t>Storm doshko, aurora</t>
  </si>
  <si>
    <t>Storm doshko, lightning</t>
  </si>
  <si>
    <t>Storm doshko, static</t>
  </si>
  <si>
    <t>Storm doshko, tempest</t>
  </si>
  <si>
    <t>Storm hammer, antiferromagnetic</t>
  </si>
  <si>
    <t>B &amp; E</t>
  </si>
  <si>
    <t>Storm hammer, diamagnetic</t>
  </si>
  <si>
    <t>Storm hammer, feromagnetic</t>
  </si>
  <si>
    <t>Storm hammer, metamagnetic</t>
  </si>
  <si>
    <t>20d6</t>
  </si>
  <si>
    <t>Storm hammer, paramagnetic</t>
  </si>
  <si>
    <t>Stormcaller, ribbon</t>
  </si>
  <si>
    <t>Flexible line, living, unwieldy</t>
  </si>
  <si>
    <t>Stormcaller, rocket</t>
  </si>
  <si>
    <t>Stormcaller, sheet</t>
  </si>
  <si>
    <t>Stormcaller, smooth-channel</t>
  </si>
  <si>
    <t>Streetsweeper, HFD</t>
  </si>
  <si>
    <t>Streetsweeper, LFD</t>
  </si>
  <si>
    <t>Streetsweeper, thunderstrike</t>
  </si>
  <si>
    <t>Stun staff, aurora</t>
  </si>
  <si>
    <t>Stun staff, static</t>
  </si>
  <si>
    <t>Stun staff, storm</t>
  </si>
  <si>
    <t>Stun staff, tactical</t>
  </si>
  <si>
    <t>Stun staff, tempest</t>
  </si>
  <si>
    <t>Subduer, frost</t>
  </si>
  <si>
    <t>Subduer, glacier</t>
  </si>
  <si>
    <t>Subduer, rime</t>
  </si>
  <si>
    <t>Subduer, sleet</t>
  </si>
  <si>
    <t>Surgecaster, standard</t>
  </si>
  <si>
    <t>Boost 1d6, living</t>
  </si>
  <si>
    <t>Switchblade, molecular rift</t>
  </si>
  <si>
    <t>Analog, conceal, operative</t>
  </si>
  <si>
    <t>Switchblade, tactical</t>
  </si>
  <si>
    <t>Switchblade, ultrathin</t>
  </si>
  <si>
    <t>Switchblade, zero-edge</t>
  </si>
  <si>
    <t>Swoop hammer, advanced</t>
  </si>
  <si>
    <t>Analog, reach, unwieldy</t>
  </si>
  <si>
    <t>Swoop hammer, mach I</t>
  </si>
  <si>
    <t>Swoop hammer, mach II</t>
  </si>
  <si>
    <t>Swoop hammer, mach III</t>
  </si>
  <si>
    <t>14d10</t>
  </si>
  <si>
    <t>Swoop hammer, tactical</t>
  </si>
  <si>
    <t>Sword cane, advanced</t>
  </si>
  <si>
    <t>Sword cane, dimensional slice</t>
  </si>
  <si>
    <t>Sword cane, molecular rift</t>
  </si>
  <si>
    <t>Sword cane, tactical</t>
  </si>
  <si>
    <t>Sword cane, ultrathin</t>
  </si>
  <si>
    <t>Sword cane, zero-edge</t>
  </si>
  <si>
    <t>Syringe spear, advanced</t>
  </si>
  <si>
    <t>Syringe spear, elite</t>
  </si>
  <si>
    <t>Syringe spear, paragon</t>
  </si>
  <si>
    <t>Syringe spear, tactical</t>
  </si>
  <si>
    <t>Syringe stick, hyper-pointed</t>
  </si>
  <si>
    <t>Conceal, injection, operative</t>
  </si>
  <si>
    <t>Syringe stick, sharp-pointed</t>
  </si>
  <si>
    <t>Syringe stick, standard</t>
  </si>
  <si>
    <t>Syringe stick, supreme-pointed</t>
  </si>
  <si>
    <t>Syringe stick, ultra-pointed</t>
  </si>
  <si>
    <t>Taclash, numbing</t>
  </si>
  <si>
    <t>Disarm, powered, reach, stun, trip</t>
  </si>
  <si>
    <t>Taclash, standard</t>
  </si>
  <si>
    <t>Analog, disarm, nonlethal, reach, trip</t>
  </si>
  <si>
    <t>Tailblade</t>
  </si>
  <si>
    <t>Analog, operative, tail</t>
  </si>
  <si>
    <t>Talon, drone</t>
  </si>
  <si>
    <t>A or S</t>
  </si>
  <si>
    <t>Modal, powered</t>
  </si>
  <si>
    <t>Talon, god</t>
  </si>
  <si>
    <t>Talon, knight</t>
  </si>
  <si>
    <t>Talon, queen</t>
  </si>
  <si>
    <t>Talon, warrior</t>
  </si>
  <si>
    <t>Tetrad rings, advanced</t>
  </si>
  <si>
    <t>Push (5 ft.)</t>
  </si>
  <si>
    <t>Force</t>
  </si>
  <si>
    <t>Tetrad rings, elite</t>
  </si>
  <si>
    <t>Push (10 ft.)</t>
  </si>
  <si>
    <t>Tetrad rings, tactical</t>
  </si>
  <si>
    <t>Thresherblade, microserrated</t>
  </si>
  <si>
    <t>Thresherblade, nanoserrated</t>
  </si>
  <si>
    <t>Thresherblade, tactical</t>
  </si>
  <si>
    <t>Thresherblade, ultraserrated</t>
  </si>
  <si>
    <t>Tomb claw, ghoulish</t>
  </si>
  <si>
    <t>P &amp; C</t>
  </si>
  <si>
    <t>Necrotic, powered</t>
  </si>
  <si>
    <t>Tomb claw, lich</t>
  </si>
  <si>
    <t>Tomb claw, skeletal</t>
  </si>
  <si>
    <t>Tomb claw, vampiric</t>
  </si>
  <si>
    <t>Trident, dimensional slice</t>
  </si>
  <si>
    <t>Trident, molecular rift</t>
  </si>
  <si>
    <t>Trident, sintered</t>
  </si>
  <si>
    <t>Trident, tactical</t>
  </si>
  <si>
    <t>Trident, ultrathin</t>
  </si>
  <si>
    <t>Trilaser, advanced</t>
  </si>
  <si>
    <t>Aeon</t>
  </si>
  <si>
    <t>Trilaser, elite</t>
  </si>
  <si>
    <t>Trilaser, paragon</t>
  </si>
  <si>
    <t>Trilaser, tactical</t>
  </si>
  <si>
    <t>Unarmed strike</t>
  </si>
  <si>
    <t>Archaic, nonlethal</t>
  </si>
  <si>
    <t>Velstrac flenser, ascetic</t>
  </si>
  <si>
    <t>S &amp; So</t>
  </si>
  <si>
    <t>Velstrac flenser, debater</t>
  </si>
  <si>
    <t>Velstrac flenser, recluse</t>
  </si>
  <si>
    <t>Velstrac flenser, singer</t>
  </si>
  <si>
    <t>Vibrogarrote, basic</t>
  </si>
  <si>
    <t>Conceal, grapple, operative, powered, throttle</t>
  </si>
  <si>
    <t>Vibrogarrote, harmonic</t>
  </si>
  <si>
    <t>Vibrogarrote, infrasonic</t>
  </si>
  <si>
    <t>Vibrogarrote, interference</t>
  </si>
  <si>
    <t>Vibrogarrote, ultrasonic</t>
  </si>
  <si>
    <t>Void rifle, barrow-class</t>
  </si>
  <si>
    <t>Suffocate</t>
  </si>
  <si>
    <t>Antibiological, boost 2d10</t>
  </si>
  <si>
    <t>Void rifle, crypt class</t>
  </si>
  <si>
    <t>Void rifle, grave-class</t>
  </si>
  <si>
    <t>Void rifle, ossuary-class</t>
  </si>
  <si>
    <t>Antibiological, boost 1d10</t>
  </si>
  <si>
    <t>Void rifle, tomb-class</t>
  </si>
  <si>
    <t>Void staff, crypt-class</t>
  </si>
  <si>
    <t>Void staff, grave-class</t>
  </si>
  <si>
    <t>Void staff, ossuary-class</t>
  </si>
  <si>
    <t>Voidhammer, intermediate</t>
  </si>
  <si>
    <t>Immobilize</t>
  </si>
  <si>
    <t>Voidhammer, primordial</t>
  </si>
  <si>
    <t>Voidhammer, stellar</t>
  </si>
  <si>
    <t>Voidhammer, supermassive</t>
  </si>
  <si>
    <t>Voidstaff, barrow-class</t>
  </si>
  <si>
    <t>Voidstaff, tomb-class</t>
  </si>
  <si>
    <t>Wailing blade, euphonic</t>
  </si>
  <si>
    <t>Wailing blade, strident</t>
  </si>
  <si>
    <t>Wailing blade, tymbal</t>
  </si>
  <si>
    <t>Wailing blade, warbler</t>
  </si>
  <si>
    <t>Warclub</t>
  </si>
  <si>
    <t>Warfan</t>
  </si>
  <si>
    <t>Wave modulator I</t>
  </si>
  <si>
    <t>F or So</t>
  </si>
  <si>
    <t>Modal (sonic)</t>
  </si>
  <si>
    <t>Wave modulator II</t>
  </si>
  <si>
    <t>Wave modulator III</t>
  </si>
  <si>
    <t>Wave modulator IV</t>
  </si>
  <si>
    <t>Wave modulator V</t>
  </si>
  <si>
    <t>Wave modulator VI</t>
  </si>
  <si>
    <t>Wave modulator VII</t>
  </si>
  <si>
    <t>Welder, industrial</t>
  </si>
  <si>
    <t>Powered, professional (contractor)</t>
  </si>
  <si>
    <t>Welder, offensive</t>
  </si>
  <si>
    <t>Welder, starship</t>
  </si>
  <si>
    <t>Welder, utility</t>
  </si>
  <si>
    <t>Wraith-sting rifle, hornet</t>
  </si>
  <si>
    <t>Injection, sniper (750 ft.), subtle, unwieldy</t>
  </si>
  <si>
    <t>Wraith-sting rifle, wasp</t>
  </si>
  <si>
    <t>Injection, sniper (500 ft.), subtle, unwieldy</t>
  </si>
  <si>
    <t>Wraith-sting rifle, yellow jacket</t>
  </si>
  <si>
    <t>Injection, sniper (250 ft.), subtle, unwieldy</t>
  </si>
  <si>
    <t>X-gen gun, advanced</t>
  </si>
  <si>
    <t>X-gen gun, elite</t>
  </si>
  <si>
    <t>X-gen gun, paragon</t>
  </si>
  <si>
    <t>X-gen gun, tactical</t>
  </si>
  <si>
    <t>Xenolash, blooming</t>
  </si>
  <si>
    <t>A &amp; S</t>
  </si>
  <si>
    <t>Analog, disarm, entangle, reach, trip</t>
  </si>
  <si>
    <t>Xenolash, immature</t>
  </si>
  <si>
    <t>Xenolash, mature</t>
  </si>
  <si>
    <t>Xenolash, seeded</t>
  </si>
  <si>
    <t>Zero cannon, advanced</t>
  </si>
  <si>
    <t>Zero cannon, elite</t>
  </si>
  <si>
    <t>Zero cannon, tactical</t>
  </si>
  <si>
    <t>Zero knife, avalanche-class</t>
  </si>
  <si>
    <t>Conceal, operative, powered</t>
  </si>
  <si>
    <t>Zero knife, blizzard-class</t>
  </si>
  <si>
    <t>Zero knife, frostbite-class</t>
  </si>
  <si>
    <t>Zero knife, hailstorm-class</t>
  </si>
  <si>
    <t>Zero knife, icequake-class</t>
  </si>
  <si>
    <t>Zero pistol, blizzard-class</t>
  </si>
  <si>
    <t>Zero pistol, frostbite-class</t>
  </si>
  <si>
    <t>Zero pistol, hailstorm class</t>
  </si>
  <si>
    <t>Zero pistrol, avalanche-class</t>
  </si>
  <si>
    <t>Zero rifle, avalanche-class</t>
  </si>
  <si>
    <t>Zero rifle, blizzard-class</t>
  </si>
  <si>
    <t>Zero rifle, frostbite-class</t>
  </si>
  <si>
    <t>Zero rifle, hailstorm class</t>
  </si>
  <si>
    <t>Grenade</t>
  </si>
  <si>
    <t>Effect</t>
  </si>
  <si>
    <t>Area</t>
  </si>
  <si>
    <t>Containment grenade</t>
  </si>
  <si>
    <t>(see text)</t>
  </si>
  <si>
    <t>Hybrid</t>
  </si>
  <si>
    <t>Cryo grenade I</t>
  </si>
  <si>
    <t>Cryo grenade II</t>
  </si>
  <si>
    <t>Cryo grenade III</t>
  </si>
  <si>
    <t>Cryo grenade IV</t>
  </si>
  <si>
    <t>Darkwater grenade</t>
  </si>
  <si>
    <t>Decoupler grenade I</t>
  </si>
  <si>
    <t>Nanite cloud 1 minute, corrode 1</t>
  </si>
  <si>
    <t>Decoupler grenade II</t>
  </si>
  <si>
    <t>Nanite cloud 1 minute, corrode 1d4</t>
  </si>
  <si>
    <t>Decoupler grenade III</t>
  </si>
  <si>
    <t>Nanite cloud 1 minute, corrode 2d4</t>
  </si>
  <si>
    <t>Decoupler grenade IV</t>
  </si>
  <si>
    <t>Nanite cloud 1 minute, corrode 4d4</t>
  </si>
  <si>
    <t>Decoupler grenade V</t>
  </si>
  <si>
    <t>Nanite cloud 1 minute, corrode 4d6</t>
  </si>
  <si>
    <t>Diminisher grenade, mk 1</t>
  </si>
  <si>
    <t>Diminisher grenade, mk 2</t>
  </si>
  <si>
    <t>Diminisher grenade, mk 3</t>
  </si>
  <si>
    <t>Diminisher grenade, mk 4</t>
  </si>
  <si>
    <t>Diminisher grenade, mk 5</t>
  </si>
  <si>
    <t>Diminisher grenade, mk 6</t>
  </si>
  <si>
    <t>Disruption grenade</t>
  </si>
  <si>
    <t>Relic</t>
  </si>
  <si>
    <t>Flash grenade I</t>
  </si>
  <si>
    <t>Blinded 1d4 rounds</t>
  </si>
  <si>
    <t>Flash grenade II</t>
  </si>
  <si>
    <t>Flash grenade III</t>
  </si>
  <si>
    <t>Blinded 1d6 rounds</t>
  </si>
  <si>
    <t>Flash grenade IV</t>
  </si>
  <si>
    <t>Blinded 1d8 rounds</t>
  </si>
  <si>
    <t>Foam grenade I</t>
  </si>
  <si>
    <t>Extinguish</t>
  </si>
  <si>
    <t>Foam grenade III</t>
  </si>
  <si>
    <t>Frag grenade I</t>
  </si>
  <si>
    <t>Frag grenade II</t>
  </si>
  <si>
    <t>Frag grenade III</t>
  </si>
  <si>
    <t>Frag grenade IV</t>
  </si>
  <si>
    <t>Frag grenade V</t>
  </si>
  <si>
    <t>Frag grenade VI</t>
  </si>
  <si>
    <t>Frag grenade VII</t>
  </si>
  <si>
    <t>Frag grenade VIII</t>
  </si>
  <si>
    <t>Holo grenade, mk 1</t>
  </si>
  <si>
    <t>Holo grenade, mk 2</t>
  </si>
  <si>
    <t>Holo grenade, mk 3</t>
  </si>
  <si>
    <t>Holy water grenade I</t>
  </si>
  <si>
    <t>Holy water</t>
  </si>
  <si>
    <t>Holy water grenade II</t>
  </si>
  <si>
    <t>Holy water grenade III</t>
  </si>
  <si>
    <t>Holy water grenade IV</t>
  </si>
  <si>
    <t>Incendiary grenade I</t>
  </si>
  <si>
    <t>Burn 1d4</t>
  </si>
  <si>
    <t>Incendiary grenade II</t>
  </si>
  <si>
    <t>Burn 1d6</t>
  </si>
  <si>
    <t>Incendiary grenade III</t>
  </si>
  <si>
    <t>Incendiary grenade IV</t>
  </si>
  <si>
    <t>Burn 3d6</t>
  </si>
  <si>
    <t>Incendiary grenade V</t>
  </si>
  <si>
    <t>Burn 5d6</t>
  </si>
  <si>
    <t>Incendiary grenade VI</t>
  </si>
  <si>
    <t>Burn 6d6</t>
  </si>
  <si>
    <t>Junkbot grenade</t>
  </si>
  <si>
    <t>Microbot grenade, mk 1</t>
  </si>
  <si>
    <t>Microbot grenade, mk 2</t>
  </si>
  <si>
    <t>Microbot grenade, mk 3</t>
  </si>
  <si>
    <t>Microbot grenade, mk 4</t>
  </si>
  <si>
    <t>Microbot grenade, mk 5</t>
  </si>
  <si>
    <t>Necro grenade I</t>
  </si>
  <si>
    <t>Necro grenade II</t>
  </si>
  <si>
    <t>Necro grenade III</t>
  </si>
  <si>
    <t>Necro grenade IV</t>
  </si>
  <si>
    <t>Pheromone grenade, mk 1</t>
  </si>
  <si>
    <t>Pheromone grenade, mk 2</t>
  </si>
  <si>
    <t>Pheromone grenade, mk 3</t>
  </si>
  <si>
    <t>Pheromone grenade, mk 4</t>
  </si>
  <si>
    <t>Pulse grenade I</t>
  </si>
  <si>
    <t>Entangled 1 round</t>
  </si>
  <si>
    <t>Pulse grenade II</t>
  </si>
  <si>
    <t>Entangled 1d4 round</t>
  </si>
  <si>
    <t>Pulse grenade III</t>
  </si>
  <si>
    <t>Pulse grenade IV</t>
  </si>
  <si>
    <t>Entangled 2d4 rounds</t>
  </si>
  <si>
    <t>Riot grenade I</t>
  </si>
  <si>
    <t>Riot grenade II</t>
  </si>
  <si>
    <t>Riot grenade III</t>
  </si>
  <si>
    <t>Nonlethal, staggered</t>
  </si>
  <si>
    <t>Riot grenade IV</t>
  </si>
  <si>
    <t>Riot grenade V</t>
  </si>
  <si>
    <t>Riot grenade VI</t>
  </si>
  <si>
    <t>Riot grenade VII</t>
  </si>
  <si>
    <t>Screamer grenade I</t>
  </si>
  <si>
    <t>Deafened 1d4 minutes</t>
  </si>
  <si>
    <t>Screamer grenade II</t>
  </si>
  <si>
    <t>Screamer grenade III</t>
  </si>
  <si>
    <t>Screamer grenade IV</t>
  </si>
  <si>
    <t>Shock grenade I</t>
  </si>
  <si>
    <t>Shock grenade II</t>
  </si>
  <si>
    <t>Shock grenade III</t>
  </si>
  <si>
    <t>Shock grenade IV</t>
  </si>
  <si>
    <t>Shock grenade V</t>
  </si>
  <si>
    <t>Smoke grenade</t>
  </si>
  <si>
    <t>Smoke cloud 1 minute</t>
  </si>
  <si>
    <t>Solar flare grenade I</t>
  </si>
  <si>
    <t>Solar flare grenade II</t>
  </si>
  <si>
    <t>Solar flare grenade III</t>
  </si>
  <si>
    <t>Solar flare grenade IV</t>
  </si>
  <si>
    <t>Solar flare grenade V</t>
  </si>
  <si>
    <t>Stickybomb grenade I</t>
  </si>
  <si>
    <t>Stickybomb grenade II</t>
  </si>
  <si>
    <t>Stickybomb grenade III</t>
  </si>
  <si>
    <t>Summoning grenade, mk 1</t>
  </si>
  <si>
    <t>Summoning grenade, mk 2</t>
  </si>
  <si>
    <t>Summoning grenade, mk 3</t>
  </si>
  <si>
    <t>Summoning grenade, mk 4</t>
  </si>
  <si>
    <t>Summoning grenade, mk 5</t>
  </si>
  <si>
    <t>Summoning grenade, mk 6</t>
  </si>
  <si>
    <t>Temporal disruption grenade</t>
  </si>
  <si>
    <t>Stunned 1 round</t>
  </si>
  <si>
    <t>Web grenade I</t>
  </si>
  <si>
    <t>Mire 1d4 rounds</t>
  </si>
  <si>
    <t>Web grenade II</t>
  </si>
  <si>
    <t>Mire 2d4 rounds</t>
  </si>
  <si>
    <t>Web grenade III</t>
  </si>
  <si>
    <t>Mire 1 minute</t>
  </si>
  <si>
    <t>Web grenade IV</t>
  </si>
  <si>
    <t>Wonder grenade</t>
  </si>
  <si>
    <t>Charges/ Cartridges</t>
  </si>
  <si>
    <t>Amplified diatha arrows</t>
  </si>
  <si>
    <t>Fiery, ignite 2d4</t>
  </si>
  <si>
    <t>AA3 &amp; AR</t>
  </si>
  <si>
    <t>Amplified diatha arrows, diamond-edge</t>
  </si>
  <si>
    <t>4d6 P, fiery, ignite 2d4</t>
  </si>
  <si>
    <t>Amplified diatha arrows, molecular rift</t>
  </si>
  <si>
    <t>10d6 P, fiery, ignite 2d4</t>
  </si>
  <si>
    <t>Amplified diatha darts</t>
  </si>
  <si>
    <t>Amplified diatha mini-rockets</t>
  </si>
  <si>
    <t>Amplified diatha rounds, heavy</t>
  </si>
  <si>
    <t>Amplified diatha rounds, longarm and sniper</t>
  </si>
  <si>
    <t>Amplified diatha rounds, small arm</t>
  </si>
  <si>
    <t>Amplified diatha scattergun shells</t>
  </si>
  <si>
    <t>Arrows, diamond-edge</t>
  </si>
  <si>
    <t>4d6 P</t>
  </si>
  <si>
    <t>Arrows, molecular rift</t>
  </si>
  <si>
    <t>10d6 P</t>
  </si>
  <si>
    <t>Battery</t>
  </si>
  <si>
    <t>Battery, high-capacity</t>
  </si>
  <si>
    <t>Battery, super-capacity</t>
  </si>
  <si>
    <t>Battery, ultra-capacity</t>
  </si>
  <si>
    <t>Caustrol tank, high-capacity</t>
  </si>
  <si>
    <t>Caustrol tank, standard</t>
  </si>
  <si>
    <t>Diatha arrows</t>
  </si>
  <si>
    <t>Fiery, ignite 1d4</t>
  </si>
  <si>
    <t>Diatha arrows, diamond-edge</t>
  </si>
  <si>
    <t>4d6 P, fiery, ignite 1d4</t>
  </si>
  <si>
    <t>Diatha arrows, molecular rift</t>
  </si>
  <si>
    <t>10d6 P, fiery, ignite 1d4</t>
  </si>
  <si>
    <t>Diatha darts</t>
  </si>
  <si>
    <t>Diatha mini-rockets</t>
  </si>
  <si>
    <t>Diatha rounds, heavy</t>
  </si>
  <si>
    <t>Diatha rounds, longarm and sniper</t>
  </si>
  <si>
    <t>Diatha rounds, small arm</t>
  </si>
  <si>
    <t>Diatha scattergun shells</t>
  </si>
  <si>
    <t>Explosive arrows</t>
  </si>
  <si>
    <t>Fiery</t>
  </si>
  <si>
    <t>Explosive darts</t>
  </si>
  <si>
    <t>Explosive mini-rockets</t>
  </si>
  <si>
    <t>Explosive rounds, heavy</t>
  </si>
  <si>
    <t>Explosive rounds, longarm and sniper</t>
  </si>
  <si>
    <t>Explosive rounds, small arm</t>
  </si>
  <si>
    <t>Explosive scattergun shells</t>
  </si>
  <si>
    <t>Grenade arrow I</t>
  </si>
  <si>
    <t>As any 1st-level grenade</t>
  </si>
  <si>
    <t>Grenade arrow II</t>
  </si>
  <si>
    <t>As any 5th- or lower-level grenade</t>
  </si>
  <si>
    <t>Grenade arrow III</t>
  </si>
  <si>
    <t>As any 10th- or lower-level grenade</t>
  </si>
  <si>
    <t>Grenade arrow IV</t>
  </si>
  <si>
    <t>As any 15th- or lower-level grenade</t>
  </si>
  <si>
    <t>Kishalee battery</t>
  </si>
  <si>
    <t>Kishalee battery, high-capacity</t>
  </si>
  <si>
    <t>Kishalee battery, super-capacity</t>
  </si>
  <si>
    <t>Kishalee battery, ultra-capacity</t>
  </si>
  <si>
    <t>Missile, advanced</t>
  </si>
  <si>
    <t>13d8 B &amp; F</t>
  </si>
  <si>
    <t>Missile, tactical</t>
  </si>
  <si>
    <t>Explode 6d8 B &amp; P (30)</t>
  </si>
  <si>
    <t>Petrol tank, high-capacity</t>
  </si>
  <si>
    <t>Petrol tank, standard</t>
  </si>
  <si>
    <t>Phasing I longarm and sniper rounds</t>
  </si>
  <si>
    <t>Phasing II longarm and sniper rounds</t>
  </si>
  <si>
    <t>Plasma missile, HED</t>
  </si>
  <si>
    <t>17d12 E &amp; F</t>
  </si>
  <si>
    <t>Plasma missile, ionized</t>
  </si>
  <si>
    <t>8d8 E &amp; F</t>
  </si>
  <si>
    <t>Plasma missile, stellar</t>
  </si>
  <si>
    <t>12d10 E &amp; F</t>
  </si>
  <si>
    <t>Rounds, heavy</t>
  </si>
  <si>
    <t>Rounds, longarm and sniper</t>
  </si>
  <si>
    <t>Rounds, small arm</t>
  </si>
  <si>
    <t>Scattergun shells</t>
  </si>
  <si>
    <t>Additional Damage</t>
  </si>
  <si>
    <t>Additional Damage Type</t>
  </si>
  <si>
    <t>Critical</t>
  </si>
  <si>
    <t>Apocalypse crystal, greater</t>
  </si>
  <si>
    <t>Force effect</t>
  </si>
  <si>
    <t>Apocalypse crystal, least</t>
  </si>
  <si>
    <t>Apocalypse crystal, lesser</t>
  </si>
  <si>
    <t>Apocalypse crystal, minor</t>
  </si>
  <si>
    <t>Apocalypse crystal, shard</t>
  </si>
  <si>
    <t>Apocalypse crystal, standard</t>
  </si>
  <si>
    <t>Apocalypse crystal, true</t>
  </si>
  <si>
    <t>Electron crystal, greater</t>
  </si>
  <si>
    <t>Electron crystal, least</t>
  </si>
  <si>
    <t>Electron crystal, lesser</t>
  </si>
  <si>
    <t>Electron crystal, minor</t>
  </si>
  <si>
    <t>Electron crystal, shard</t>
  </si>
  <si>
    <t>Electron crystal, standard</t>
  </si>
  <si>
    <t>Electron crystal, true</t>
  </si>
  <si>
    <t>Gloun crystal, shard</t>
  </si>
  <si>
    <t>Gluon crystal, greater</t>
  </si>
  <si>
    <t>Gluon crystal, least</t>
  </si>
  <si>
    <t>Gluon crystal, lesser</t>
  </si>
  <si>
    <t>Gluon crystal, minor</t>
  </si>
  <si>
    <t>Gluon crystal, standard</t>
  </si>
  <si>
    <t>Gluon crystal, true</t>
  </si>
  <si>
    <t>Graviton crystal, greater</t>
  </si>
  <si>
    <t>Graviton crystal, least</t>
  </si>
  <si>
    <t>Graviton crystal, lesser</t>
  </si>
  <si>
    <t>Graviton crystal, minor</t>
  </si>
  <si>
    <t>Graviton crystal, standard</t>
  </si>
  <si>
    <t>Graviton crystal, true</t>
  </si>
  <si>
    <t>Muon crystal, greater</t>
  </si>
  <si>
    <t>Muon crystal, least</t>
  </si>
  <si>
    <t>Muon crystal, lesser</t>
  </si>
  <si>
    <t>Muon crystal, minor</t>
  </si>
  <si>
    <t>Muon crystal, standard</t>
  </si>
  <si>
    <t>Photino crystal, greater</t>
  </si>
  <si>
    <t>Photino crystal, least</t>
  </si>
  <si>
    <t>Photino crystal, lesser</t>
  </si>
  <si>
    <t>Photino crystal, minor</t>
  </si>
  <si>
    <t>Photino crystal, shard</t>
  </si>
  <si>
    <t>Photino crystal, standard</t>
  </si>
  <si>
    <t>Photino crystal, true</t>
  </si>
  <si>
    <t>Photon crystal, greater</t>
  </si>
  <si>
    <t>Photon crystal, least</t>
  </si>
  <si>
    <t>Photon crystal, lesser</t>
  </si>
  <si>
    <t>Photon crystal, minor</t>
  </si>
  <si>
    <t>Photon crystal, shard</t>
  </si>
  <si>
    <t>Photon crystal, standard</t>
  </si>
  <si>
    <t>Photon crystal, true</t>
  </si>
  <si>
    <t>Positron crystal, least</t>
  </si>
  <si>
    <t>Positron crystal, lesser</t>
  </si>
  <si>
    <t>Positron crystal, minor</t>
  </si>
  <si>
    <t>T-quark crystal, greater</t>
  </si>
  <si>
    <t>Variant boost 3d6 (5/day)</t>
  </si>
  <si>
    <t>T-quark crystal, least</t>
  </si>
  <si>
    <t>Variant boost 1d3 (2/day)</t>
  </si>
  <si>
    <t>T-quark crystal, lesser</t>
  </si>
  <si>
    <t>Variant boost 2d4 (3/day)</t>
  </si>
  <si>
    <t>T-quark crystal, minor</t>
  </si>
  <si>
    <t>Variant boost 1d4 (3/day)</t>
  </si>
  <si>
    <t>T-quark crystal, standard</t>
  </si>
  <si>
    <t>Variant boost 2d6 (4/day)</t>
  </si>
  <si>
    <t>T-quark crystal, true</t>
  </si>
  <si>
    <t>Variant boost 6d6 (5/day)</t>
  </si>
  <si>
    <t>Tauon crystal, greater</t>
  </si>
  <si>
    <t>Tauon crystal, least</t>
  </si>
  <si>
    <t>Tauon crystal, lesser</t>
  </si>
  <si>
    <t>Tauon crystal, minor</t>
  </si>
  <si>
    <t>Tauon crystal, standard</t>
  </si>
  <si>
    <t>Tauon crystal, true</t>
  </si>
  <si>
    <t>W-boson crystal, greater</t>
  </si>
  <si>
    <t>W-boson crystal, least</t>
  </si>
  <si>
    <t>W-boson crystal, lesser</t>
  </si>
  <si>
    <t>W-boson crystal, minor</t>
  </si>
  <si>
    <t>W-boson crystal, shard</t>
  </si>
  <si>
    <t>W-boson crystal, standard</t>
  </si>
  <si>
    <t>W-boson crystal, true</t>
  </si>
  <si>
    <t>Z-boson crystal, greater</t>
  </si>
  <si>
    <t>Push (25 ft.)</t>
  </si>
  <si>
    <t>Z-boson crystal, least</t>
  </si>
  <si>
    <t>Z-boson crystal, lesser</t>
  </si>
  <si>
    <t>Z-boson crystal, minor</t>
  </si>
  <si>
    <t>Z-boson crystal, shard</t>
  </si>
  <si>
    <t>Z-boson crystal, standard</t>
  </si>
  <si>
    <t>Push (20 ft.)</t>
  </si>
  <si>
    <t>Z-boson crystal, true</t>
  </si>
  <si>
    <t>Push (30 ft.)</t>
  </si>
  <si>
    <t>Weapon Type</t>
  </si>
  <si>
    <t>Bayonet bracket, heavy</t>
  </si>
  <si>
    <t>Railed weapon</t>
  </si>
  <si>
    <t>Bayonet bracket, light</t>
  </si>
  <si>
    <t>Railed weapon, small arm</t>
  </si>
  <si>
    <t>Bipod, heavy</t>
  </si>
  <si>
    <t>Bipod, light</t>
  </si>
  <si>
    <t>Collapsing weapon</t>
  </si>
  <si>
    <t>Melee weapon</t>
  </si>
  <si>
    <t>Flash suppressor</t>
  </si>
  <si>
    <t>Grenadier bracket</t>
  </si>
  <si>
    <t>Grip, blur</t>
  </si>
  <si>
    <t>Grip, folding</t>
  </si>
  <si>
    <t>Small arm</t>
  </si>
  <si>
    <t>Grip, nanofiber</t>
  </si>
  <si>
    <t>Any</t>
  </si>
  <si>
    <t>Grip, null-space</t>
  </si>
  <si>
    <t>Melee weapon, small arm</t>
  </si>
  <si>
    <t>Gunner harness, heavy</t>
  </si>
  <si>
    <t>Heavy weapon</t>
  </si>
  <si>
    <t>Gunner harness, light</t>
  </si>
  <si>
    <t>Gunner harness, null-space</t>
  </si>
  <si>
    <t>Inertial dampener</t>
  </si>
  <si>
    <t>1/minute</t>
  </si>
  <si>
    <t>Rangefinder</t>
  </si>
  <si>
    <t>1/hour</t>
  </si>
  <si>
    <t>Scope, clarity</t>
  </si>
  <si>
    <t>Scope, laser</t>
  </si>
  <si>
    <t>Scope, nightvision</t>
  </si>
  <si>
    <t>Scope, revealing</t>
  </si>
  <si>
    <t>Scope, sniper</t>
  </si>
  <si>
    <t>Sight, laser</t>
  </si>
  <si>
    <t>Sight, manual</t>
  </si>
  <si>
    <t>Silencer</t>
  </si>
  <si>
    <t>Stock, collapsing</t>
  </si>
  <si>
    <t>Stock, null-space</t>
  </si>
  <si>
    <t>Uniclamp</t>
  </si>
  <si>
    <t>Special Material</t>
  </si>
  <si>
    <t>Price (Weapon, Armor, or Item)</t>
  </si>
  <si>
    <t>Price (Ammunition, 1 Piece)</t>
  </si>
  <si>
    <t>Price (Raw Material, 1 Bulk)</t>
  </si>
  <si>
    <t>Special (Weapons)</t>
  </si>
  <si>
    <t>Special (Armor)</t>
  </si>
  <si>
    <t>Special (Item)</t>
  </si>
  <si>
    <t>Abysium</t>
  </si>
  <si>
    <t>Eminate low raditation, gain bright property, gain sicken critical effect, reduce powered weapon usage</t>
  </si>
  <si>
    <t>Adamantine</t>
  </si>
  <si>
    <t>Overcomes DR/adamantine, ignores hardness less than 30</t>
  </si>
  <si>
    <t>Gain DR 2/-</t>
  </si>
  <si>
    <t>Cold Iron</t>
  </si>
  <si>
    <t>Overcomes DR/cold iron</t>
  </si>
  <si>
    <t>Djezet</t>
  </si>
  <si>
    <t>Can apply more fusions; max fusion level reduced; magical weapon DCs increased by 2</t>
  </si>
  <si>
    <t>Increase caster level by 1</t>
  </si>
  <si>
    <t>Increase DC of magical effects of magic and hybrid items by 2</t>
  </si>
  <si>
    <t>Horacalcum</t>
  </si>
  <si>
    <t>Gain or improve the staggered critical effect</t>
  </si>
  <si>
    <t>Gain +1 bonus to initiative and +2 to saves against the staggered condition</t>
  </si>
  <si>
    <t>Inubrix</t>
  </si>
  <si>
    <t>Ignore hardness less than 10, increase the DC of critical effects by 2, gain the disarm property on melee weapons</t>
  </si>
  <si>
    <t>Noqual</t>
  </si>
  <si>
    <t>Weapons gain +1 enhancement bonus to damage rolls against magical constructs and undead created by spells</t>
  </si>
  <si>
    <t>Gain +1 to saves against magical effects, decrease caster level by 1</t>
  </si>
  <si>
    <t>Gain +4 to saves against magical effects</t>
  </si>
  <si>
    <t>Siccatite</t>
  </si>
  <si>
    <t>Deal additional cold or fire damage, take 1 cold or fire damage on a successful attack</t>
  </si>
  <si>
    <t>Gain cold and fire resistance 3</t>
  </si>
  <si>
    <t>Immune to cold and fire damage</t>
  </si>
  <si>
    <t>Silver</t>
  </si>
  <si>
    <t>Overcomes DR/silver</t>
  </si>
  <si>
    <t>Fusion</t>
  </si>
  <si>
    <t>Function</t>
  </si>
  <si>
    <t>Accurate</t>
  </si>
  <si>
    <t>Constant Attack Modifier</t>
  </si>
  <si>
    <t>Adaptive</t>
  </si>
  <si>
    <t>Advancing</t>
  </si>
  <si>
    <t>Kill Effect</t>
  </si>
  <si>
    <t>Anarchic</t>
  </si>
  <si>
    <t>Bypass DR</t>
  </si>
  <si>
    <t>Anchoring</t>
  </si>
  <si>
    <t>Critical Hit Effect</t>
  </si>
  <si>
    <t>Annihilator</t>
  </si>
  <si>
    <t>Apprehending</t>
  </si>
  <si>
    <t>Limited Attack Modifier</t>
  </si>
  <si>
    <t>Asute</t>
  </si>
  <si>
    <t>Defensive</t>
  </si>
  <si>
    <t>Axiomatic</t>
  </si>
  <si>
    <t>Bane</t>
  </si>
  <si>
    <t>Beneficient</t>
  </si>
  <si>
    <t>Binding</t>
  </si>
  <si>
    <t>Blasting</t>
  </si>
  <si>
    <t>Bleeding</t>
  </si>
  <si>
    <t>Bombarding</t>
  </si>
  <si>
    <t>Bonding</t>
  </si>
  <si>
    <t>Burdening</t>
  </si>
  <si>
    <t>Burning</t>
  </si>
  <si>
    <t>Burst</t>
  </si>
  <si>
    <t>Called</t>
  </si>
  <si>
    <t>Utility</t>
  </si>
  <si>
    <t>Chained</t>
  </si>
  <si>
    <t>Charge disrupting</t>
  </si>
  <si>
    <t>Conserving</t>
  </si>
  <si>
    <t>Continuous</t>
  </si>
  <si>
    <t>Corrosive</t>
  </si>
  <si>
    <t>Cruel</t>
  </si>
  <si>
    <t>Dampening</t>
  </si>
  <si>
    <t>Deafening</t>
  </si>
  <si>
    <t>Defending</t>
  </si>
  <si>
    <t>Defiant</t>
  </si>
  <si>
    <t>Devastating</t>
  </si>
  <si>
    <t>Fusion Enhancement</t>
  </si>
  <si>
    <t>Dimensional disruption</t>
  </si>
  <si>
    <t>Dispelling</t>
  </si>
  <si>
    <t>Disruptive</t>
  </si>
  <si>
    <t>Durable</t>
  </si>
  <si>
    <t>EMP</t>
  </si>
  <si>
    <t>Energetic</t>
  </si>
  <si>
    <t>Ensnaring</t>
  </si>
  <si>
    <t>Entangling</t>
  </si>
  <si>
    <t>Flaming</t>
  </si>
  <si>
    <t>Frost</t>
  </si>
  <si>
    <t>Ghost killer</t>
  </si>
  <si>
    <t>Glamered</t>
  </si>
  <si>
    <t>Guarded</t>
  </si>
  <si>
    <t>Hive buster</t>
  </si>
  <si>
    <t>Holy</t>
  </si>
  <si>
    <t>Hybridized</t>
  </si>
  <si>
    <t>Illuminating</t>
  </si>
  <si>
    <t>Inspiring</t>
  </si>
  <si>
    <t>Interposing</t>
  </si>
  <si>
    <t>Invigorating</t>
  </si>
  <si>
    <t>Leeching</t>
  </si>
  <si>
    <t>Lightveiled</t>
  </si>
  <si>
    <t>Limning</t>
  </si>
  <si>
    <t>Malediction</t>
  </si>
  <si>
    <t>Manufacturing</t>
  </si>
  <si>
    <t>Menacing</t>
  </si>
  <si>
    <t>Merciful</t>
  </si>
  <si>
    <t>Mind Rending</t>
  </si>
  <si>
    <t>Mind-reading</t>
  </si>
  <si>
    <t>Nanite</t>
  </si>
  <si>
    <t>Nullifying</t>
  </si>
  <si>
    <t>Numbing</t>
  </si>
  <si>
    <t>Obscuring</t>
  </si>
  <si>
    <t>Ominous</t>
  </si>
  <si>
    <t>Opportunistic</t>
  </si>
  <si>
    <t>Potent</t>
  </si>
  <si>
    <t>Punishing</t>
  </si>
  <si>
    <t>Ratjaw</t>
  </si>
  <si>
    <t>Rebounding</t>
  </si>
  <si>
    <t>Returning</t>
  </si>
  <si>
    <t>Secured</t>
  </si>
  <si>
    <t>Seeking</t>
  </si>
  <si>
    <t>Selective</t>
  </si>
  <si>
    <t>Sentinel</t>
  </si>
  <si>
    <t>Soulfire</t>
  </si>
  <si>
    <t>Solarian Weapon Crystal Modifier</t>
  </si>
  <si>
    <t>Spellbane</t>
  </si>
  <si>
    <t>Spellthrower</t>
  </si>
  <si>
    <t>Stabilizing</t>
  </si>
  <si>
    <t>Synesthetic</t>
  </si>
  <si>
    <t>Tactical</t>
  </si>
  <si>
    <t>Tattoo</t>
  </si>
  <si>
    <t>Temporal disruption</t>
  </si>
  <si>
    <t>Throwing</t>
  </si>
  <si>
    <t>Thundering</t>
  </si>
  <si>
    <t>Tracking</t>
  </si>
  <si>
    <t>Trailblazer</t>
  </si>
  <si>
    <t>Tritidair</t>
  </si>
  <si>
    <t>Ulrikka duster</t>
  </si>
  <si>
    <t>Unholy</t>
  </si>
  <si>
    <t>Valorous</t>
  </si>
  <si>
    <t>Vanishing</t>
  </si>
  <si>
    <t>Venomous</t>
  </si>
  <si>
    <t>Vicious</t>
  </si>
  <si>
    <t>Vorpal</t>
  </si>
  <si>
    <t>Wounding</t>
  </si>
  <si>
    <t>EAC Bonus</t>
  </si>
  <si>
    <t>KAC Bonus</t>
  </si>
  <si>
    <t>Max Dex Bonus</t>
  </si>
  <si>
    <t>Armor Check Penalty</t>
  </si>
  <si>
    <t>Speed Adjustment</t>
  </si>
  <si>
    <t>Upgrade Slots</t>
  </si>
  <si>
    <t>AbadarCorp travel suit, gold</t>
  </si>
  <si>
    <t>Light</t>
  </si>
  <si>
    <t>AbadarCorp travel suit, platinum</t>
  </si>
  <si>
    <t>AbadarCorp travel suit, silver</t>
  </si>
  <si>
    <t>Acrochor hide, advanced</t>
  </si>
  <si>
    <t>Archaic</t>
  </si>
  <si>
    <t>Acrochor hide, basic</t>
  </si>
  <si>
    <t>Acrochor hide, elite</t>
  </si>
  <si>
    <t>Aegis series, elite</t>
  </si>
  <si>
    <t>Aegis series, specialist</t>
  </si>
  <si>
    <t>Aegis series, squad</t>
  </si>
  <si>
    <t>Battle dress, AG command</t>
  </si>
  <si>
    <t>Aeon slot (3)</t>
  </si>
  <si>
    <t>Battle dress, AG trooper</t>
  </si>
  <si>
    <t>Aeon slot</t>
  </si>
  <si>
    <t>Carbon skin, diamond</t>
  </si>
  <si>
    <t>Carbon skin, graphite</t>
  </si>
  <si>
    <t>Carbon skin, nanotube</t>
  </si>
  <si>
    <t>Carbon skin, white carbon</t>
  </si>
  <si>
    <t>Ceremonial plate, commander</t>
  </si>
  <si>
    <t>Ceremonial plate, officer</t>
  </si>
  <si>
    <t>Ceremonial plate, troop</t>
  </si>
  <si>
    <t>Clearweave I</t>
  </si>
  <si>
    <t>Clearweave II</t>
  </si>
  <si>
    <t>D-suit I</t>
  </si>
  <si>
    <t>D-suit II</t>
  </si>
  <si>
    <t>D-suit III</t>
  </si>
  <si>
    <t>D-suit IV</t>
  </si>
  <si>
    <t>D-suit V</t>
  </si>
  <si>
    <t>D-suit VI</t>
  </si>
  <si>
    <t>Defiance series, elite</t>
  </si>
  <si>
    <t>Defiance series, specialist</t>
  </si>
  <si>
    <t>Defiance series, squad</t>
  </si>
  <si>
    <t>Defrex hide</t>
  </si>
  <si>
    <t>Defrex hide, advanced</t>
  </si>
  <si>
    <t>Dermal plating</t>
  </si>
  <si>
    <t>Defrex hide, elite</t>
  </si>
  <si>
    <t>Defrex hide, mature</t>
  </si>
  <si>
    <t>Dendron armor, ash</t>
  </si>
  <si>
    <t>Dendron armor, oak</t>
  </si>
  <si>
    <t>Dendron armor, sequoia</t>
  </si>
  <si>
    <t>Dendron armor, yew</t>
  </si>
  <si>
    <t>Dust manta hide, advanced</t>
  </si>
  <si>
    <t>Dust manta hide, basic</t>
  </si>
  <si>
    <t>Echelon fashion, bespoke</t>
  </si>
  <si>
    <t>Echelon fashion, ready to wear</t>
  </si>
  <si>
    <t>Enforcer armor I</t>
  </si>
  <si>
    <t>Enforcer armor II</t>
  </si>
  <si>
    <t>Enforcer armor III</t>
  </si>
  <si>
    <t>Enginerunner</t>
  </si>
  <si>
    <t>Estex suit I</t>
  </si>
  <si>
    <t>Estex suit II</t>
  </si>
  <si>
    <t>Estex suit III</t>
  </si>
  <si>
    <t>Extex suit IV</t>
  </si>
  <si>
    <t>Formian hide, advanced</t>
  </si>
  <si>
    <t>Formian hide, basic</t>
  </si>
  <si>
    <t>Formian hide, superior</t>
  </si>
  <si>
    <t>Formian plate, myrmarch</t>
  </si>
  <si>
    <t>ER sonic 5</t>
  </si>
  <si>
    <t>Formian plate, taskmaster</t>
  </si>
  <si>
    <t>Formian plate, warrior</t>
  </si>
  <si>
    <t>Formian plate, worker</t>
  </si>
  <si>
    <t>Fossilwrap I</t>
  </si>
  <si>
    <t>Fossilwrap II</t>
  </si>
  <si>
    <t>Fossilwrap III</t>
  </si>
  <si>
    <t>Freebooter armor I</t>
  </si>
  <si>
    <t>Freebooter armor II</t>
  </si>
  <si>
    <t>Freebooter armor III</t>
  </si>
  <si>
    <t>Freebooter armor IV</t>
  </si>
  <si>
    <t>Freebooter armor V</t>
  </si>
  <si>
    <t>Golemforged plating I</t>
  </si>
  <si>
    <t>Golemforged plating II</t>
  </si>
  <si>
    <t>Golemforged plating III</t>
  </si>
  <si>
    <t>Golemforged plating IV</t>
  </si>
  <si>
    <t>Golemforged plating V</t>
  </si>
  <si>
    <t>Grave mantle, enlisted</t>
  </si>
  <si>
    <t>Grave mantle, officer</t>
  </si>
  <si>
    <t>Grave mantle, specialist</t>
  </si>
  <si>
    <t>Hardened resin</t>
  </si>
  <si>
    <t>Hardlight series, elite</t>
  </si>
  <si>
    <t>Hardlight series, specialist</t>
  </si>
  <si>
    <t>Hardlight series, squad</t>
  </si>
  <si>
    <t>Hardplate, advanced</t>
  </si>
  <si>
    <t>Hardplate, basic</t>
  </si>
  <si>
    <t>Hardplate, elite</t>
  </si>
  <si>
    <t>Hellknight plate, armiger</t>
  </si>
  <si>
    <t>Hellknight plate, lictor</t>
  </si>
  <si>
    <t>Hellknight plate, maralictor</t>
  </si>
  <si>
    <t>Hellknight plate, paralictor</t>
  </si>
  <si>
    <t>Hidden soldier armor</t>
  </si>
  <si>
    <t>Inheritor's grace I</t>
  </si>
  <si>
    <t>Inheritor's grace II</t>
  </si>
  <si>
    <t>Inheritor's grace III</t>
  </si>
  <si>
    <t>Iridishell, advanced</t>
  </si>
  <si>
    <t>Iridishell, basic</t>
  </si>
  <si>
    <t>Iridishell, superior</t>
  </si>
  <si>
    <t>Kalo encounter suit I</t>
  </si>
  <si>
    <t>Kalo encounter suit II</t>
  </si>
  <si>
    <t>Kalo encounter suit III</t>
  </si>
  <si>
    <t>Kalo encounter suit IV</t>
  </si>
  <si>
    <t>Kasatha microcord I</t>
  </si>
  <si>
    <t>Kasatha microcord II</t>
  </si>
  <si>
    <t>Kasatha microcord III</t>
  </si>
  <si>
    <t>Kasatha microcord IV</t>
  </si>
  <si>
    <t>Kyokor plating I</t>
  </si>
  <si>
    <t>Kyokor plating II</t>
  </si>
  <si>
    <t>Kyokor plating III</t>
  </si>
  <si>
    <t>Kyokor plating IV</t>
  </si>
  <si>
    <t>Kyokor plating V</t>
  </si>
  <si>
    <t>Lashunta mind mail I</t>
  </si>
  <si>
    <t>Lashunta mind mail II</t>
  </si>
  <si>
    <t>Lashunta mind mail III</t>
  </si>
  <si>
    <t>Lashunta mind mail IV</t>
  </si>
  <si>
    <t>Lashunta ringwear I</t>
  </si>
  <si>
    <t>Lashunta ringwear II</t>
  </si>
  <si>
    <t>Lashunta ringwear III</t>
  </si>
  <si>
    <t>Lashunta ringwear V</t>
  </si>
  <si>
    <t>Lashunta tempweave, advanced</t>
  </si>
  <si>
    <t>Lashunta tempweave, basic</t>
  </si>
  <si>
    <t>Lasunta ringwear IV</t>
  </si>
  <si>
    <t>Mining jack I</t>
  </si>
  <si>
    <t>Mining jack II</t>
  </si>
  <si>
    <t>Mining jack III</t>
  </si>
  <si>
    <t>Night plate I</t>
  </si>
  <si>
    <t>Night plate II</t>
  </si>
  <si>
    <t>Night plate III</t>
  </si>
  <si>
    <t>Night plate IV</t>
  </si>
  <si>
    <t>Peacekeeper's aegis I</t>
  </si>
  <si>
    <t>Peacekeeper's aegis II</t>
  </si>
  <si>
    <t>Peacekeeper's aegis III</t>
  </si>
  <si>
    <t>Plexigrass bodysuit I</t>
  </si>
  <si>
    <t>Plexigrass bodysuit II</t>
  </si>
  <si>
    <t>Plexigrass bodysuit III</t>
  </si>
  <si>
    <t>Polyplate, advanced</t>
  </si>
  <si>
    <t>DR 5/varies</t>
  </si>
  <si>
    <t>Polyplate, basic</t>
  </si>
  <si>
    <t>DR 3/varies</t>
  </si>
  <si>
    <t>Polyplate, elite</t>
  </si>
  <si>
    <t>DR 7/varies</t>
  </si>
  <si>
    <t>Polyplate, paragon</t>
  </si>
  <si>
    <t>DR 9/varies</t>
  </si>
  <si>
    <t>Preserver's mantle I</t>
  </si>
  <si>
    <t>Preserver's mantle II</t>
  </si>
  <si>
    <t>Preserver's mantle III</t>
  </si>
  <si>
    <t>Regimental dress I</t>
  </si>
  <si>
    <t>Regimental dress II</t>
  </si>
  <si>
    <t>Regimental dress III</t>
  </si>
  <si>
    <t>Reinforced EVA suit I</t>
  </si>
  <si>
    <t>Reinforced EVA suit II</t>
  </si>
  <si>
    <t>Reinforced EVA suit III</t>
  </si>
  <si>
    <t>Second skin</t>
  </si>
  <si>
    <t>Shiftskin I</t>
  </si>
  <si>
    <t>Shiftskin II</t>
  </si>
  <si>
    <t>Shiftskin III</t>
  </si>
  <si>
    <t>Shobhad harness, chieftain</t>
  </si>
  <si>
    <t>Shobhad harness, recruit</t>
  </si>
  <si>
    <t>Shobhad harness, veteran</t>
  </si>
  <si>
    <t>Shobhad harness, warleader</t>
  </si>
  <si>
    <t>Shotalashu armor</t>
  </si>
  <si>
    <t>Skitterhide I</t>
  </si>
  <si>
    <t>Skitterhide II</t>
  </si>
  <si>
    <t>Skitterhide III</t>
  </si>
  <si>
    <t>Skittersuit I</t>
  </si>
  <si>
    <t>Skittersuit II</t>
  </si>
  <si>
    <t>Skittersuit III</t>
  </si>
  <si>
    <t>Skyfire armor, exident</t>
  </si>
  <si>
    <t>Skyfire armor, pinion</t>
  </si>
  <si>
    <t>SpecOps armor, AG</t>
  </si>
  <si>
    <t>Aeon slot (2)</t>
  </si>
  <si>
    <t>Stationwear, business</t>
  </si>
  <si>
    <t>Stationwear, casual</t>
  </si>
  <si>
    <t>Stationwear, elite</t>
  </si>
  <si>
    <t>Stationwear, flight suit</t>
  </si>
  <si>
    <t>Steelbones</t>
  </si>
  <si>
    <t>Swarmsuit</t>
  </si>
  <si>
    <t>Terramold plate I</t>
  </si>
  <si>
    <t>Terramold plate II</t>
  </si>
  <si>
    <t>Terramold plate III</t>
  </si>
  <si>
    <t>Thinplate</t>
  </si>
  <si>
    <t>Vesk brigandine I</t>
  </si>
  <si>
    <t>Vesk brigandine II</t>
  </si>
  <si>
    <t>Vesk brigandine III</t>
  </si>
  <si>
    <t>Vesk brigandine IV</t>
  </si>
  <si>
    <t>Vesk brigandine V</t>
  </si>
  <si>
    <t>Vesk monolith I</t>
  </si>
  <si>
    <t>Vesk monolith II</t>
  </si>
  <si>
    <t>Vesk monolith III</t>
  </si>
  <si>
    <t>Vesk overplate I</t>
  </si>
  <si>
    <t>Vesk overplate II</t>
  </si>
  <si>
    <t>Vesk overplate III</t>
  </si>
  <si>
    <t>Vesk overplate IV</t>
  </si>
  <si>
    <t>Vesk overplate V</t>
  </si>
  <si>
    <t>Vitrum plate</t>
  </si>
  <si>
    <t>Void hide I</t>
  </si>
  <si>
    <t>reflecting armor</t>
  </si>
  <si>
    <t>Void hide II</t>
  </si>
  <si>
    <t>Void hide III</t>
  </si>
  <si>
    <t>Voidshield armor</t>
  </si>
  <si>
    <t>Ysoki reflractor suit</t>
  </si>
  <si>
    <t>Zeizerer diffractor I</t>
  </si>
  <si>
    <t>Zeizerer diffractor II</t>
  </si>
  <si>
    <t>Zeizerer diffractor III</t>
  </si>
  <si>
    <t>Zeizerer diffractor IV</t>
  </si>
  <si>
    <t>Zeizerer diffractor V</t>
  </si>
  <si>
    <t>Shield</t>
  </si>
  <si>
    <t>Shield Bonus</t>
  </si>
  <si>
    <t>Aligned Shield Bonus</t>
  </si>
  <si>
    <t>Dousing shield, advanced</t>
  </si>
  <si>
    <t>Dousing shield, basic</t>
  </si>
  <si>
    <t>Dousing shield, elite</t>
  </si>
  <si>
    <t>Dousing shield, field</t>
  </si>
  <si>
    <t>Gravity shield, advanced</t>
  </si>
  <si>
    <t>Gravity shield, basic</t>
  </si>
  <si>
    <t>Gravity shield, elite</t>
  </si>
  <si>
    <t>Gravity shield, field</t>
  </si>
  <si>
    <t>Irising shield, advanced</t>
  </si>
  <si>
    <t>L (1)</t>
  </si>
  <si>
    <t>Irising shield, basic</t>
  </si>
  <si>
    <t>Irising shield, elite</t>
  </si>
  <si>
    <t>Irising shield, field</t>
  </si>
  <si>
    <t>Knight's shield, advanced</t>
  </si>
  <si>
    <t>Knight's shield, basic</t>
  </si>
  <si>
    <t>Knight's shield, elite</t>
  </si>
  <si>
    <t>Knight's shield, field</t>
  </si>
  <si>
    <t>Riot shield, advanced</t>
  </si>
  <si>
    <t>Riot shield, basic</t>
  </si>
  <si>
    <t>Riot shield, elite</t>
  </si>
  <si>
    <t>Riot shield, field</t>
  </si>
  <si>
    <t>Riot shield, paragon</t>
  </si>
  <si>
    <t>Tactical shield, advanced</t>
  </si>
  <si>
    <t>Tactical shield, basic</t>
  </si>
  <si>
    <t>Tactical shield, elite</t>
  </si>
  <si>
    <t>Tactical shield, field</t>
  </si>
  <si>
    <t>Tactical shield, paragon</t>
  </si>
  <si>
    <t>Speed</t>
  </si>
  <si>
    <t>Strength</t>
  </si>
  <si>
    <t>Size</t>
  </si>
  <si>
    <t>Weapon Slots</t>
  </si>
  <si>
    <t>Absorptive shell</t>
  </si>
  <si>
    <t>1d10 B</t>
  </si>
  <si>
    <t>Medium</t>
  </si>
  <si>
    <t>1 / hr</t>
  </si>
  <si>
    <t>Angel frame</t>
  </si>
  <si>
    <t>2d6 P</t>
  </si>
  <si>
    <t>1 / min</t>
  </si>
  <si>
    <t>Battle harness</t>
  </si>
  <si>
    <t>Brawler frame</t>
  </si>
  <si>
    <t>3d6 B</t>
  </si>
  <si>
    <t>Large</t>
  </si>
  <si>
    <t>Cargo lifter</t>
  </si>
  <si>
    <t>Celerity rigging</t>
  </si>
  <si>
    <t>2d6 B</t>
  </si>
  <si>
    <t>Commander's harness</t>
  </si>
  <si>
    <t>2d8 B</t>
  </si>
  <si>
    <t>Explorer's cradle</t>
  </si>
  <si>
    <t>Extradimensional armor</t>
  </si>
  <si>
    <t>2d10 P</t>
  </si>
  <si>
    <t>Flight frame</t>
  </si>
  <si>
    <t>Huge</t>
  </si>
  <si>
    <t>Ironclad bulwark</t>
  </si>
  <si>
    <t>4 / hr</t>
  </si>
  <si>
    <t>Jarlslayer</t>
  </si>
  <si>
    <t>Kyton bloodsuit</t>
  </si>
  <si>
    <t>3d6 P</t>
  </si>
  <si>
    <t>Laborer frame</t>
  </si>
  <si>
    <t>Personal submersible</t>
  </si>
  <si>
    <t>1d10 P</t>
  </si>
  <si>
    <t>Reactor guard</t>
  </si>
  <si>
    <t>4d6 B</t>
  </si>
  <si>
    <t>Scrapper's rig</t>
  </si>
  <si>
    <t>1d8 B</t>
  </si>
  <si>
    <t>Spacer carapace</t>
  </si>
  <si>
    <t>Spellcaster's aegis</t>
  </si>
  <si>
    <t>Spider harness</t>
  </si>
  <si>
    <t>Stag-step suit</t>
  </si>
  <si>
    <t>Starguard</t>
  </si>
  <si>
    <t>4d8 B</t>
  </si>
  <si>
    <t>Surnoch suit</t>
  </si>
  <si>
    <t>2d10 S</t>
  </si>
  <si>
    <t>Warmaster's harness</t>
  </si>
  <si>
    <t>5d10 S</t>
  </si>
  <si>
    <t>Gargantuan</t>
  </si>
  <si>
    <t>Winter walker</t>
  </si>
  <si>
    <t>Upgrade</t>
  </si>
  <si>
    <t>Slots</t>
  </si>
  <si>
    <t>Armor Type(s)</t>
  </si>
  <si>
    <t>Power Type</t>
  </si>
  <si>
    <t>Absorption shield</t>
  </si>
  <si>
    <t>Heavy, Powered</t>
  </si>
  <si>
    <t>Adaptive defense module, mk 1</t>
  </si>
  <si>
    <t>Adaptive defense module, mk 2</t>
  </si>
  <si>
    <t>Adaptive defense module, mk 3</t>
  </si>
  <si>
    <t>Adaptive energy shield</t>
  </si>
  <si>
    <t>Agility enhancer, mk 1</t>
  </si>
  <si>
    <t>Light, Heavy</t>
  </si>
  <si>
    <t>Agility enhancer, mk 2</t>
  </si>
  <si>
    <t>Agility enhancer, mk 3</t>
  </si>
  <si>
    <t>Agility enhancer, mk 4</t>
  </si>
  <si>
    <t>Agility enhancer, mk 5</t>
  </si>
  <si>
    <t>Attractor field</t>
  </si>
  <si>
    <t>Magic</t>
  </si>
  <si>
    <t>Auto-CPR unit</t>
  </si>
  <si>
    <t>Auto-injector</t>
  </si>
  <si>
    <t>Automated loader</t>
  </si>
  <si>
    <t>Aversion coating</t>
  </si>
  <si>
    <t>Backup generator</t>
  </si>
  <si>
    <t>Battery unit</t>
  </si>
  <si>
    <t>Bodyguard module</t>
  </si>
  <si>
    <t>Brightlight projector</t>
  </si>
  <si>
    <t>Climate control unit</t>
  </si>
  <si>
    <t>Computer interface</t>
  </si>
  <si>
    <t>Concealed compartments</t>
  </si>
  <si>
    <t>Courage module</t>
  </si>
  <si>
    <t>Deflective reinforcement</t>
  </si>
  <si>
    <t>Descent thrusters</t>
  </si>
  <si>
    <t>Displacement field</t>
  </si>
  <si>
    <t>1/round</t>
  </si>
  <si>
    <t>Easy access kit</t>
  </si>
  <si>
    <t>Echolocation detection unti</t>
  </si>
  <si>
    <t>Electrostatic field, mk 1</t>
  </si>
  <si>
    <t>Electrostatic field, mk 2</t>
  </si>
  <si>
    <t>Electrostatic field, mk 3</t>
  </si>
  <si>
    <t>Emergency defense sphere</t>
  </si>
  <si>
    <t>Endurance module</t>
  </si>
  <si>
    <t>Exit pod</t>
  </si>
  <si>
    <t>Explosive defense unit</t>
  </si>
  <si>
    <t>Ferrofluid suspension</t>
  </si>
  <si>
    <t>Filtered rebreather</t>
  </si>
  <si>
    <t>Flashblinders, mk 1</t>
  </si>
  <si>
    <t>Recharges 1 minute</t>
  </si>
  <si>
    <t>Flashblinders, mk 2</t>
  </si>
  <si>
    <t>Flashblinders, mk 3</t>
  </si>
  <si>
    <t>Flashblinders, mk 4</t>
  </si>
  <si>
    <t>Force field, black</t>
  </si>
  <si>
    <t>Force field, blue</t>
  </si>
  <si>
    <t>Force field, brown</t>
  </si>
  <si>
    <t>Force field, gray</t>
  </si>
  <si>
    <t>Force field, green</t>
  </si>
  <si>
    <t>Force field, orange</t>
  </si>
  <si>
    <t>Force field, prismatic</t>
  </si>
  <si>
    <t>Force field, purple</t>
  </si>
  <si>
    <t>Force field, red</t>
  </si>
  <si>
    <t>Force field, white</t>
  </si>
  <si>
    <t>Forcepack</t>
  </si>
  <si>
    <t>2/round</t>
  </si>
  <si>
    <t>Fortified plates, mk 1</t>
  </si>
  <si>
    <t>Fortified plates, mk 2</t>
  </si>
  <si>
    <t>Fortified plates, mk 3</t>
  </si>
  <si>
    <t>Fortified plates, mk 4</t>
  </si>
  <si>
    <t>Fortified plates, mk 5</t>
  </si>
  <si>
    <t>Ghost armor</t>
  </si>
  <si>
    <t>Ghostmarch unit</t>
  </si>
  <si>
    <t>Glamer projector</t>
  </si>
  <si>
    <t>Glider foils</t>
  </si>
  <si>
    <t>Grandchild's cloak</t>
  </si>
  <si>
    <t>3/round</t>
  </si>
  <si>
    <t>Grandchild's cloak, greater</t>
  </si>
  <si>
    <t>Grim trophies</t>
  </si>
  <si>
    <t>Haste circuit</t>
  </si>
  <si>
    <t>Haze field</t>
  </si>
  <si>
    <t>Holodouble module</t>
  </si>
  <si>
    <t>Hover field</t>
  </si>
  <si>
    <t>Hydrojet</t>
  </si>
  <si>
    <t>2/hour</t>
  </si>
  <si>
    <t>Indomitability module</t>
  </si>
  <si>
    <t>1/day</t>
  </si>
  <si>
    <t>Infrared sensors</t>
  </si>
  <si>
    <t>Invisibility detector</t>
  </si>
  <si>
    <t>Jetpack</t>
  </si>
  <si>
    <t>Juggernaut boosters</t>
  </si>
  <si>
    <t>Jump jets</t>
  </si>
  <si>
    <t>2/action</t>
  </si>
  <si>
    <t>Leapers</t>
  </si>
  <si>
    <t>Life shield</t>
  </si>
  <si>
    <t>Light projector</t>
  </si>
  <si>
    <t>Lightwarp inlay</t>
  </si>
  <si>
    <t>Lingual scrambler</t>
  </si>
  <si>
    <t>Load lifter</t>
  </si>
  <si>
    <t>Longstrider module</t>
  </si>
  <si>
    <t>Magic resistor, mk 1</t>
  </si>
  <si>
    <t>Magic resistor, mk 2</t>
  </si>
  <si>
    <t>Magic resistor, mk 3</t>
  </si>
  <si>
    <t>Magic resistor, mk 4</t>
  </si>
  <si>
    <t>Medical interface, mk 1</t>
  </si>
  <si>
    <t>Medical interface, mk 2</t>
  </si>
  <si>
    <t>Medical interface, mk 3</t>
  </si>
  <si>
    <t>Microspur spray</t>
  </si>
  <si>
    <t>Recharges 1 day</t>
  </si>
  <si>
    <t>Mindlink servos, mk 1</t>
  </si>
  <si>
    <t>Mindlink servos, mk 2</t>
  </si>
  <si>
    <t>Mobility enhancer, mk 1</t>
  </si>
  <si>
    <t>Mobility enhancer, mk 2</t>
  </si>
  <si>
    <t>Neutronium shell</t>
  </si>
  <si>
    <t>Omnidirectional camera</t>
  </si>
  <si>
    <t>Pet carrier</t>
  </si>
  <si>
    <t>Phase shield</t>
  </si>
  <si>
    <t>Privacy shield</t>
  </si>
  <si>
    <t>Quick-release sheath</t>
  </si>
  <si>
    <t>Quicksuit</t>
  </si>
  <si>
    <t>Radiation buffer</t>
  </si>
  <si>
    <t>Rampart plates</t>
  </si>
  <si>
    <t>Reaction accelerator</t>
  </si>
  <si>
    <t>Reactive polarization</t>
  </si>
  <si>
    <t>Remote-link module</t>
  </si>
  <si>
    <t>Slickskin</t>
  </si>
  <si>
    <t>Snarl barbs</t>
  </si>
  <si>
    <t>Sonic dampener</t>
  </si>
  <si>
    <t>Spell reflector, mk 1</t>
  </si>
  <si>
    <t>Spell reflector, mk 2</t>
  </si>
  <si>
    <t>Stabilizer springs</t>
  </si>
  <si>
    <t>Tactical scaffold</t>
  </si>
  <si>
    <t>Targeting computer</t>
  </si>
  <si>
    <t>Telepathic dampener</t>
  </si>
  <si>
    <t>Teleportation unit</t>
  </si>
  <si>
    <t>Tensile reinforcement</t>
  </si>
  <si>
    <t>Thermal capacitor, mk 1</t>
  </si>
  <si>
    <t>Thermal capacitor, mk 2</t>
  </si>
  <si>
    <t>Thermal capacitor, mk 3</t>
  </si>
  <si>
    <t>Thrower arms</t>
  </si>
  <si>
    <t>Titan shield</t>
  </si>
  <si>
    <t>Vibration sensors</t>
  </si>
  <si>
    <t>Weapon spikes</t>
  </si>
  <si>
    <t>Varies</t>
  </si>
  <si>
    <t>Augment</t>
  </si>
  <si>
    <t>System</t>
  </si>
  <si>
    <t>Adaptive fingerprints</t>
  </si>
  <si>
    <t>Cybernetic</t>
  </si>
  <si>
    <t>All hands</t>
  </si>
  <si>
    <t>Adaptive fingerprints (AB)</t>
  </si>
  <si>
    <t>Biotech</t>
  </si>
  <si>
    <t>CRB &amp; AP11</t>
  </si>
  <si>
    <t>Adaptive fingerprints (N)</t>
  </si>
  <si>
    <t>Necrograft</t>
  </si>
  <si>
    <t>AP11 &amp; AR</t>
  </si>
  <si>
    <t>Adrenal booster</t>
  </si>
  <si>
    <t>Endocrine</t>
  </si>
  <si>
    <t>Adrenal booster (AB)</t>
  </si>
  <si>
    <t>Adrenal booster (N)</t>
  </si>
  <si>
    <t>Aeon eye</t>
  </si>
  <si>
    <t>Magitech</t>
  </si>
  <si>
    <t>Eyes</t>
  </si>
  <si>
    <t>Aeon gage</t>
  </si>
  <si>
    <t>Hand</t>
  </si>
  <si>
    <t>Antimagic skin, mk 1</t>
  </si>
  <si>
    <t>Skin</t>
  </si>
  <si>
    <t>Antimagic skin, mk 2</t>
  </si>
  <si>
    <t>Antimagic skin, mk 3</t>
  </si>
  <si>
    <t>Antimagic skin, mk 4</t>
  </si>
  <si>
    <t>Antimagic skin, mk 5</t>
  </si>
  <si>
    <t>Antimagic skin, mk 6</t>
  </si>
  <si>
    <t>Antitoxin membrane</t>
  </si>
  <si>
    <t>Antitoxin membrane (AB)</t>
  </si>
  <si>
    <t>CRB &amp; AA</t>
  </si>
  <si>
    <t>Antitoxin membrane (N)</t>
  </si>
  <si>
    <t>AA &amp; AR</t>
  </si>
  <si>
    <t>Arcane lenses</t>
  </si>
  <si>
    <t>Artificial third eye</t>
  </si>
  <si>
    <t>Brain and eyes</t>
  </si>
  <si>
    <t>Artificial third eye (AB)</t>
  </si>
  <si>
    <t>Artificial third eye (N)</t>
  </si>
  <si>
    <t>Backup lobe</t>
  </si>
  <si>
    <t>Brain</t>
  </si>
  <si>
    <t>Backup lobe (N)</t>
  </si>
  <si>
    <t>Bionic knees</t>
  </si>
  <si>
    <t>All legs</t>
  </si>
  <si>
    <t>Bionic knees (AB)</t>
  </si>
  <si>
    <t>Bionic knees (N)</t>
  </si>
  <si>
    <t>Biosynthetic nanites, mk 1</t>
  </si>
  <si>
    <t>Biosynthetic nanites, mk 1 (AB)</t>
  </si>
  <si>
    <t>Biosynthetic nanites, mk 1 (N)</t>
  </si>
  <si>
    <t>Biosynthetic nanites, mk 2</t>
  </si>
  <si>
    <t>Biosynthetic nanites, mk 2 (AB)</t>
  </si>
  <si>
    <t>Biosynthetic nanites, mk 2 (N)</t>
  </si>
  <si>
    <t>Biosynthetic nanites, mk 3</t>
  </si>
  <si>
    <t>Biosynthetic nanites, mk 3 (AB)</t>
  </si>
  <si>
    <t>Biosynthetic nanites, mk 3 (N)</t>
  </si>
  <si>
    <t>Black heart, mk 1</t>
  </si>
  <si>
    <t>Heart or Lungs</t>
  </si>
  <si>
    <t>Black heart, mk 2</t>
  </si>
  <si>
    <t>Black heart, mk 3</t>
  </si>
  <si>
    <t>Black heart, mk 4</t>
  </si>
  <si>
    <t>Black heart, mk 5</t>
  </si>
  <si>
    <t>Bone blade, mk 1</t>
  </si>
  <si>
    <t>Arm</t>
  </si>
  <si>
    <t>Bone blade, mk 2</t>
  </si>
  <si>
    <t>Bone blade, mk 3</t>
  </si>
  <si>
    <t>Bone blade, mk 4</t>
  </si>
  <si>
    <t>Bone blade, mk 5</t>
  </si>
  <si>
    <t>Cardiac accelerator</t>
  </si>
  <si>
    <t>Heart</t>
  </si>
  <si>
    <t>Cardiac accelerator (AB)</t>
  </si>
  <si>
    <t>Cardiac accelerator (N)</t>
  </si>
  <si>
    <t>AR &amp; CRB</t>
  </si>
  <si>
    <t>Cerebral countermeasures</t>
  </si>
  <si>
    <t>Cerebral countermeasures (N)</t>
  </si>
  <si>
    <t>AA2 &amp; AR</t>
  </si>
  <si>
    <t>Charged skin</t>
  </si>
  <si>
    <t>Cleansing breath</t>
  </si>
  <si>
    <t>Lungs</t>
  </si>
  <si>
    <t>Cleansing breath (N)</t>
  </si>
  <si>
    <t>Climbing suckers</t>
  </si>
  <si>
    <t>All feet</t>
  </si>
  <si>
    <t>Climbing suckers (N)</t>
  </si>
  <si>
    <t>Clinging hands</t>
  </si>
  <si>
    <t>Clinging hands (N)</t>
  </si>
  <si>
    <t>Cloaking skin, greater</t>
  </si>
  <si>
    <t>Cloaking skin, standard</t>
  </si>
  <si>
    <t>Control mirror neurons</t>
  </si>
  <si>
    <t>Corpseskin, mk 1</t>
  </si>
  <si>
    <t>Corpseskin, mk 2</t>
  </si>
  <si>
    <t>Corpseskin, mk 3</t>
  </si>
  <si>
    <t>Corpseskin, mk 4</t>
  </si>
  <si>
    <t>Corpseskin, mk 5</t>
  </si>
  <si>
    <t>Crypt marrow, mk 1</t>
  </si>
  <si>
    <t>Crypt marrow, mk 2</t>
  </si>
  <si>
    <t>Crypt marrow, mk 3</t>
  </si>
  <si>
    <t>Crypt marrow, mk 4</t>
  </si>
  <si>
    <t>Crypt marrow, mk 5</t>
  </si>
  <si>
    <t>Cybernetic arm, dual</t>
  </si>
  <si>
    <t>Spinal column</t>
  </si>
  <si>
    <t>Cybernetic arm, dual (AB)</t>
  </si>
  <si>
    <t>Cybernetic arm, dual (N)</t>
  </si>
  <si>
    <t>Cybernetic arm, single</t>
  </si>
  <si>
    <t>Cybernetic arm, single (AB)</t>
  </si>
  <si>
    <t>Cybernetic arm, single (N)</t>
  </si>
  <si>
    <t>Darkvision capacitors, advanced</t>
  </si>
  <si>
    <t>Darkvision capacitors, advanced (AB)</t>
  </si>
  <si>
    <t>Darkvision capacitors, advanced (N)</t>
  </si>
  <si>
    <t>Darkvision capacitors, long-range</t>
  </si>
  <si>
    <t>Darkvision capacitors, long-range (AB)</t>
  </si>
  <si>
    <t>Darkvision capacitors, long-range (N)</t>
  </si>
  <si>
    <t>Darkvision capacitors, standard</t>
  </si>
  <si>
    <t>Darkvision capacitors, standard (AB)</t>
  </si>
  <si>
    <t>Darkvision capacitors, standard (N)</t>
  </si>
  <si>
    <t>Datajack, accelerated</t>
  </si>
  <si>
    <t>Datajack, accelerated (AB)</t>
  </si>
  <si>
    <t>Datajack, accelerated (N)</t>
  </si>
  <si>
    <t>Datajack, high-density</t>
  </si>
  <si>
    <t>Datajack, high-density (AB)</t>
  </si>
  <si>
    <t>Datajack, high-density (N)</t>
  </si>
  <si>
    <t>Datajack, standard</t>
  </si>
  <si>
    <t>Datajack, standard (AB)</t>
  </si>
  <si>
    <t>Datajack, standard (N)</t>
  </si>
  <si>
    <t>Dermal plating, mk 1</t>
  </si>
  <si>
    <t>Dermal plating, mk 1 (AB)</t>
  </si>
  <si>
    <t>Dermal plating, mk 1 (N)</t>
  </si>
  <si>
    <t>Dermal plating, mk 2</t>
  </si>
  <si>
    <t>Dermal plating, mk 2 (AB)</t>
  </si>
  <si>
    <t>Dermal plating, mk 2 (N)</t>
  </si>
  <si>
    <t>Dermal plating, mk 3</t>
  </si>
  <si>
    <t>Dermal plating, mk 3 (AB)</t>
  </si>
  <si>
    <t>Dermal plating, mk 3 (N)</t>
  </si>
  <si>
    <t>Dermal plating, mk 4</t>
  </si>
  <si>
    <t>Dermal plating, mk 4 (AB)</t>
  </si>
  <si>
    <t>Dermal plating, mk 4 (N)</t>
  </si>
  <si>
    <t>Dermal plating, mk 5</t>
  </si>
  <si>
    <t>Dermal plating, mk 5 (AB)</t>
  </si>
  <si>
    <t>Dermal plating, mk 5 (N)</t>
  </si>
  <si>
    <t>Dermal plating, mk 6</t>
  </si>
  <si>
    <t>Dermal plating, mk 6 (AB)</t>
  </si>
  <si>
    <t>Dermal plating, mk 6 (N)</t>
  </si>
  <si>
    <t>Dermal plating, mk 7</t>
  </si>
  <si>
    <t>Dermal plating, mk 7 (AB)</t>
  </si>
  <si>
    <t>Dermal plating, mk 7 (N)</t>
  </si>
  <si>
    <t>Detoxifier, advanced</t>
  </si>
  <si>
    <t>Detoxifier, advanced (AB)</t>
  </si>
  <si>
    <t>Detoxifier, advanced (N)</t>
  </si>
  <si>
    <t>Detoxifier, elite</t>
  </si>
  <si>
    <t>Detoxifier, elite (AB)</t>
  </si>
  <si>
    <t>Detoxifier, elite (N)</t>
  </si>
  <si>
    <t>Detoxifier, standard</t>
  </si>
  <si>
    <t>Detoxifier, standard (AB)</t>
  </si>
  <si>
    <t>Detoxifier, standard (N)</t>
  </si>
  <si>
    <t>Dimensional braces</t>
  </si>
  <si>
    <t>Dispelling hand</t>
  </si>
  <si>
    <t>Divining mirror neurons</t>
  </si>
  <si>
    <t>Dragon gland, standard</t>
  </si>
  <si>
    <t>Throat</t>
  </si>
  <si>
    <t>Dragon gland, standard (N)</t>
  </si>
  <si>
    <t>Dragon gland, wyrm</t>
  </si>
  <si>
    <t>Dragon gland, wyrm (N)</t>
  </si>
  <si>
    <t>Dragon gland, wyrmling</t>
  </si>
  <si>
    <t>Dragon gland, wyrmling (N)</t>
  </si>
  <si>
    <t>Eagle eyes</t>
  </si>
  <si>
    <t>Eagle eyes (N)</t>
  </si>
  <si>
    <t>Echolocators, active</t>
  </si>
  <si>
    <t>Ears and throat</t>
  </si>
  <si>
    <t>Echolocators, active (AB)</t>
  </si>
  <si>
    <t>Echolocators, active (N)</t>
  </si>
  <si>
    <t>Echolocators, enhanced</t>
  </si>
  <si>
    <t>Echolocators, enhanced (AB)</t>
  </si>
  <si>
    <t>Echolocators, enhanced (N)</t>
  </si>
  <si>
    <t>Echolocators, reactive</t>
  </si>
  <si>
    <t>Ears</t>
  </si>
  <si>
    <t>Echolocators, reactive (AB)</t>
  </si>
  <si>
    <t>Echolocators, reactive (N)</t>
  </si>
  <si>
    <t>Emotional regulator</t>
  </si>
  <si>
    <t>Emotional regulator (AB)</t>
  </si>
  <si>
    <t>Emotional regulator (N)</t>
  </si>
  <si>
    <t>Enchanting vocal modulator, duofrequency</t>
  </si>
  <si>
    <t>Enchanting vocal modulator, monofrequency</t>
  </si>
  <si>
    <t>Enchanting vocal modulator, quadfrequency</t>
  </si>
  <si>
    <t>Enervating Hand, mk 1</t>
  </si>
  <si>
    <t>Enervating Hand, mk 2</t>
  </si>
  <si>
    <t>Enervating Hand, mk 3</t>
  </si>
  <si>
    <t>Enervating Hand, mk 4</t>
  </si>
  <si>
    <t>Enervating Hand, mk 5</t>
  </si>
  <si>
    <t>Eyes of the seer</t>
  </si>
  <si>
    <t>Eyes of the seer (N)</t>
  </si>
  <si>
    <t>AP26 &amp; AR</t>
  </si>
  <si>
    <t>Filament mesh, mk 1</t>
  </si>
  <si>
    <t>Filament mesh, mk 1 (N)</t>
  </si>
  <si>
    <t>Filament mesh, mk 2</t>
  </si>
  <si>
    <t>Filament mesh, mk 2 (N)</t>
  </si>
  <si>
    <t>Fluttering heart</t>
  </si>
  <si>
    <t>Focusing membrane, mk 1</t>
  </si>
  <si>
    <t>Focusing membrane, mk 1 (N)</t>
  </si>
  <si>
    <t>Focusing membrane, mk 2</t>
  </si>
  <si>
    <t>Focusing membrane, mk 2 (N)</t>
  </si>
  <si>
    <t>Force matrix, mk 1</t>
  </si>
  <si>
    <t>Force matrix, mk 1 (AB)</t>
  </si>
  <si>
    <t>Force matrix, mk 1 (N)</t>
  </si>
  <si>
    <t>Force matrix, mk 2</t>
  </si>
  <si>
    <t>Force matrix, mk 2 (AB)</t>
  </si>
  <si>
    <t>Force matrix, mk 2 (N)</t>
  </si>
  <si>
    <t>Force matrix, mk 3</t>
  </si>
  <si>
    <t>Force matrix, mk 3 (AB)</t>
  </si>
  <si>
    <t>Force matrix, mk 3 (N)</t>
  </si>
  <si>
    <t>Force palms</t>
  </si>
  <si>
    <t>Force soles, mk 1</t>
  </si>
  <si>
    <t>Force soles, mk 2</t>
  </si>
  <si>
    <t>Fortified feet</t>
  </si>
  <si>
    <t>Fortified feet (AB)</t>
  </si>
  <si>
    <t>Fortified feet (N)</t>
  </si>
  <si>
    <t>Fungal breath</t>
  </si>
  <si>
    <t>Lungs and throat</t>
  </si>
  <si>
    <t>Fungal breath (N)</t>
  </si>
  <si>
    <t>AP28 &amp; AR</t>
  </si>
  <si>
    <t>Ghoul glands, mk 1</t>
  </si>
  <si>
    <t>Ghoul glands, mk 2</t>
  </si>
  <si>
    <t>Ghoul glands, mk 3</t>
  </si>
  <si>
    <t>Ghoul glands, mk 4</t>
  </si>
  <si>
    <t>Ghoul glands, mk 5</t>
  </si>
  <si>
    <t>Gill sheath</t>
  </si>
  <si>
    <t>Gill sheath (N)</t>
  </si>
  <si>
    <t>Glass skin</t>
  </si>
  <si>
    <t>Glass skin (N)</t>
  </si>
  <si>
    <t>Grave wind, mk 1</t>
  </si>
  <si>
    <t>Grave wind, mk 2</t>
  </si>
  <si>
    <t>Grave wind, mk 3</t>
  </si>
  <si>
    <t>Grave wind, mk 4</t>
  </si>
  <si>
    <t>Grave wind, mk 5</t>
  </si>
  <si>
    <t>Gravitational harness, mk 1</t>
  </si>
  <si>
    <t>Gravitational harness, mk 2</t>
  </si>
  <si>
    <t>Gravitational harness, mk 3</t>
  </si>
  <si>
    <t>Herbicidal glands</t>
  </si>
  <si>
    <t>Herbicidal glands (N)</t>
  </si>
  <si>
    <t>Hideaway limb, quickdraw</t>
  </si>
  <si>
    <t>Arm or Leg</t>
  </si>
  <si>
    <t>Hideaway limb, quickdraw (AB)</t>
  </si>
  <si>
    <t>Hideaway limb, quickdraw (N)</t>
  </si>
  <si>
    <t>Hideaway limb, standard</t>
  </si>
  <si>
    <t>Hideaway limb, standard (AB)</t>
  </si>
  <si>
    <t>Hideaway limb, standard (N)</t>
  </si>
  <si>
    <t>Holographic eyes, mk 1</t>
  </si>
  <si>
    <t>Holographic eyes, mk 2</t>
  </si>
  <si>
    <t>Holographic eyes, mk 3</t>
  </si>
  <si>
    <t>Holographic eyes, mk 4</t>
  </si>
  <si>
    <t>Intercepting ears, mk 1</t>
  </si>
  <si>
    <t>Intercepting ears, mk 2</t>
  </si>
  <si>
    <t>Keening larynx, mk 1</t>
  </si>
  <si>
    <t>Keening larynx, mk 2</t>
  </si>
  <si>
    <t>Keening larynx, mk 3</t>
  </si>
  <si>
    <t>Keening larynx, mk 4</t>
  </si>
  <si>
    <t>Keening larynx, mk 5</t>
  </si>
  <si>
    <t>Lightvision shades</t>
  </si>
  <si>
    <t>Lightvision shades (AB)</t>
  </si>
  <si>
    <t>AP14 &amp; CRB</t>
  </si>
  <si>
    <t>Lightvision shades (N)</t>
  </si>
  <si>
    <t>AR &amp; AP14</t>
  </si>
  <si>
    <t>Limning palm</t>
  </si>
  <si>
    <t>Limning palm (AB)</t>
  </si>
  <si>
    <t>Limning palm (N)</t>
  </si>
  <si>
    <t>Linguistic capacitor</t>
  </si>
  <si>
    <t>Linguistic capacitor (AB)</t>
  </si>
  <si>
    <t>Linguistic capacitor (N)</t>
  </si>
  <si>
    <t>Machine telepathy cluster</t>
  </si>
  <si>
    <t>Machine telepathy cluster (N)</t>
  </si>
  <si>
    <t>Mighty vocal cords</t>
  </si>
  <si>
    <t>Mighty vocal cords (N)</t>
  </si>
  <si>
    <t>Moonflower lightgraft</t>
  </si>
  <si>
    <t>Moonflower lightgraft (N)</t>
  </si>
  <si>
    <t>Moonlight fibers, mk 1</t>
  </si>
  <si>
    <t>Moonlight fibers, mk 2</t>
  </si>
  <si>
    <t>Moonlight fibers, mk 3</t>
  </si>
  <si>
    <t>Moonlight fibers, mk 4</t>
  </si>
  <si>
    <t>Moonlight fibers, mk 5</t>
  </si>
  <si>
    <t>Morphic skin, advanced</t>
  </si>
  <si>
    <t>Morphic skin, basic</t>
  </si>
  <si>
    <t>Morphic skin, doppelganger</t>
  </si>
  <si>
    <t>Necrocortex, mk 1</t>
  </si>
  <si>
    <t>Necrocortex, mk 2</t>
  </si>
  <si>
    <t>Necrocortex, mk 3</t>
  </si>
  <si>
    <t>Necrocortex, mk 4</t>
  </si>
  <si>
    <t>Necrocortex, mk 5</t>
  </si>
  <si>
    <t>Nimble soles</t>
  </si>
  <si>
    <t>Feet</t>
  </si>
  <si>
    <t>Ocucloak processor</t>
  </si>
  <si>
    <t>Ocucloak processor (N)</t>
  </si>
  <si>
    <t>Optical laser, aphelion</t>
  </si>
  <si>
    <t>Eye</t>
  </si>
  <si>
    <t>Optical laser, aphelion (AB)</t>
  </si>
  <si>
    <t>Optical laser, aphelion (N)</t>
  </si>
  <si>
    <t>Optical laser, azimuth</t>
  </si>
  <si>
    <t>Optical laser, azimuth (AB)</t>
  </si>
  <si>
    <t>Optical laser, azimuth (N)</t>
  </si>
  <si>
    <t>Optical laser, corona</t>
  </si>
  <si>
    <t>Optical laser, corona (AB)</t>
  </si>
  <si>
    <t>Optical laser, corona (N)</t>
  </si>
  <si>
    <t>Optical laser, parallax</t>
  </si>
  <si>
    <t>Optical laser, parallax (AB)</t>
  </si>
  <si>
    <t>Optical laser, parallax (N)</t>
  </si>
  <si>
    <t>Optical laser, zenith</t>
  </si>
  <si>
    <t>Optical laser, zenith (AB)</t>
  </si>
  <si>
    <t>Optical laser, zenith (N)</t>
  </si>
  <si>
    <t>Personal upgrade, mk 1</t>
  </si>
  <si>
    <t>Personal upgrade, mk 2</t>
  </si>
  <si>
    <t>Personal upgrade, mk 3</t>
  </si>
  <si>
    <t>Phantom basal ganglia, mk 1</t>
  </si>
  <si>
    <t>Phantom basal ganglia, mk 2</t>
  </si>
  <si>
    <t>Phantom basal ganglia, mk 3</t>
  </si>
  <si>
    <t>Phantom basal ganglia, mk 4</t>
  </si>
  <si>
    <t>Phantom basal ganglia, mk 5</t>
  </si>
  <si>
    <t>Photoenergetic node</t>
  </si>
  <si>
    <t>Photoenergetic node (N)</t>
  </si>
  <si>
    <t>Polarizing palm</t>
  </si>
  <si>
    <t>Polarizing palm (AB)</t>
  </si>
  <si>
    <t>Polarizing palm (N)</t>
  </si>
  <si>
    <t>Polyhand</t>
  </si>
  <si>
    <t>Polyhand (AB)</t>
  </si>
  <si>
    <t>Polyhand (N)</t>
  </si>
  <si>
    <t>Prehensile tail</t>
  </si>
  <si>
    <t>Prehensile tail (N)</t>
  </si>
  <si>
    <t>Pressurized lungs</t>
  </si>
  <si>
    <t>Pressurized lungs (N)</t>
  </si>
  <si>
    <t>Prosthetic limb, standard</t>
  </si>
  <si>
    <t>Arm and Hand or Leg and Foot</t>
  </si>
  <si>
    <t>Prosthetic limb, standard (AB)</t>
  </si>
  <si>
    <t>Prosthetic limb, standard (N)</t>
  </si>
  <si>
    <t>Prosthetic limb, storage</t>
  </si>
  <si>
    <t>Prosthetic limb, storage (AB)</t>
  </si>
  <si>
    <t>Prosthetic limb, storage (N)</t>
  </si>
  <si>
    <t>Psychoactive eyes, charming</t>
  </si>
  <si>
    <t>Psychoactive eyes, fascinating</t>
  </si>
  <si>
    <t>Psychokinetic sleeve</t>
  </si>
  <si>
    <t>Arm and hand</t>
  </si>
  <si>
    <t>Recoil stabilizer</t>
  </si>
  <si>
    <t>Recoil stabilizer (AB)</t>
  </si>
  <si>
    <t>Recoil stabilizer (N)</t>
  </si>
  <si>
    <t>Regenerative blood, mk 1</t>
  </si>
  <si>
    <t>Regenerative blood, mk 1 (N)</t>
  </si>
  <si>
    <t>Regenerative blood, mk 2</t>
  </si>
  <si>
    <t>Regenerative blood, mk 2 (N)</t>
  </si>
  <si>
    <t>Regenerative blood, mk 3</t>
  </si>
  <si>
    <t>Regenerative blood, mk 3 (N)</t>
  </si>
  <si>
    <t>Regenerative blood, mk 4</t>
  </si>
  <si>
    <t>Regenerative blood, mk 4 (N)</t>
  </si>
  <si>
    <t>Regenerative blood, mk 5</t>
  </si>
  <si>
    <t>Regenerative blood, mk 5 (N)</t>
  </si>
  <si>
    <t>Resistant hide, mk 1</t>
  </si>
  <si>
    <t>Resistant hide, mk 1 (N)</t>
  </si>
  <si>
    <t>Resistant hide, mk 2</t>
  </si>
  <si>
    <t>Resistant hide, mk 2 (N)</t>
  </si>
  <si>
    <t>Resistant hide, mk 3</t>
  </si>
  <si>
    <t>Resistant hide, mk 3 (N)</t>
  </si>
  <si>
    <t>Resistant hide, mk 4</t>
  </si>
  <si>
    <t>Resistant hide, mk 4 (N)</t>
  </si>
  <si>
    <t>Resistant hide, mk 5</t>
  </si>
  <si>
    <t>Resistant hide, mk 5 (N)</t>
  </si>
  <si>
    <t>Resistant hide, mk 6</t>
  </si>
  <si>
    <t>Resistant hide, mk 6 (N)</t>
  </si>
  <si>
    <t>Resonant larynx, advanced</t>
  </si>
  <si>
    <t>Resonant larynx, standard</t>
  </si>
  <si>
    <t>Respiration compounder</t>
  </si>
  <si>
    <t>Respiration compounder (AB)</t>
  </si>
  <si>
    <t>Respiration compounder (N)</t>
  </si>
  <si>
    <t>Restless pineal gland</t>
  </si>
  <si>
    <t>Restraining spinneret</t>
  </si>
  <si>
    <t>Restraining spinneret (N)</t>
  </si>
  <si>
    <t>Retinal reflectors</t>
  </si>
  <si>
    <t>Retinal reflectors (AB)</t>
  </si>
  <si>
    <t>Retinal reflectors (N)</t>
  </si>
  <si>
    <t>Seismic spine</t>
  </si>
  <si>
    <t>Selective ears</t>
  </si>
  <si>
    <t>Shadow nerves, mk 1</t>
  </si>
  <si>
    <t>Shadow nerves, mk 2</t>
  </si>
  <si>
    <t>Shadow nerves, mk 3</t>
  </si>
  <si>
    <t>Shadow nerves, mk 4</t>
  </si>
  <si>
    <t>Shadow nerves, mk 5</t>
  </si>
  <si>
    <t>Shock fist, aurora</t>
  </si>
  <si>
    <t>Shock fist, aurora (N)</t>
  </si>
  <si>
    <t>Shock fist, static</t>
  </si>
  <si>
    <t>Shock fist, static (N)</t>
  </si>
  <si>
    <t>Shock fist, storm</t>
  </si>
  <si>
    <t>Shock fist, storm (N)</t>
  </si>
  <si>
    <t>Shock fist, tempest</t>
  </si>
  <si>
    <t>Shock fist, tempest (N)</t>
  </si>
  <si>
    <t>Shortwave receiver-transmitter</t>
  </si>
  <si>
    <t>Shortwave receiver-transmitter (AB)</t>
  </si>
  <si>
    <t>Shortwave receiver-transmitter (N)</t>
  </si>
  <si>
    <t>Shotalashu link cortex</t>
  </si>
  <si>
    <t>Shotalashu link cortex (N)</t>
  </si>
  <si>
    <t>Skin of the chameleon</t>
  </si>
  <si>
    <t>Skin of the chameleon (N)</t>
  </si>
  <si>
    <t>Solar overload conduit, mk 1</t>
  </si>
  <si>
    <t>Solar overload conduit, mk 1 (AB)</t>
  </si>
  <si>
    <t>Solar overload conduit, mk 1 (N)</t>
  </si>
  <si>
    <t>Solar overload conduit, mk 2</t>
  </si>
  <si>
    <t>Solar overload conduit, mk 2 (AB)</t>
  </si>
  <si>
    <t>Solar overload conduit, mk 2 (N)</t>
  </si>
  <si>
    <t>Solar overload conduit, mk 3</t>
  </si>
  <si>
    <t>Solar overload conduit, mk 3 (AB)</t>
  </si>
  <si>
    <t>Solar overload conduit, mk 3 (N)</t>
  </si>
  <si>
    <t>Sovereign helm</t>
  </si>
  <si>
    <t>Speed suspension, complete</t>
  </si>
  <si>
    <t>Speed suspension, complete (AB)</t>
  </si>
  <si>
    <t>Speed suspension, complete (N)</t>
  </si>
  <si>
    <t>Speed suspension, minimal</t>
  </si>
  <si>
    <t>Speed suspension, minimal (AB)</t>
  </si>
  <si>
    <t>Speed suspension, minimal (N)</t>
  </si>
  <si>
    <t>Speed suspension, standard</t>
  </si>
  <si>
    <t>Speed suspension, standard (AB)</t>
  </si>
  <si>
    <t>Speed suspension, standard (N)</t>
  </si>
  <si>
    <t>Spinal struts, minimal</t>
  </si>
  <si>
    <t>Spinal struts, minimal (AB)</t>
  </si>
  <si>
    <t>Spinal struts, minimal (N)</t>
  </si>
  <si>
    <t>Spinal struts, reinforced</t>
  </si>
  <si>
    <t>Spinal struts, reinforced (AB)</t>
  </si>
  <si>
    <t>Spinal struts, reinforced (N)</t>
  </si>
  <si>
    <t>Spinal struts, standard</t>
  </si>
  <si>
    <t>Spinal struts, standard (AB)</t>
  </si>
  <si>
    <t>Spinal struts, standard (N)</t>
  </si>
  <si>
    <t>Squirming entrails, mk 1</t>
  </si>
  <si>
    <t>Squirming entrails, mk 2</t>
  </si>
  <si>
    <t>Squirming entrails, mk 3</t>
  </si>
  <si>
    <t>Squirming entrails, mk 4</t>
  </si>
  <si>
    <t>Squirming entrails, mk 5</t>
  </si>
  <si>
    <t>Stench glands, mk 1</t>
  </si>
  <si>
    <t>Stench glands, mk 2</t>
  </si>
  <si>
    <t>Stench glands, mk 3</t>
  </si>
  <si>
    <t>Stench glands, mk 4</t>
  </si>
  <si>
    <t>Stench glands, mk 5</t>
  </si>
  <si>
    <t>Swimming fins</t>
  </si>
  <si>
    <t>Swimming fins (N)</t>
  </si>
  <si>
    <t>Synchronous heart</t>
  </si>
  <si>
    <t>Technopathy node</t>
  </si>
  <si>
    <t>Thorgothrel armature</t>
  </si>
  <si>
    <t>Thorgothrel armature (AB)</t>
  </si>
  <si>
    <t>AA3 &amp; CRB</t>
  </si>
  <si>
    <t>Thorgothrel armature (N)</t>
  </si>
  <si>
    <t>Threshold buffer, mk 1</t>
  </si>
  <si>
    <t>Threshold buffer, mk 1 (AB)</t>
  </si>
  <si>
    <t>Threshold buffer, mk 1 (N)</t>
  </si>
  <si>
    <t>Threshold buffer, mk 2</t>
  </si>
  <si>
    <t>Threshold buffer, mk 2 (AB)</t>
  </si>
  <si>
    <t>Threshold buffer, mk 2 (N)</t>
  </si>
  <si>
    <t>Threshold buffer, mk 3</t>
  </si>
  <si>
    <t>Threshold buffer, mk 3 (AB)</t>
  </si>
  <si>
    <t>Threshold buffer, mk 3 (N)</t>
  </si>
  <si>
    <t>Tympanal cluster</t>
  </si>
  <si>
    <t>Tympanal cluster (N)</t>
  </si>
  <si>
    <t>Ultralight wings, angel</t>
  </si>
  <si>
    <t>All arms</t>
  </si>
  <si>
    <t>Ultralight wings, angel (N)</t>
  </si>
  <si>
    <t>Ultralight wings, dragon</t>
  </si>
  <si>
    <t>Ultralight wings, dragon (N)</t>
  </si>
  <si>
    <t>Ultralight wings, strix</t>
  </si>
  <si>
    <t>Ultralight wings, strix (N)</t>
  </si>
  <si>
    <t>Undead adrenal gland, mk 1</t>
  </si>
  <si>
    <t>Undead adrenal gland, mk 2</t>
  </si>
  <si>
    <t>Undead adrenal gland, mk 3</t>
  </si>
  <si>
    <t>Undead adrenal gland, mk 4</t>
  </si>
  <si>
    <t>Undead adrenal gland, mk 5</t>
  </si>
  <si>
    <t>Vampire voice, mk 1</t>
  </si>
  <si>
    <t>Vampire voice, mk 2</t>
  </si>
  <si>
    <t>Vampire voice, mk 3</t>
  </si>
  <si>
    <t>Vampire voice, mk 4</t>
  </si>
  <si>
    <t>Vampire voice, mk 5</t>
  </si>
  <si>
    <t>Venom spur</t>
  </si>
  <si>
    <t>Venom spur (N)</t>
  </si>
  <si>
    <t>Vocal modulator</t>
  </si>
  <si>
    <t>Vocal modulator (AB)</t>
  </si>
  <si>
    <t>Vocal modulator (N)</t>
  </si>
  <si>
    <t>Voice amplifier</t>
  </si>
  <si>
    <t>Voice amplifier (AB)</t>
  </si>
  <si>
    <t>Voice amplifier (N)</t>
  </si>
  <si>
    <t>Voice encoder, primal</t>
  </si>
  <si>
    <t>Voice encoder, primal (AB)</t>
  </si>
  <si>
    <t>AP26 &amp; CRB</t>
  </si>
  <si>
    <t>Voice encoder, primal (N)</t>
  </si>
  <si>
    <t>AR &amp; AP26</t>
  </si>
  <si>
    <t>Voice encoder, sophisticate</t>
  </si>
  <si>
    <t>Voice encoder, sophisticate (AB)</t>
  </si>
  <si>
    <t>Voice encoder, sophisticate (N)</t>
  </si>
  <si>
    <t>Weaponized prosthesis, mk 1</t>
  </si>
  <si>
    <t>Arm and Hand</t>
  </si>
  <si>
    <t>Weaponized prosthesis, mk 1 (AB)</t>
  </si>
  <si>
    <t>Weaponized prosthesis, mk 1 (N)</t>
  </si>
  <si>
    <t>Weaponized prosthesis, mk 2</t>
  </si>
  <si>
    <t>Weaponized prosthesis, mk 2 (AB)</t>
  </si>
  <si>
    <t>Weaponized prosthesis, mk 2 (N)</t>
  </si>
  <si>
    <t>Whispering gyrus, mk 1</t>
  </si>
  <si>
    <t>Whispering gyrus, mk 2</t>
  </si>
  <si>
    <t>Whispering gyrus, mk 3</t>
  </si>
  <si>
    <t>Whispering gyrus, mk 4</t>
  </si>
  <si>
    <t>Whispering gyrus, mk 5</t>
  </si>
  <si>
    <t>Wide-spectrum ocular implant</t>
  </si>
  <si>
    <t>Wide-spectrum ocular implant (AB)</t>
  </si>
  <si>
    <t>Wide-spectrum ocular implant (N)</t>
  </si>
  <si>
    <t>Wildwise</t>
  </si>
  <si>
    <t>Wildwise (N)</t>
  </si>
  <si>
    <t>Wraith motes, mk 1</t>
  </si>
  <si>
    <t>Wraith motes, mk 2</t>
  </si>
  <si>
    <t>Wraith motes, mk 3</t>
  </si>
  <si>
    <t>Wraith motes, mk 4</t>
  </si>
  <si>
    <t>Wraith motes, mk 5</t>
  </si>
  <si>
    <t>X-legs, basic</t>
  </si>
  <si>
    <t>All legs and feet</t>
  </si>
  <si>
    <t>X-legs, basic (AB)</t>
  </si>
  <si>
    <t>X-legs, basic (N)</t>
  </si>
  <si>
    <t>X-legs, climbing</t>
  </si>
  <si>
    <t>X-legs, climbing (AB)</t>
  </si>
  <si>
    <t>X-legs, climbing (N)</t>
  </si>
  <si>
    <t>Item</t>
  </si>
  <si>
    <t>Hands</t>
  </si>
  <si>
    <t>Acclimation torc</t>
  </si>
  <si>
    <t>1 / hour</t>
  </si>
  <si>
    <t>Alert redirector</t>
  </si>
  <si>
    <t>Analeptic tablet</t>
  </si>
  <si>
    <t>Antigravity belt</t>
  </si>
  <si>
    <t>1 / round</t>
  </si>
  <si>
    <t>Anykey</t>
  </si>
  <si>
    <t>1/ use</t>
  </si>
  <si>
    <t>Autocartographer</t>
  </si>
  <si>
    <t>10 / hour</t>
  </si>
  <si>
    <t>Autoclaw</t>
  </si>
  <si>
    <t>Beacon</t>
  </si>
  <si>
    <t>Binders</t>
  </si>
  <si>
    <t>Binoculars</t>
  </si>
  <si>
    <t>Blabbersponder</t>
  </si>
  <si>
    <t>1 / day</t>
  </si>
  <si>
    <t>Bug snare</t>
  </si>
  <si>
    <t>Bypass subroutine</t>
  </si>
  <si>
    <t>Cable line, adamantine alloy (10 ft.)</t>
  </si>
  <si>
    <t>Cable line, titanium alloy (10 ft.)</t>
  </si>
  <si>
    <t>Camouflage membrane</t>
  </si>
  <si>
    <t>Carter's baton</t>
  </si>
  <si>
    <t>8 / round</t>
  </si>
  <si>
    <t>Chemalyzer</t>
  </si>
  <si>
    <t>Clearsight goggles</t>
  </si>
  <si>
    <t>Comm unit, dimensional</t>
  </si>
  <si>
    <t>Comm unit, personal</t>
  </si>
  <si>
    <t>Comm unit, system-wide</t>
  </si>
  <si>
    <t>Comm unit, unlimited</t>
  </si>
  <si>
    <t>Crash pad</t>
  </si>
  <si>
    <t>Data core</t>
  </si>
  <si>
    <t>Datapad</t>
  </si>
  <si>
    <t>Dermal stapler</t>
  </si>
  <si>
    <t>Detonator</t>
  </si>
  <si>
    <t>1 / use</t>
  </si>
  <si>
    <t>Diagnostic lozenge</t>
  </si>
  <si>
    <t>Disintegration hoop</t>
  </si>
  <si>
    <t>10 / round</t>
  </si>
  <si>
    <t>DNA scrambler</t>
  </si>
  <si>
    <t>Domestic drone, basic</t>
  </si>
  <si>
    <t>varies</t>
  </si>
  <si>
    <t>Domestic drone, elite</t>
  </si>
  <si>
    <t>Electroviscous cloak</t>
  </si>
  <si>
    <t>Emergency beacon</t>
  </si>
  <si>
    <t>Emergency raft, basic</t>
  </si>
  <si>
    <t>Emergency raft, hovercraft</t>
  </si>
  <si>
    <t>Emotion regulator, advanced</t>
  </si>
  <si>
    <t>1 / 10 min</t>
  </si>
  <si>
    <t>Emotion regulator, basic</t>
  </si>
  <si>
    <t>Engineer's puzzle box</t>
  </si>
  <si>
    <t>Entanglement badges</t>
  </si>
  <si>
    <t>Envoy's mouthpiece</t>
  </si>
  <si>
    <t>2 / hour</t>
  </si>
  <si>
    <t>Evenfire unit</t>
  </si>
  <si>
    <t>Fire extinguisher</t>
  </si>
  <si>
    <t>Flash shield generator</t>
  </si>
  <si>
    <t>10 / use</t>
  </si>
  <si>
    <t>Flashlight</t>
  </si>
  <si>
    <t>Flushbuster</t>
  </si>
  <si>
    <t>Formation boots</t>
  </si>
  <si>
    <t>Frictionless gel</t>
  </si>
  <si>
    <t>Fungal bomb</t>
  </si>
  <si>
    <t>Geckopad gloves</t>
  </si>
  <si>
    <t>Grappler</t>
  </si>
  <si>
    <t>Grenade scrambler, mk 1</t>
  </si>
  <si>
    <t>5 / round</t>
  </si>
  <si>
    <t>Grenade scrambler, mk 2</t>
  </si>
  <si>
    <t>Grenade scrambler, mk 3</t>
  </si>
  <si>
    <t>Grenade scrambler, mk 4</t>
  </si>
  <si>
    <t>Grenade scrambler, mk 5</t>
  </si>
  <si>
    <t>Grenade scrambler, mk 6</t>
  </si>
  <si>
    <t>Grounding boots</t>
  </si>
  <si>
    <t>Gun emplacement</t>
  </si>
  <si>
    <t>Habitat box</t>
  </si>
  <si>
    <t>Heatsink cravat</t>
  </si>
  <si>
    <t>Holdall raiment</t>
  </si>
  <si>
    <t>Holographic sashimono</t>
  </si>
  <si>
    <t>Holoshroud</t>
  </si>
  <si>
    <t>Holoskin</t>
  </si>
  <si>
    <t>Horizon shield</t>
  </si>
  <si>
    <t>Hoverskates</t>
  </si>
  <si>
    <t>Inductive bandolier</t>
  </si>
  <si>
    <t>2 / min</t>
  </si>
  <si>
    <t>Inertial-reinforcement belt</t>
  </si>
  <si>
    <t>Ion tape</t>
  </si>
  <si>
    <t>Jammer charge</t>
  </si>
  <si>
    <t>Lantern</t>
  </si>
  <si>
    <t>Laser drill</t>
  </si>
  <si>
    <t>Laser microphone</t>
  </si>
  <si>
    <t>Library chip</t>
  </si>
  <si>
    <t>Lock, average</t>
  </si>
  <si>
    <t>Lock, good</t>
  </si>
  <si>
    <t>Lock, simple</t>
  </si>
  <si>
    <t>Lock, superior</t>
  </si>
  <si>
    <t>Magboots</t>
  </si>
  <si>
    <t>Magnegloves</t>
  </si>
  <si>
    <t>Magniscope</t>
  </si>
  <si>
    <t>Manacles</t>
  </si>
  <si>
    <t>Mechakata</t>
  </si>
  <si>
    <t>Medical lab</t>
  </si>
  <si>
    <t>Medkit, advanced</t>
  </si>
  <si>
    <t>Medkit, basic</t>
  </si>
  <si>
    <t>Medpatch</t>
  </si>
  <si>
    <t>Memory expunger</t>
  </si>
  <si>
    <t>Micro tap, mk 1</t>
  </si>
  <si>
    <t>Micro tap, mk 2</t>
  </si>
  <si>
    <t>Micro tap, mk 3</t>
  </si>
  <si>
    <t>Microgoggles</t>
  </si>
  <si>
    <t>Mimic imager, helmet-mounted</t>
  </si>
  <si>
    <t>4/round</t>
  </si>
  <si>
    <t>Mimic imager, hovering</t>
  </si>
  <si>
    <t>4 / round</t>
  </si>
  <si>
    <t>Miniature sun</t>
  </si>
  <si>
    <t>Motion detector</t>
  </si>
  <si>
    <t>Multiverse mirror</t>
  </si>
  <si>
    <t>Musical instrument, basic</t>
  </si>
  <si>
    <t>Musical instrument, euphonic</t>
  </si>
  <si>
    <t>Nanite hypopen, black</t>
  </si>
  <si>
    <t>Nanite hypopen, brown</t>
  </si>
  <si>
    <t>Nanite hypopen, gray</t>
  </si>
  <si>
    <t>Nanite hypopen, green</t>
  </si>
  <si>
    <t>Nanite hypopen, purple</t>
  </si>
  <si>
    <t>Nanite hypopen, red</t>
  </si>
  <si>
    <t>Nanite hypopen, white</t>
  </si>
  <si>
    <t>Nanite patch, mk 1</t>
  </si>
  <si>
    <t>Nanite patch, mk 2</t>
  </si>
  <si>
    <t>Nanite patch, mk 3</t>
  </si>
  <si>
    <t>Neuropoppet</t>
  </si>
  <si>
    <t>Ooze statis flask</t>
  </si>
  <si>
    <t>Organic printing vat</t>
  </si>
  <si>
    <t>Oxygen candle</t>
  </si>
  <si>
    <t>Personal phase shifter</t>
  </si>
  <si>
    <t>Phrenic scrambler, clear</t>
  </si>
  <si>
    <t>Phrenic scrambler, violet</t>
  </si>
  <si>
    <t>Phrenic scrambler, viridian</t>
  </si>
  <si>
    <t>Plasma diverter</t>
  </si>
  <si>
    <t>10 / min</t>
  </si>
  <si>
    <t>Portable gangway</t>
  </si>
  <si>
    <t>Portable grinder</t>
  </si>
  <si>
    <t>Proximity helmet</t>
  </si>
  <si>
    <t>Pulse ray</t>
  </si>
  <si>
    <t>Purifying puck</t>
  </si>
  <si>
    <t>Quantum boxes</t>
  </si>
  <si>
    <t>Radiation badge</t>
  </si>
  <si>
    <t>See text</t>
  </si>
  <si>
    <t>Radiation sweeper</t>
  </si>
  <si>
    <t>Regeneration table</t>
  </si>
  <si>
    <t>Replenigel megavitamin</t>
  </si>
  <si>
    <t>Scanner, enhanced camera</t>
  </si>
  <si>
    <t>Scanner, shotgun microphone</t>
  </si>
  <si>
    <t>Scanner, true-frame camera</t>
  </si>
  <si>
    <t>Scanner, video camera</t>
  </si>
  <si>
    <t>Scorch suture</t>
  </si>
  <si>
    <t>2 / use</t>
  </si>
  <si>
    <t>Signal jammer</t>
  </si>
  <si>
    <t>Sleeping sentry</t>
  </si>
  <si>
    <t>Smart cable (10 ft.)</t>
  </si>
  <si>
    <t>Solar sheeting</t>
  </si>
  <si>
    <t>Spear of fates</t>
  </si>
  <si>
    <t>Spotlight</t>
  </si>
  <si>
    <t>Sprayflesh</t>
  </si>
  <si>
    <t>Spy drone</t>
  </si>
  <si>
    <t>Strategy game, basic</t>
  </si>
  <si>
    <t>Strategy game, imperial conquest</t>
  </si>
  <si>
    <t>Subdermal extractor</t>
  </si>
  <si>
    <t>Superposition belt</t>
  </si>
  <si>
    <t>Survival straw</t>
  </si>
  <si>
    <t>Swarmproof bangles, advanced</t>
  </si>
  <si>
    <t>Swarmproof bangles, basic</t>
  </si>
  <si>
    <t>Synaptic link</t>
  </si>
  <si>
    <t>Thief drone</t>
  </si>
  <si>
    <t>Tool kit</t>
  </si>
  <si>
    <t>Tool kit, engineering speciality</t>
  </si>
  <si>
    <t>Tool kit, specialty</t>
  </si>
  <si>
    <t>Tracking bug</t>
  </si>
  <si>
    <t>Traction holster</t>
  </si>
  <si>
    <t>Warning wire, mk 1</t>
  </si>
  <si>
    <t>Warning wire, mk 2</t>
  </si>
  <si>
    <t>Warning wire, mk 3</t>
  </si>
  <si>
    <t>Warning wire, mk 4</t>
  </si>
  <si>
    <t>Weightless footlocker</t>
  </si>
  <si>
    <t>Whisper comm</t>
  </si>
  <si>
    <t>White-noise generator</t>
  </si>
  <si>
    <t>Wingsuit</t>
  </si>
  <si>
    <t>X-ray visor</t>
  </si>
  <si>
    <t>Zipstick</t>
  </si>
  <si>
    <t>Aballonian drone box</t>
  </si>
  <si>
    <t>Held</t>
  </si>
  <si>
    <t>Abysium philter</t>
  </si>
  <si>
    <t>Consumable</t>
  </si>
  <si>
    <t>Aeon stone, alabaster helix</t>
  </si>
  <si>
    <t>Passive</t>
  </si>
  <si>
    <t>Aeon stone, amber hyperboloid</t>
  </si>
  <si>
    <t>Aeon stone, bright yellow cabochon</t>
  </si>
  <si>
    <t>Aeon stone, clear spindle</t>
  </si>
  <si>
    <t>Aeon stone, cloudy blue rhomboid</t>
  </si>
  <si>
    <t>Aeon stone, dark blue rhomboid</t>
  </si>
  <si>
    <t>Aeon stone, iridescent spindle</t>
  </si>
  <si>
    <t>Aeon stone, iridescent trillian</t>
  </si>
  <si>
    <t>Aeon stone, kaleidoscopic icosahedron</t>
  </si>
  <si>
    <t>Aeon stone, obsidian annulus</t>
  </si>
  <si>
    <t>Aeon stone, opalescent white pyramid</t>
  </si>
  <si>
    <t>Aeon stone, pearly white spindle</t>
  </si>
  <si>
    <t>Aeon stone, purple sphere</t>
  </si>
  <si>
    <t>Aeon stone, ruby sphere</t>
  </si>
  <si>
    <t>Aeon stone, sapphire cone</t>
  </si>
  <si>
    <t>Aeon stone, silver lemniscate</t>
  </si>
  <si>
    <t>Aeon stone, vibrant green prism</t>
  </si>
  <si>
    <t>Aeon stone, viridian balbis</t>
  </si>
  <si>
    <t>Amulet of camouflage</t>
  </si>
  <si>
    <t>Worn (amulet)</t>
  </si>
  <si>
    <t>Anvil of Torag</t>
  </si>
  <si>
    <t>Static object</t>
  </si>
  <si>
    <t>Arclord's rod, mk 1</t>
  </si>
  <si>
    <t>Arclord's rod, mk 2</t>
  </si>
  <si>
    <t>Arclord's rod, mk 3</t>
  </si>
  <si>
    <t>Arclord's rod, mk 4</t>
  </si>
  <si>
    <t>Arquand horns</t>
  </si>
  <si>
    <t>Worn (helmet)</t>
  </si>
  <si>
    <t>Arquand manacles</t>
  </si>
  <si>
    <t>Atrocite Sphere</t>
  </si>
  <si>
    <t>Priceless</t>
  </si>
  <si>
    <t>Artifact</t>
  </si>
  <si>
    <t>Aura goggles</t>
  </si>
  <si>
    <t>Worn (goggles)</t>
  </si>
  <si>
    <t>Authority medallion</t>
  </si>
  <si>
    <t>Worn</t>
  </si>
  <si>
    <t>Backpack, starfinder</t>
  </si>
  <si>
    <t>Worn (backpack)</t>
  </si>
  <si>
    <t>Barachius helm</t>
  </si>
  <si>
    <t>Boardroom attire</t>
  </si>
  <si>
    <t>Worn (cloak)</t>
  </si>
  <si>
    <t>Book of Unwritten Truths</t>
  </si>
  <si>
    <t>Brenneri stone, glossy</t>
  </si>
  <si>
    <t>Brenneri stone, luminous</t>
  </si>
  <si>
    <t>Brenneri stone, radiant</t>
  </si>
  <si>
    <t>Brigh's bolt</t>
  </si>
  <si>
    <t>Brooch of shielding</t>
  </si>
  <si>
    <t>Calcification rod</t>
  </si>
  <si>
    <t>Calecor skull-globe</t>
  </si>
  <si>
    <t>Celestial stole</t>
  </si>
  <si>
    <t>Worn (scarf)</t>
  </si>
  <si>
    <t>Charge cloak</t>
  </si>
  <si>
    <t>Clearsight trinket</t>
  </si>
  <si>
    <t>Conqueror's star of the headless vesk</t>
  </si>
  <si>
    <t>Worn (other)</t>
  </si>
  <si>
    <t>Conspirator's emblem</t>
  </si>
  <si>
    <t>Containment tesseract</t>
  </si>
  <si>
    <t>Corpse lantern</t>
  </si>
  <si>
    <t>Courage medallion</t>
  </si>
  <si>
    <t>Cover seed</t>
  </si>
  <si>
    <t>Darksight goggles</t>
  </si>
  <si>
    <t>Dawnflower melange</t>
  </si>
  <si>
    <t>Dented kasa</t>
  </si>
  <si>
    <t>Diffraction cloak, mk 1</t>
  </si>
  <si>
    <t>Diffraction cloak, mk 2</t>
  </si>
  <si>
    <t>Diffraction cloak, mk 3</t>
  </si>
  <si>
    <t>Djezet draught</t>
  </si>
  <si>
    <t>Dreamsilk cloak</t>
  </si>
  <si>
    <t>Eldritch encephalon, mk 1</t>
  </si>
  <si>
    <t>Eldritch encephalon, mk 2</t>
  </si>
  <si>
    <t>Eldritch encephalon, mk 3</t>
  </si>
  <si>
    <t>Elemental gem, mk 1</t>
  </si>
  <si>
    <t>Elemental gem, mk 2</t>
  </si>
  <si>
    <t>Elemental gem, mk 3</t>
  </si>
  <si>
    <t>Elemental gem, mk 4</t>
  </si>
  <si>
    <t>Elemental gem, mk 5</t>
  </si>
  <si>
    <t>Elemental gem, mk 6</t>
  </si>
  <si>
    <t>Empty orbit emblem</t>
  </si>
  <si>
    <t>Encryption tattoo, agent</t>
  </si>
  <si>
    <t>Encryption tattoo, master</t>
  </si>
  <si>
    <t>Encryption tattoo, operative</t>
  </si>
  <si>
    <t>Encryption tattoo, provocateur</t>
  </si>
  <si>
    <t>Energy-relay gloves</t>
  </si>
  <si>
    <t>Worn (gloves)</t>
  </si>
  <si>
    <t>Eohi boots</t>
  </si>
  <si>
    <t>Worn (boots)</t>
  </si>
  <si>
    <t>Falcon boots</t>
  </si>
  <si>
    <t>Falsebond tattoos</t>
  </si>
  <si>
    <t>Ferocity blazon</t>
  </si>
  <si>
    <t>Fiery runeplates, mk 1</t>
  </si>
  <si>
    <t>Fiery runeplates, mk 2</t>
  </si>
  <si>
    <t>Fiery runeplates, mk 3</t>
  </si>
  <si>
    <t>Figurine of wondrous power, bloodstone bloodbrother</t>
  </si>
  <si>
    <t>Figurine of wondrous power, bone crest-eater</t>
  </si>
  <si>
    <t>Figurine of wondrous power, obsidian electrovore</t>
  </si>
  <si>
    <t>Figurine of wondrous power, plastic sharpwing</t>
  </si>
  <si>
    <t>Flame melon juice</t>
  </si>
  <si>
    <t>Flame shield gauntlet</t>
  </si>
  <si>
    <t>Worn (hand)</t>
  </si>
  <si>
    <t>Flux fig</t>
  </si>
  <si>
    <t>Friendship braclet</t>
  </si>
  <si>
    <t>Furtive garment</t>
  </si>
  <si>
    <t>Glory medallion</t>
  </si>
  <si>
    <t>Glove of storing</t>
  </si>
  <si>
    <t>Harmonic reassembler</t>
  </si>
  <si>
    <t>Hat of disguise</t>
  </si>
  <si>
    <t>Hivemask</t>
  </si>
  <si>
    <t>Hoop of perspicacity</t>
  </si>
  <si>
    <t>Worn (head)</t>
  </si>
  <si>
    <t>Horacalcum mélange</t>
  </si>
  <si>
    <t>Improvisation adornment, mk 1</t>
  </si>
  <si>
    <t>Improvisation adornment, mk 2</t>
  </si>
  <si>
    <t>Improvisation adornment, mk 3</t>
  </si>
  <si>
    <t>Inscense of open thoughts</t>
  </si>
  <si>
    <t>Inspiration blazon</t>
  </si>
  <si>
    <t>Instinctive stabilizer</t>
  </si>
  <si>
    <t>Inubrix brew</t>
  </si>
  <si>
    <t>Iomedaean crusader helm</t>
  </si>
  <si>
    <t>Lawfinder</t>
  </si>
  <si>
    <t>Mantle of willpower</t>
  </si>
  <si>
    <t>Mask of the mantis</t>
  </si>
  <si>
    <t>Monocle of recognition</t>
  </si>
  <si>
    <t>Moon crystal</t>
  </si>
  <si>
    <t>Noqual elixir</t>
  </si>
  <si>
    <t>Obfuscated journal</t>
  </si>
  <si>
    <t>Pathing telescope</t>
  </si>
  <si>
    <t>Phase twin generator</t>
  </si>
  <si>
    <t>Pilot's helmet</t>
  </si>
  <si>
    <t>Planar runeplates, mk 1</t>
  </si>
  <si>
    <t>Planar runeplates, mk 2</t>
  </si>
  <si>
    <t>Planar runeplates, mk 3</t>
  </si>
  <si>
    <t>Plasma beads, mk 1</t>
  </si>
  <si>
    <t>Plasma beads, mk 2</t>
  </si>
  <si>
    <t>Plasma beads, mk 3</t>
  </si>
  <si>
    <t>Plasma scabbard</t>
  </si>
  <si>
    <t>Polymorphic serum, mk 1</t>
  </si>
  <si>
    <t>Polymorphic serum, mk 2</t>
  </si>
  <si>
    <t>Polymorphic serum, mk 3</t>
  </si>
  <si>
    <t>Polymorphic serum, mk 4</t>
  </si>
  <si>
    <t>Polymorphic serum, mk 5</t>
  </si>
  <si>
    <t>Polymorphic serum, mk 6</t>
  </si>
  <si>
    <t>Psychic inhibitor</t>
  </si>
  <si>
    <t>Queen's meal</t>
  </si>
  <si>
    <t>Quorlu heat gem</t>
  </si>
  <si>
    <t>Rad-out serum</t>
  </si>
  <si>
    <t>Radiant ensemble</t>
  </si>
  <si>
    <t>Ratfolk belt</t>
  </si>
  <si>
    <t>Worn (belt)</t>
  </si>
  <si>
    <t>Reckless gloves</t>
  </si>
  <si>
    <t>Recovery aegis</t>
  </si>
  <si>
    <t>Regeneration serum</t>
  </si>
  <si>
    <t>Resilient jacket</t>
  </si>
  <si>
    <t>Worn (jacket)</t>
  </si>
  <si>
    <t>Restoring rod</t>
  </si>
  <si>
    <t>Ring of cosmic alignment</t>
  </si>
  <si>
    <t>Worn (ring)</t>
  </si>
  <si>
    <t>Ring of counterspells</t>
  </si>
  <si>
    <t>Ring of fangs</t>
  </si>
  <si>
    <t>Ring of resistance, mk 1</t>
  </si>
  <si>
    <t>Ring of resistance, mk 2</t>
  </si>
  <si>
    <t>Ring of resistance, mk 3</t>
  </si>
  <si>
    <t>Ring of resistance, mk 4</t>
  </si>
  <si>
    <t>Ring of resistance, mk 5</t>
  </si>
  <si>
    <t>Ring of sustenance</t>
  </si>
  <si>
    <t>Ring of whispers</t>
  </si>
  <si>
    <t>Robe of communalism</t>
  </si>
  <si>
    <t>Worn (robe)</t>
  </si>
  <si>
    <t>Rod of cancellation</t>
  </si>
  <si>
    <t>Ruthig milk tea</t>
  </si>
  <si>
    <t>Serum of apperance change</t>
  </si>
  <si>
    <t>Serum of enhancement</t>
  </si>
  <si>
    <t>Serum of healing, mk 1</t>
  </si>
  <si>
    <t>Serum of healing, mk 2</t>
  </si>
  <si>
    <t>Serum of healing, mk 3</t>
  </si>
  <si>
    <t>Serum of hiberation, diluted</t>
  </si>
  <si>
    <t>Serum of hiberation, potent</t>
  </si>
  <si>
    <t>Serum of sex shift</t>
  </si>
  <si>
    <t>Serum, bloodbrother</t>
  </si>
  <si>
    <t>Serum, close-quarters</t>
  </si>
  <si>
    <t>Serum, daywalker</t>
  </si>
  <si>
    <t>Serum, gravity</t>
  </si>
  <si>
    <t>Serum, haeshi-shaa</t>
  </si>
  <si>
    <t>Serum, lingo</t>
  </si>
  <si>
    <t>Serum, mk 1 adaptive</t>
  </si>
  <si>
    <t>Serum, mk 2 adaptive</t>
  </si>
  <si>
    <t>Serum, mk 3 adaptive</t>
  </si>
  <si>
    <t>Serum, Pact Worlds</t>
  </si>
  <si>
    <t>Serum, shadowblend</t>
  </si>
  <si>
    <t>Serum, veracity</t>
  </si>
  <si>
    <t>Serum, X-ray</t>
  </si>
  <si>
    <t>Shadow orb</t>
  </si>
  <si>
    <t>Shantak whistle</t>
  </si>
  <si>
    <t>Shattercoat</t>
  </si>
  <si>
    <t>Siccatite tonic</t>
  </si>
  <si>
    <t>Skyfire saddle</t>
  </si>
  <si>
    <t>Worn (saddle)</t>
  </si>
  <si>
    <t>Sophic philter</t>
  </si>
  <si>
    <t>Spell ampoule, 0th spell level</t>
  </si>
  <si>
    <t>Spell ampoule, 1st spell level</t>
  </si>
  <si>
    <t>Spell ampoule, 2nd spell level</t>
  </si>
  <si>
    <t>Spell ampoule, 3rd spell level</t>
  </si>
  <si>
    <t>Spell gem, 0th spell level</t>
  </si>
  <si>
    <t>Spell gem, 1st spell level</t>
  </si>
  <si>
    <t>Spell gem, 2nd spell level</t>
  </si>
  <si>
    <t>Spell gem, 3rd spell level</t>
  </si>
  <si>
    <t>Spell gem, 4th spell level</t>
  </si>
  <si>
    <t>Spell gem, 5th spell level</t>
  </si>
  <si>
    <t>Spell gem, 6th spell level</t>
  </si>
  <si>
    <t>Staff of mystic healing</t>
  </si>
  <si>
    <t>Stalkring, digger</t>
  </si>
  <si>
    <t>Stalkring, obsidian</t>
  </si>
  <si>
    <t>Starship in a bottle</t>
  </si>
  <si>
    <t>Storage goo</t>
  </si>
  <si>
    <t>Sun bean ice</t>
  </si>
  <si>
    <t>Tangleburst seed</t>
  </si>
  <si>
    <t>Techbane rod</t>
  </si>
  <si>
    <t>Teleportation puck</t>
  </si>
  <si>
    <t>Temporal crystal</t>
  </si>
  <si>
    <t>The Malikah's robes</t>
  </si>
  <si>
    <t>The Malikah's staff</t>
  </si>
  <si>
    <t>Tiara of translocation, mk 1</t>
  </si>
  <si>
    <t>Tiara of translocation, mk 2</t>
  </si>
  <si>
    <t>Tiara of translocation, mk 3</t>
  </si>
  <si>
    <t>Tiara of translocation, mk 4</t>
  </si>
  <si>
    <t>Trafodi Paradox</t>
  </si>
  <si>
    <t>Trampling boots</t>
  </si>
  <si>
    <t>Travel treads, mk 1</t>
  </si>
  <si>
    <t>Travel treads, mk 2</t>
  </si>
  <si>
    <t>Travel treads, mk 3</t>
  </si>
  <si>
    <t>Truth amplifier</t>
  </si>
  <si>
    <t>Ungarato</t>
  </si>
  <si>
    <t>Valor medallion</t>
  </si>
  <si>
    <t>Vessel of Hylax</t>
  </si>
  <si>
    <t>Warlord stone</t>
  </si>
  <si>
    <t>Weatherwear</t>
  </si>
  <si>
    <t>White knuckle gloves</t>
  </si>
  <si>
    <t>Ablative insulation, mk 1</t>
  </si>
  <si>
    <t>Ablative insulation, mk 2</t>
  </si>
  <si>
    <t>Ablative insulation, mk 3</t>
  </si>
  <si>
    <t>Adaptive swarm mask</t>
  </si>
  <si>
    <t>Adjudicator's eye</t>
  </si>
  <si>
    <t>Animated trapsmith's tools</t>
  </si>
  <si>
    <t>Animistic tools, mk 1</t>
  </si>
  <si>
    <t>Animistic tools, mk 2</t>
  </si>
  <si>
    <t>Animistic tools, mk 3</t>
  </si>
  <si>
    <t>Antipathy unit</t>
  </si>
  <si>
    <t>Book of predelictions</t>
  </si>
  <si>
    <t>Breath-stealer mask</t>
  </si>
  <si>
    <t>Captive-star amulet, magnetar</t>
  </si>
  <si>
    <t>Captive-star amulet, pulsar</t>
  </si>
  <si>
    <t>Captive-star amulet, red dwarf</t>
  </si>
  <si>
    <t>Computer idol, mk 1</t>
  </si>
  <si>
    <t>Computer idol, mk 2</t>
  </si>
  <si>
    <t>Computer idol, mk 3</t>
  </si>
  <si>
    <t>Creator capsule, mk 1</t>
  </si>
  <si>
    <t>Creator capsule, mk 2</t>
  </si>
  <si>
    <t>Creator capsule, mk 3</t>
  </si>
  <si>
    <t>Deoxy pellet</t>
  </si>
  <si>
    <t>Digital harrow deck</t>
  </si>
  <si>
    <t>Dimensional fetters</t>
  </si>
  <si>
    <t>Dimensional modulator</t>
  </si>
  <si>
    <t>Dromada clutch</t>
  </si>
  <si>
    <t>Dust goggles</t>
  </si>
  <si>
    <t>Earthbound anklets</t>
  </si>
  <si>
    <t>Efficient bandolier</t>
  </si>
  <si>
    <t>Electroencephalon</t>
  </si>
  <si>
    <t>Empathic depiction, bust</t>
  </si>
  <si>
    <t>Empathic depiction, portrait</t>
  </si>
  <si>
    <t>Empathic depiction, statue</t>
  </si>
  <si>
    <t>Energy-matter gateway</t>
  </si>
  <si>
    <t>Entropy gloves</t>
  </si>
  <si>
    <t>Eoxian wrackstaff</t>
  </si>
  <si>
    <t>Erasure worm</t>
  </si>
  <si>
    <t>Eyes of Rhean</t>
  </si>
  <si>
    <t>Fung-eye goggles</t>
  </si>
  <si>
    <t>Gravitic modulator</t>
  </si>
  <si>
    <t>Hivejack, mk 1</t>
  </si>
  <si>
    <t>Hivejack, mk 2</t>
  </si>
  <si>
    <t>Hivejack, mk 3</t>
  </si>
  <si>
    <t>Holding gloves, mk 1</t>
  </si>
  <si>
    <t>Holding gloves, mk 2</t>
  </si>
  <si>
    <t>Infiltration assistant</t>
  </si>
  <si>
    <t>Instant ground</t>
  </si>
  <si>
    <t>Intonation pendant</t>
  </si>
  <si>
    <t>Kinetic converter, mk 1</t>
  </si>
  <si>
    <t>Kinetic converter, mk 2</t>
  </si>
  <si>
    <t>Kinetic converter, mk 3</t>
  </si>
  <si>
    <t>Lightning gatherer</t>
  </si>
  <si>
    <t>Memory crypt</t>
  </si>
  <si>
    <t>Metal nitro, gold</t>
  </si>
  <si>
    <t>Metal nitro, platinum</t>
  </si>
  <si>
    <t>Metal nitro, silver</t>
  </si>
  <si>
    <t>Metro nitro, star</t>
  </si>
  <si>
    <t>Mi-go brain cylinder</t>
  </si>
  <si>
    <t>Mi-go hollowskin</t>
  </si>
  <si>
    <t>Mind guardian</t>
  </si>
  <si>
    <t>Mind scour</t>
  </si>
  <si>
    <t>Mindlink circlet, mk 1</t>
  </si>
  <si>
    <t>Mindlink circlet, mk 2</t>
  </si>
  <si>
    <t>Mindlink circlet, mk 3</t>
  </si>
  <si>
    <t>Mindshield circlet, basic</t>
  </si>
  <si>
    <t>Mindshield circlet, mk 1</t>
  </si>
  <si>
    <t>Mindshield circlet, mk 2</t>
  </si>
  <si>
    <t>Mindshield circlet, mk 3</t>
  </si>
  <si>
    <t>Mindshield circlet, mk 4</t>
  </si>
  <si>
    <t>Mnemonic editor, mk 1</t>
  </si>
  <si>
    <t>Mnemonic editor, mk 2</t>
  </si>
  <si>
    <t>Mnemonic editor, mk 3</t>
  </si>
  <si>
    <t>Mnemonic editor, mk 4</t>
  </si>
  <si>
    <t>Motospheres (4-pack)</t>
  </si>
  <si>
    <t>Necrotic mantle</t>
  </si>
  <si>
    <t>Null-space chamber, mk 1</t>
  </si>
  <si>
    <t>Null-space chamber, mk 2</t>
  </si>
  <si>
    <t>Null-space chamber, mk 3</t>
  </si>
  <si>
    <t>Null-space chamber, mk 4</t>
  </si>
  <si>
    <t>Null-space tumor</t>
  </si>
  <si>
    <t>Phase detector</t>
  </si>
  <si>
    <t>Plant shield amulet</t>
  </si>
  <si>
    <t>Prescient lenses, mk 1</t>
  </si>
  <si>
    <t>Prescient lenses, mk 2</t>
  </si>
  <si>
    <t>Prescient lenses, mk 3</t>
  </si>
  <si>
    <t>Psychic booster</t>
  </si>
  <si>
    <t>Psychic resonator</t>
  </si>
  <si>
    <t>Queller</t>
  </si>
  <si>
    <t>Redundancy belt</t>
  </si>
  <si>
    <t>Remote surveyor</t>
  </si>
  <si>
    <t>Retrieval charms, mk 1</t>
  </si>
  <si>
    <t>Retrieval charms, mk 2</t>
  </si>
  <si>
    <t>Retrieval charms, mk 3</t>
  </si>
  <si>
    <t>Retrieval charms, mk 4</t>
  </si>
  <si>
    <t>Runeworm</t>
  </si>
  <si>
    <t>Scrambler gloves, mk 1</t>
  </si>
  <si>
    <t>Scrambler gloves, mk 2</t>
  </si>
  <si>
    <t>Scrambler gloves, mk 3</t>
  </si>
  <si>
    <t>Shadowstaff</t>
  </si>
  <si>
    <t>Shadowstaff, lesser</t>
  </si>
  <si>
    <t>Shotalashu saddle</t>
  </si>
  <si>
    <t>Software imp, tier 1</t>
  </si>
  <si>
    <t>Software imp, tier 10</t>
  </si>
  <si>
    <t>Software imp, tier 2</t>
  </si>
  <si>
    <t>Software imp, tier 3</t>
  </si>
  <si>
    <t>Software imp, tier 4</t>
  </si>
  <si>
    <t>Software imp, tier 5</t>
  </si>
  <si>
    <t>Software imp, tier 6</t>
  </si>
  <si>
    <t>Software imp, tier 7</t>
  </si>
  <si>
    <t>Software imp, tier 8</t>
  </si>
  <si>
    <t>Software imp, tier 9</t>
  </si>
  <si>
    <t>Soul projector, arriver</t>
  </si>
  <si>
    <t>Soul projector, awakener</t>
  </si>
  <si>
    <t>Soul projector, returner</t>
  </si>
  <si>
    <t>Starstone compass</t>
  </si>
  <si>
    <t>Static glider</t>
  </si>
  <si>
    <t>Swarm battery</t>
  </si>
  <si>
    <t>Swarm programmer pill</t>
  </si>
  <si>
    <t>Tactokinesis gloves</t>
  </si>
  <si>
    <t>Telekinetic gloves</t>
  </si>
  <si>
    <t>Telelocator</t>
  </si>
  <si>
    <t>Telespectrum circlet, mk 1</t>
  </si>
  <si>
    <t>Telespectrum circlet, mk 2</t>
  </si>
  <si>
    <t>Telespectrum circlet, mk 3</t>
  </si>
  <si>
    <t>Universal solvent, basic</t>
  </si>
  <si>
    <t>Universal solvent, concentrated</t>
  </si>
  <si>
    <t>Universal solvent, forte</t>
  </si>
  <si>
    <t>Universal solvent, regia</t>
  </si>
  <si>
    <t>Vampiric charger</t>
  </si>
  <si>
    <t>Vital seed, beast</t>
  </si>
  <si>
    <t>Vital seed, regrower</t>
  </si>
  <si>
    <t>Vital seed, zeolite</t>
  </si>
  <si>
    <t>Void dust</t>
  </si>
  <si>
    <t>Vehicle</t>
  </si>
  <si>
    <t>Max Speed</t>
  </si>
  <si>
    <t>Max Speed (mph)</t>
  </si>
  <si>
    <t>EAC</t>
  </si>
  <si>
    <t>KAC</t>
  </si>
  <si>
    <t>Cover</t>
  </si>
  <si>
    <t>HP</t>
  </si>
  <si>
    <t>Hardness</t>
  </si>
  <si>
    <t>Attack</t>
  </si>
  <si>
    <t>Systems</t>
  </si>
  <si>
    <t>Passengers</t>
  </si>
  <si>
    <t>Special Abilities</t>
  </si>
  <si>
    <t>Acid auger</t>
  </si>
  <si>
    <t>Land, tunneling</t>
  </si>
  <si>
    <t>total</t>
  </si>
  <si>
    <t>autocontrol, enhanced sensors, planetary comm unit</t>
  </si>
  <si>
    <t>Aerial mining rig</t>
  </si>
  <si>
    <t>Colossal</t>
  </si>
  <si>
    <t>Air, land, water</t>
  </si>
  <si>
    <t>standard</t>
  </si>
  <si>
    <t>23d10</t>
  </si>
  <si>
    <t>autopilot, enhanced sensors, expansion bays (8), unlimited comm unit</t>
  </si>
  <si>
    <t>Mining grav laser</t>
  </si>
  <si>
    <t>Airspace defender</t>
  </si>
  <si>
    <t>Land, water</t>
  </si>
  <si>
    <t>improved</t>
  </si>
  <si>
    <t>13d10</t>
  </si>
  <si>
    <t>autopilot, enhanced sensors, planetary comm unit</t>
  </si>
  <si>
    <t>SAM launcher</t>
  </si>
  <si>
    <t>All-terrain transport</t>
  </si>
  <si>
    <t>Land</t>
  </si>
  <si>
    <t>autopilot, planetary comm unit</t>
  </si>
  <si>
    <t>Aquatic crawler</t>
  </si>
  <si>
    <t>autopilot, clingers, enhanced sensors, manipulator, planetary comm unit</t>
  </si>
  <si>
    <t>enclosed</t>
  </si>
  <si>
    <t>Armored null-space transport</t>
  </si>
  <si>
    <t>autocontrol, extradimensional storage, planetary comm unit</t>
  </si>
  <si>
    <t>Armored transport</t>
  </si>
  <si>
    <t>autopilot, expansion bay, planetary comm unit</t>
  </si>
  <si>
    <t>Assault enercopter</t>
  </si>
  <si>
    <t>Air</t>
  </si>
  <si>
    <t>autopilot, enhanced sensors, expansion bays (2), planetary comm unit</t>
  </si>
  <si>
    <t>Asteroid borer</t>
  </si>
  <si>
    <t>Land, tunneling, water</t>
  </si>
  <si>
    <t>autocontrol, enhanced sensors, expansion bay, system-wide comm unit</t>
  </si>
  <si>
    <t>Attack sub</t>
  </si>
  <si>
    <t>Water</t>
  </si>
  <si>
    <t>autopilot, enhanced sensors, expansion bays (4), planetary comm unit</t>
  </si>
  <si>
    <t>enclosed, SAM launcher</t>
  </si>
  <si>
    <t>Basic enercycle</t>
  </si>
  <si>
    <t>none</t>
  </si>
  <si>
    <t>Battle chariot</t>
  </si>
  <si>
    <t>partial</t>
  </si>
  <si>
    <t>autocontrol</t>
  </si>
  <si>
    <t>Biped walker</t>
  </si>
  <si>
    <t>autocontrol, planetary comm unit</t>
  </si>
  <si>
    <t>Breacher</t>
  </si>
  <si>
    <t>breach, ramming attack</t>
  </si>
  <si>
    <t>Drop pod</t>
  </si>
  <si>
    <t>Plummet</t>
  </si>
  <si>
    <t>autocontrol, enhanced sensors, expansion bay, planetary comm unit, vacuum shields</t>
  </si>
  <si>
    <t>controlled plummet, enclosed</t>
  </si>
  <si>
    <t>Exploration buggy</t>
  </si>
  <si>
    <t>Goblin junkcycle</t>
  </si>
  <si>
    <t>Unstable engine</t>
  </si>
  <si>
    <t>Grav-train</t>
  </si>
  <si>
    <t>Heavy assault buggy</t>
  </si>
  <si>
    <t>Heavy dropship</t>
  </si>
  <si>
    <t>autopilot, enhanced sensors, expansion bays (3), hanger bay, microthrusters, orbital boosters, system-wide comm unit, vacuum shields</t>
  </si>
  <si>
    <t>hanger bay</t>
  </si>
  <si>
    <t>Heavy walker</t>
  </si>
  <si>
    <t>17d10</t>
  </si>
  <si>
    <t>autopilot, enhanced sensors, expansion bays (2), manipluators (4)</t>
  </si>
  <si>
    <t>Hover artillery</t>
  </si>
  <si>
    <t>20d10</t>
  </si>
  <si>
    <t>autopilot, enhanced sensors, expansion bay, force field, planetary comm unit</t>
  </si>
  <si>
    <t>Hover pod</t>
  </si>
  <si>
    <t>Hover tank</t>
  </si>
  <si>
    <t>16d10</t>
  </si>
  <si>
    <t>Hover truck</t>
  </si>
  <si>
    <t>autocontrol, expansion bay, planetary comm unit</t>
  </si>
  <si>
    <t>Kishalee hoverbike</t>
  </si>
  <si>
    <t>Land, Air</t>
  </si>
  <si>
    <t>autocontrol, kishalee dimensional comm unit</t>
  </si>
  <si>
    <t>Light hover tank</t>
  </si>
  <si>
    <t>Linecrawler</t>
  </si>
  <si>
    <t>sun protection, tethered</t>
  </si>
  <si>
    <t>Motorcycle</t>
  </si>
  <si>
    <t>planetary comm unit</t>
  </si>
  <si>
    <t>Patrol dirigible</t>
  </si>
  <si>
    <t>autopilot, enhanced sensors, expansion bays (2), hanger bay, planetary comm unit</t>
  </si>
  <si>
    <t>Police cruiser</t>
  </si>
  <si>
    <t>Autodisabler</t>
  </si>
  <si>
    <t>Protector chariot</t>
  </si>
  <si>
    <t>autopilot</t>
  </si>
  <si>
    <t>mounted weapons, psiometric locks, trasforming matrix</t>
  </si>
  <si>
    <t>Pump-jet sub</t>
  </si>
  <si>
    <t>Quantum pod</t>
  </si>
  <si>
    <t>Air, land, tunneling, water</t>
  </si>
  <si>
    <t>24d10</t>
  </si>
  <si>
    <t>autopilot, enhanced sensors, extradimensional storage, force field, unlimited comm unit</t>
  </si>
  <si>
    <t>Recon enercopter</t>
  </si>
  <si>
    <t>autopilot, enhanced sensors, planetary comm unit, stealth</t>
  </si>
  <si>
    <t>Security train</t>
  </si>
  <si>
    <t>autocontrol, autopilot, grappler</t>
  </si>
  <si>
    <t>grappler</t>
  </si>
  <si>
    <t>Sky chariot</t>
  </si>
  <si>
    <t>Skyacht</t>
  </si>
  <si>
    <t>Skyboat</t>
  </si>
  <si>
    <t>Spy cruiser</t>
  </si>
  <si>
    <t>autopilot, enhaced sensors, stealth, unlimited comm unit</t>
  </si>
  <si>
    <t>Stealth enercopter</t>
  </si>
  <si>
    <t>18d10</t>
  </si>
  <si>
    <t>autopilot, enhanced sensors, force field, system-wide comm unit, stealth</t>
  </si>
  <si>
    <t>Stealth enercycle</t>
  </si>
  <si>
    <t>enhanced sensors, stealth, planetary comm unit</t>
  </si>
  <si>
    <t>Stealth sub</t>
  </si>
  <si>
    <t>autopilot, enhanced sensors, expansion bays (3), planetary comm unit, stealth</t>
  </si>
  <si>
    <t>Sunskimmer</t>
  </si>
  <si>
    <t>solar powered, sun protection</t>
  </si>
  <si>
    <t>Survey walker</t>
  </si>
  <si>
    <t>enhanced sensors, planetary comm unit</t>
  </si>
  <si>
    <t>Tactical dropship</t>
  </si>
  <si>
    <t>autopilot, enhanced sensors, expansion bay, microthrusters, orbital boosters, planetary comm unit, vacuum shields</t>
  </si>
  <si>
    <t>Tactical underminer</t>
  </si>
  <si>
    <t>autopilot, enhanced sensors, expansion bay, system-wide comm unit</t>
  </si>
  <si>
    <t>Tactical walker</t>
  </si>
  <si>
    <t>Threnody-class assault fighter</t>
  </si>
  <si>
    <t>Torpedo minisub</t>
  </si>
  <si>
    <t>Transport walker</t>
  </si>
  <si>
    <t>Ultimatum hover carrier</t>
  </si>
  <si>
    <t>28d10</t>
  </si>
  <si>
    <t>autopilot, enhanced sensors, expansion bays (8), hanger bays (2), unlimited comm unit</t>
  </si>
  <si>
    <t>Ultralight turboglider</t>
  </si>
  <si>
    <t>low-altitude</t>
  </si>
  <si>
    <t>Urban cruiser</t>
  </si>
  <si>
    <t>War wagon</t>
  </si>
  <si>
    <t>Water bear</t>
  </si>
  <si>
    <t>autocontrol, expansion bays (2), planetary comm unit</t>
  </si>
  <si>
    <t>enclosed, radiation buffer</t>
  </si>
  <si>
    <t>Wingboard</t>
  </si>
  <si>
    <t>Tiny</t>
  </si>
  <si>
    <t>Aerosol spray</t>
  </si>
  <si>
    <t>Alter, portable</t>
  </si>
  <si>
    <t>Backpack, consumer</t>
  </si>
  <si>
    <t>Backpack, industrial</t>
  </si>
  <si>
    <t>Bedroll</t>
  </si>
  <si>
    <t>Blanket</t>
  </si>
  <si>
    <t>Bonding epoxy</t>
  </si>
  <si>
    <t>Book, holy text</t>
  </si>
  <si>
    <t>Book, standard</t>
  </si>
  <si>
    <t>Canteen</t>
  </si>
  <si>
    <t>Clothing uniform</t>
  </si>
  <si>
    <t>Clothing, athletic</t>
  </si>
  <si>
    <t>Clothing, ceremonial</t>
  </si>
  <si>
    <t>Clothing, enviromental</t>
  </si>
  <si>
    <t>Clothing, everyday</t>
  </si>
  <si>
    <t>Clothing, formal</t>
  </si>
  <si>
    <t>Clothing, party</t>
  </si>
  <si>
    <t>Clothing, professional</t>
  </si>
  <si>
    <t>Clothing, reconfigurable</t>
  </si>
  <si>
    <t>Clothing, travel</t>
  </si>
  <si>
    <t>Cot</t>
  </si>
  <si>
    <t>Culinary synthesizer, mk 1</t>
  </si>
  <si>
    <t>Culinary synthesizer, mk 2</t>
  </si>
  <si>
    <t>Culinary synthesizer, mk 3</t>
  </si>
  <si>
    <t>Gear clamp</t>
  </si>
  <si>
    <t>Gear maintenance kit</t>
  </si>
  <si>
    <t>Glass cutter, mk 1</t>
  </si>
  <si>
    <t>Glass cutter, mk 2</t>
  </si>
  <si>
    <t>Hammock</t>
  </si>
  <si>
    <t>Hygiene kit</t>
  </si>
  <si>
    <t>Ladder, collapsible (10 ft.)</t>
  </si>
  <si>
    <t>Ladder, collapsible (20 ft.)</t>
  </si>
  <si>
    <t>Ladder, collapsible (40 ft.)</t>
  </si>
  <si>
    <t>Lighter</t>
  </si>
  <si>
    <t>Magnetic jack</t>
  </si>
  <si>
    <t>Map, navigational</t>
  </si>
  <si>
    <t>Map, survey</t>
  </si>
  <si>
    <t>Mess kit</t>
  </si>
  <si>
    <t>Motion trigger</t>
  </si>
  <si>
    <t>Perfume, pheromonal</t>
  </si>
  <si>
    <t>Perfume, standard</t>
  </si>
  <si>
    <t>Pot, self-heating</t>
  </si>
  <si>
    <t>Religious symbol</t>
  </si>
  <si>
    <t>Rope (50 ft.)</t>
  </si>
  <si>
    <t>Scuba gear</t>
  </si>
  <si>
    <t>Sleeping bag</t>
  </si>
  <si>
    <t>Space suit</t>
  </si>
  <si>
    <t>Tent, mass produced</t>
  </si>
  <si>
    <t>Tent, mobile hotelier</t>
  </si>
  <si>
    <t>Tool, manual</t>
  </si>
  <si>
    <t>Umbrella, autoshade</t>
  </si>
  <si>
    <t>Umbrella, standard</t>
  </si>
  <si>
    <t>Wake-up patch</t>
  </si>
  <si>
    <t>Warming balm</t>
  </si>
  <si>
    <t>Dose</t>
  </si>
  <si>
    <t>Acceptance</t>
  </si>
  <si>
    <t>Drug</t>
  </si>
  <si>
    <t>Amblaree</t>
  </si>
  <si>
    <t>Poison</t>
  </si>
  <si>
    <t>Arsenic</t>
  </si>
  <si>
    <t>Biocide</t>
  </si>
  <si>
    <t>Black lotus extract</t>
  </si>
  <si>
    <t>Blue whinnis</t>
  </si>
  <si>
    <t>Brawn</t>
  </si>
  <si>
    <t>Circuit melter</t>
  </si>
  <si>
    <t>Corpseflower pollen</t>
  </si>
  <si>
    <t>Cyanide</t>
  </si>
  <si>
    <t>Deathblade</t>
  </si>
  <si>
    <t>Docilant</t>
  </si>
  <si>
    <t>Dreamshiver</t>
  </si>
  <si>
    <t>Dreamsnuff</t>
  </si>
  <si>
    <t>Green lotus extract</t>
  </si>
  <si>
    <t>Hydrofluoric acid</t>
  </si>
  <si>
    <t>Hyperleaf</t>
  </si>
  <si>
    <t>Id moss</t>
  </si>
  <si>
    <t>Insanity mist</t>
  </si>
  <si>
    <t>Insight dust</t>
  </si>
  <si>
    <t>Medicinal, tier 1</t>
  </si>
  <si>
    <t>Medicinal</t>
  </si>
  <si>
    <t>Medicinal, tier 2</t>
  </si>
  <si>
    <t>Medicinal, tier 3</t>
  </si>
  <si>
    <t>Medicinal, tier 4</t>
  </si>
  <si>
    <t>Megaopiate</t>
  </si>
  <si>
    <t>Mindhaze</t>
  </si>
  <si>
    <t>Morph inhibitor</t>
  </si>
  <si>
    <t>Peace of the Void</t>
  </si>
  <si>
    <t>Radium</t>
  </si>
  <si>
    <t>Rapture dust</t>
  </si>
  <si>
    <t>Strychnine</t>
  </si>
  <si>
    <t>Synaptic sugar</t>
  </si>
  <si>
    <t>Transdimensional pesh</t>
  </si>
  <si>
    <t>Turbocurarine</t>
  </si>
  <si>
    <t>Twinkle</t>
  </si>
  <si>
    <t>Ungol dust</t>
  </si>
  <si>
    <t>Zero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</si>
</sst>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0.0"/>
      <color rgb="FF000000"/>
      <name val="Arial"/>
    </font>
    <font>
      <b/>
      <sz val="14.0"/>
      <color rgb="FFFFFFFF"/>
      <name val="Proxima Nova"/>
    </font>
    <font>
      <b/>
      <sz val="11.0"/>
      <color rgb="FFFFFFFF"/>
      <name val="Proxima Nova"/>
    </font>
    <font>
      <b/>
      <sz val="12.0"/>
      <color rgb="FFFFFFFF"/>
      <name val="Proxima Nova"/>
    </font>
    <font>
      <b/>
      <color rgb="FFFFFFFF"/>
      <name val="Proxima Nova"/>
    </font>
    <font>
      <name val="Proxima Nova"/>
    </font>
    <font>
      <b/>
      <name val="Proxima Nova"/>
    </font>
    <font>
      <u/>
      <color rgb="FF0000FF"/>
      <name val="Proxima Nova"/>
    </font>
    <font>
      <sz val="10.0"/>
      <name val="Proxima Nova"/>
    </font>
    <font>
      <b/>
      <i/>
      <name val="Proxima Nova"/>
    </font>
    <font>
      <color rgb="FF000000"/>
      <name val="Proxima Nova"/>
    </font>
    <font/>
    <font>
      <b/>
      <i/>
      <color rgb="FFFFFFFF"/>
      <name val="Proxima Nova"/>
    </font>
  </fonts>
  <fills count="1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666666"/>
        <bgColor rgb="FF666666"/>
      </patternFill>
    </fill>
    <fill>
      <patternFill patternType="solid">
        <fgColor rgb="FF4A86E8"/>
        <bgColor rgb="FF4A86E8"/>
      </patternFill>
    </fill>
    <fill>
      <patternFill patternType="solid">
        <fgColor rgb="FF783F04"/>
        <bgColor rgb="FF783F04"/>
      </patternFill>
    </fill>
    <fill>
      <patternFill patternType="solid">
        <fgColor rgb="FF274E13"/>
        <bgColor rgb="FF274E13"/>
      </patternFill>
    </fill>
    <fill>
      <patternFill patternType="solid">
        <fgColor rgb="FF0C343D"/>
        <bgColor rgb="FF0C343D"/>
      </patternFill>
    </fill>
    <fill>
      <patternFill patternType="solid">
        <fgColor rgb="FF990000"/>
        <bgColor rgb="FF990000"/>
      </patternFill>
    </fill>
    <fill>
      <patternFill patternType="solid">
        <fgColor rgb="FF134F5C"/>
        <bgColor rgb="FF134F5C"/>
      </patternFill>
    </fill>
    <fill>
      <patternFill patternType="solid">
        <fgColor rgb="FF7F6000"/>
        <bgColor rgb="FF7F6000"/>
      </patternFill>
    </fill>
    <fill>
      <patternFill patternType="solid">
        <fgColor rgb="FF434343"/>
        <bgColor rgb="FF434343"/>
      </patternFill>
    </fill>
    <fill>
      <patternFill patternType="solid">
        <fgColor rgb="FFA64D79"/>
        <bgColor rgb="FFA64D79"/>
      </patternFill>
    </fill>
    <fill>
      <patternFill patternType="solid">
        <fgColor rgb="FFFF9900"/>
        <bgColor rgb="FFFF9900"/>
      </patternFill>
    </fill>
  </fills>
  <borders count="2">
    <border/>
    <border>
      <bottom style="medium">
        <color rgb="FF666666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righ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righ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6" numFmtId="49" xfId="0" applyAlignment="1" applyFont="1" applyNumberFormat="1">
      <alignment horizontal="right" readingOrder="0" shrinkToFit="0" vertical="center" wrapText="1"/>
    </xf>
    <xf borderId="0" fillId="0" fontId="8" numFmtId="3" xfId="0" applyAlignment="1" applyFont="1" applyNumberFormat="1">
      <alignment horizontal="center"/>
    </xf>
    <xf borderId="0" fillId="0" fontId="5" numFmtId="0" xfId="0" applyAlignment="1" applyFont="1">
      <alignment readingOrder="0" vertical="top"/>
    </xf>
    <xf borderId="0" fillId="3" fontId="4" numFmtId="0" xfId="0" applyAlignment="1" applyFont="1">
      <alignment horizontal="right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3" fontId="5" numFmtId="49" xfId="0" applyAlignment="1" applyFont="1" applyNumberFormat="1">
      <alignment horizontal="center" readingOrder="0" shrinkToFit="0" vertical="center" wrapText="1"/>
    </xf>
    <xf borderId="0" fillId="3" fontId="5" numFmtId="164" xfId="0" applyAlignment="1" applyFont="1" applyNumberForma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vertical="top" wrapText="1"/>
    </xf>
    <xf borderId="0" fillId="5" fontId="3" numFmtId="0" xfId="0" applyAlignment="1" applyFill="1" applyFont="1">
      <alignment horizontal="center" readingOrder="0" shrinkToFit="0" vertical="center" wrapText="1"/>
    </xf>
    <xf borderId="0" fillId="0" fontId="10" numFmtId="0" xfId="0" applyAlignment="1" applyFont="1">
      <alignment readingOrder="0" shrinkToFit="0" vertical="top" wrapText="1"/>
    </xf>
    <xf borderId="1" fillId="0" fontId="11" numFmtId="0" xfId="0" applyBorder="1" applyFont="1"/>
    <xf borderId="1" fillId="4" fontId="4" numFmtId="0" xfId="0" applyAlignment="1" applyBorder="1" applyFont="1">
      <alignment horizontal="righ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49" xfId="0" applyAlignment="1" applyBorder="1" applyFont="1" applyNumberForma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0" fillId="6" fontId="3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top" wrapText="1"/>
    </xf>
    <xf borderId="0" fillId="7" fontId="3" numFmtId="0" xfId="0" applyAlignment="1" applyFill="1" applyFont="1">
      <alignment horizontal="center" readingOrder="0" shrinkToFit="0" vertical="center" wrapText="1"/>
    </xf>
    <xf borderId="0" fillId="8" fontId="3" numFmtId="0" xfId="0" applyAlignment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1"/>
    </xf>
    <xf borderId="0" fillId="10" fontId="3" numFmtId="0" xfId="0" applyAlignment="1" applyFill="1" applyFont="1">
      <alignment horizontal="center" readingOrder="0" shrinkToFit="0" vertical="center" wrapText="1"/>
    </xf>
    <xf borderId="0" fillId="11" fontId="3" numFmtId="0" xfId="0" applyAlignment="1" applyFill="1" applyFont="1">
      <alignment horizontal="center" readingOrder="0" shrinkToFit="0" vertical="center" wrapText="1"/>
    </xf>
    <xf borderId="0" fillId="12" fontId="3" numFmtId="0" xfId="0" applyAlignment="1" applyFill="1" applyFont="1">
      <alignment horizontal="center" readingOrder="0" shrinkToFit="0" vertical="center" wrapText="1"/>
    </xf>
    <xf borderId="0" fillId="4" fontId="2" numFmtId="3" xfId="0" applyAlignment="1" applyFont="1" applyNumberFormat="1">
      <alignment horizontal="center" readingOrder="0" shrinkToFit="0" vertical="center" wrapText="1"/>
    </xf>
    <xf borderId="0" fillId="0" fontId="5" numFmtId="3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4" fontId="4" numFmtId="0" xfId="0" applyAlignment="1" applyFont="1">
      <alignment horizontal="right" shrinkToFit="0" wrapText="1"/>
    </xf>
    <xf borderId="0" fillId="0" fontId="5" numFmtId="0" xfId="0" applyAlignment="1" applyFont="1">
      <alignment horizontal="center" shrinkToFit="0" wrapText="1"/>
    </xf>
    <xf borderId="0" fillId="0" fontId="5" numFmtId="3" xfId="0" applyAlignment="1" applyFont="1" applyNumberFormat="1">
      <alignment horizontal="center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readingOrder="0" shrinkToFit="0" wrapText="1"/>
    </xf>
    <xf borderId="0" fillId="13" fontId="5" numFmtId="0" xfId="0" applyAlignment="1" applyFill="1" applyFont="1">
      <alignment horizontal="center" shrinkToFit="0" wrapText="1"/>
    </xf>
    <xf borderId="0" fillId="0" fontId="5" numFmtId="0" xfId="0" applyAlignment="1" applyFont="1">
      <alignment horizontal="center" readingOrder="0" shrinkToFit="0" wrapText="1"/>
    </xf>
    <xf borderId="0" fillId="4" fontId="4" numFmtId="0" xfId="0" applyAlignment="1" applyFont="1">
      <alignment horizontal="right" readingOrder="0" shrinkToFit="0" vertical="center" wrapText="1"/>
    </xf>
    <xf borderId="0" fillId="4" fontId="12" numFmtId="0" xfId="0" applyAlignment="1" applyFont="1">
      <alignment horizontal="right" readingOrder="0" shrinkToFit="0" vertical="center" wrapText="1"/>
    </xf>
    <xf borderId="0" fillId="4" fontId="4" numFmtId="0" xfId="0" applyAlignment="1" applyFont="1">
      <alignment horizontal="right" readingOrder="0" shrinkToFit="0" wrapText="1"/>
    </xf>
    <xf borderId="0" fillId="0" fontId="5" numFmtId="3" xfId="0" applyAlignment="1" applyFont="1" applyNumberFormat="1">
      <alignment horizontal="center" readingOrder="0" shrinkToFit="0" wrapText="1"/>
    </xf>
    <xf borderId="0" fillId="4" fontId="4" numFmtId="0" xfId="0" applyAlignment="1" applyFont="1">
      <alignment horizontal="right" shrinkToFit="0" vertical="bottom" wrapText="1"/>
    </xf>
    <xf borderId="0" fillId="0" fontId="5" numFmtId="3" xfId="0" applyAlignment="1" applyFont="1" applyNumberFormat="1">
      <alignment horizontal="center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5" numFmtId="3" xfId="0" applyAlignment="1" applyFont="1" applyNumberFormat="1">
      <alignment horizontal="center" readingOrder="0" shrinkToFit="0" vertical="center" wrapText="1"/>
    </xf>
    <xf borderId="0" fillId="0" fontId="5" numFmtId="3" xfId="0" applyAlignment="1" applyFont="1" applyNumberFormat="1">
      <alignment horizontal="left" readingOrder="0" shrinkToFit="0" vertical="center" wrapText="1"/>
    </xf>
    <xf borderId="0" fillId="0" fontId="5" numFmtId="3" xfId="0" applyAlignment="1" applyFont="1" applyNumberFormat="1">
      <alignment horizontal="center" shrinkToFit="0" wrapText="1"/>
    </xf>
    <xf borderId="0" fillId="4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3" xfId="0" applyAlignment="1" applyFont="1" applyNumberFormat="1">
      <alignment horizontal="center" readingOrder="0" vertical="bottom"/>
    </xf>
    <xf borderId="0" fillId="4" fontId="4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5" numFmtId="3" xfId="0" applyAlignment="1" applyFont="1" applyNumberFormat="1">
      <alignment horizontal="center" vertical="bottom"/>
    </xf>
    <xf borderId="0" fillId="0" fontId="5" numFmtId="3" xfId="0" applyAlignment="1" applyFont="1" applyNumberForma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5.14"/>
    <col customWidth="1" min="2" max="2" width="26.0"/>
    <col customWidth="1" min="3" max="3" width="13.0"/>
    <col customWidth="1" min="4" max="4" width="12.86"/>
    <col customWidth="1" min="5" max="5" width="12.14"/>
    <col customWidth="1" min="6" max="6" width="3.86"/>
    <col customWidth="1" min="7" max="7" width="17.86"/>
    <col customWidth="1" min="8" max="8" width="19.86"/>
    <col customWidth="1" min="9" max="9" width="3.86"/>
    <col customWidth="1" min="10" max="10" width="22.57"/>
    <col customWidth="1" min="11" max="11" width="9.14"/>
  </cols>
  <sheetData>
    <row r="1">
      <c r="A1" s="1" t="s">
        <v>0</v>
      </c>
      <c r="F1" s="2"/>
      <c r="G1" s="1"/>
      <c r="H1" s="1"/>
      <c r="I1" s="2"/>
      <c r="J1" s="1"/>
      <c r="K1" s="1"/>
    </row>
    <row r="2">
      <c r="A2" s="3" t="s">
        <v>1</v>
      </c>
      <c r="C2" s="3" t="s">
        <v>2</v>
      </c>
      <c r="D2" s="3" t="s">
        <v>3</v>
      </c>
      <c r="E2" s="3" t="s">
        <v>4</v>
      </c>
      <c r="F2" s="4"/>
      <c r="G2" s="3" t="s">
        <v>5</v>
      </c>
      <c r="I2" s="4"/>
      <c r="J2" s="3" t="s">
        <v>6</v>
      </c>
    </row>
    <row r="3">
      <c r="A3" s="5" t="s">
        <v>7</v>
      </c>
      <c r="B3" s="6" t="s">
        <v>8</v>
      </c>
      <c r="C3" s="7" t="s">
        <v>9</v>
      </c>
      <c r="D3" s="8" t="s">
        <v>10</v>
      </c>
      <c r="E3" s="9">
        <v>43034.0</v>
      </c>
      <c r="F3" s="4"/>
      <c r="G3" s="10" t="s">
        <v>11</v>
      </c>
      <c r="H3" s="11" t="str">
        <f>HYPERLINK("https://discord.gg/RBuKQUX","Jimbles#4500")</f>
        <v>Jimbles#4500</v>
      </c>
      <c r="I3" s="4"/>
      <c r="J3" s="12" t="s">
        <v>12</v>
      </c>
      <c r="K3" s="13">
        <f>counta(Weapons!A:A)-1</f>
        <v>1163</v>
      </c>
    </row>
    <row r="4">
      <c r="B4" s="6" t="s">
        <v>13</v>
      </c>
      <c r="C4" s="7" t="s">
        <v>14</v>
      </c>
      <c r="D4" s="8" t="s">
        <v>15</v>
      </c>
      <c r="E4" s="9">
        <v>43034.0</v>
      </c>
      <c r="F4" s="4"/>
      <c r="G4" s="10" t="s">
        <v>16</v>
      </c>
      <c r="H4" s="11" t="str">
        <f>HYPERLINK("http://paizo.com/people/JimblesTheMediocre/profile","Jimbles the Mediocre")</f>
        <v>Jimbles the Mediocre</v>
      </c>
      <c r="I4" s="4"/>
      <c r="J4" s="12" t="s">
        <v>17</v>
      </c>
      <c r="K4" s="13">
        <f>counta(Grenades!A:A)-1</f>
        <v>101</v>
      </c>
    </row>
    <row r="5">
      <c r="B5" s="6" t="s">
        <v>18</v>
      </c>
      <c r="C5" s="7" t="s">
        <v>19</v>
      </c>
      <c r="D5" s="8" t="s">
        <v>20</v>
      </c>
      <c r="E5" s="9">
        <v>43178.0</v>
      </c>
      <c r="F5" s="4"/>
      <c r="G5" s="10" t="s">
        <v>21</v>
      </c>
      <c r="H5" s="11" t="str">
        <f>HYPERLINK("https://www.reddit.com/user/JimseytheMurph","u/JimseytheMurph")</f>
        <v>u/JimseytheMurph</v>
      </c>
      <c r="I5" s="4"/>
      <c r="J5" s="12" t="s">
        <v>22</v>
      </c>
      <c r="K5" s="13">
        <f>counta(Ammunition!A:A)-1</f>
        <v>59</v>
      </c>
    </row>
    <row r="6">
      <c r="B6" s="6" t="s">
        <v>23</v>
      </c>
      <c r="C6" s="7" t="s">
        <v>24</v>
      </c>
      <c r="D6" s="8" t="s">
        <v>25</v>
      </c>
      <c r="E6" s="9">
        <v>43328.0</v>
      </c>
      <c r="F6" s="4"/>
      <c r="G6" s="3" t="s">
        <v>26</v>
      </c>
      <c r="I6" s="4"/>
      <c r="J6" s="12" t="s">
        <v>27</v>
      </c>
      <c r="K6" s="13">
        <f>counta('Solarian Weapon Crystals'!A:A)-1</f>
        <v>75</v>
      </c>
    </row>
    <row r="7">
      <c r="B7" s="6" t="s">
        <v>28</v>
      </c>
      <c r="C7" s="7" t="s">
        <v>29</v>
      </c>
      <c r="D7" s="8" t="s">
        <v>30</v>
      </c>
      <c r="E7" s="9">
        <v>43432.0</v>
      </c>
      <c r="F7" s="4"/>
      <c r="G7" s="14" t="s">
        <v>31</v>
      </c>
      <c r="I7" s="4"/>
      <c r="J7" s="12" t="s">
        <v>32</v>
      </c>
      <c r="K7" s="13">
        <f>counta('Weapon Accessories'!A:A)-1</f>
        <v>27</v>
      </c>
    </row>
    <row r="8">
      <c r="B8" s="6" t="s">
        <v>33</v>
      </c>
      <c r="C8" s="7" t="s">
        <v>34</v>
      </c>
      <c r="D8" s="8" t="s">
        <v>35</v>
      </c>
      <c r="E8" s="9">
        <v>43720.0</v>
      </c>
      <c r="F8" s="4"/>
      <c r="I8" s="4"/>
      <c r="J8" s="12" t="s">
        <v>36</v>
      </c>
      <c r="K8" s="13">
        <f>counta('Special Materials'!A:A)-1</f>
        <v>9</v>
      </c>
    </row>
    <row r="9">
      <c r="B9" s="6" t="s">
        <v>37</v>
      </c>
      <c r="C9" s="7" t="s">
        <v>38</v>
      </c>
      <c r="D9" s="8" t="s">
        <v>39</v>
      </c>
      <c r="E9" s="9">
        <v>43834.0</v>
      </c>
      <c r="F9" s="4"/>
      <c r="I9" s="4"/>
      <c r="J9" s="12" t="s">
        <v>40</v>
      </c>
      <c r="K9" s="13">
        <f>counta('Weapon Fusions'!A:A)-1</f>
        <v>98</v>
      </c>
    </row>
    <row r="10">
      <c r="B10" s="6" t="s">
        <v>41</v>
      </c>
      <c r="C10" s="7" t="s">
        <v>42</v>
      </c>
      <c r="D10" s="8" t="s">
        <v>43</v>
      </c>
      <c r="E10" s="9">
        <v>43928.0</v>
      </c>
      <c r="F10" s="4"/>
      <c r="I10" s="4"/>
      <c r="J10" s="12" t="s">
        <v>44</v>
      </c>
      <c r="K10" s="13">
        <f>counta(Armor!A:A)-1</f>
        <v>192</v>
      </c>
    </row>
    <row r="11">
      <c r="B11" s="6" t="s">
        <v>45</v>
      </c>
      <c r="C11" s="7" t="s">
        <v>46</v>
      </c>
      <c r="D11" s="8" t="s">
        <v>47</v>
      </c>
      <c r="E11" s="7" t="s">
        <v>48</v>
      </c>
      <c r="F11" s="4"/>
      <c r="I11" s="4"/>
      <c r="J11" s="12" t="s">
        <v>49</v>
      </c>
      <c r="K11" s="13">
        <f>counta(Shields!A:A)-1</f>
        <v>26</v>
      </c>
    </row>
    <row r="12">
      <c r="B12" s="6" t="s">
        <v>50</v>
      </c>
      <c r="C12" s="7" t="s">
        <v>51</v>
      </c>
      <c r="D12" s="8" t="s">
        <v>52</v>
      </c>
      <c r="E12" s="7" t="s">
        <v>48</v>
      </c>
      <c r="F12" s="4"/>
      <c r="I12" s="4"/>
      <c r="J12" s="12" t="s">
        <v>53</v>
      </c>
      <c r="K12" s="13">
        <f>counta('Powered Armor'!A:A)-1</f>
        <v>25</v>
      </c>
    </row>
    <row r="13">
      <c r="B13" s="6" t="s">
        <v>54</v>
      </c>
      <c r="C13" s="7" t="s">
        <v>55</v>
      </c>
      <c r="D13" s="8" t="s">
        <v>56</v>
      </c>
      <c r="E13" s="7" t="s">
        <v>48</v>
      </c>
      <c r="F13" s="4"/>
      <c r="G13" s="14"/>
      <c r="H13" s="14"/>
      <c r="I13" s="4"/>
      <c r="J13" s="12" t="s">
        <v>57</v>
      </c>
      <c r="K13" s="13">
        <f>counta('Armor Upgrades'!A:A)-1</f>
        <v>124</v>
      </c>
    </row>
    <row r="14">
      <c r="A14" s="15"/>
      <c r="B14" s="15"/>
      <c r="C14" s="16"/>
      <c r="D14" s="17"/>
      <c r="E14" s="18"/>
      <c r="F14" s="4"/>
      <c r="G14" s="19" t="s">
        <v>58</v>
      </c>
      <c r="I14" s="4"/>
      <c r="J14" s="12" t="s">
        <v>59</v>
      </c>
      <c r="K14" s="13">
        <f>counta(Augmentations!A:A)-1</f>
        <v>465</v>
      </c>
    </row>
    <row r="15">
      <c r="A15" s="20" t="s">
        <v>60</v>
      </c>
      <c r="B15" s="6" t="s">
        <v>61</v>
      </c>
      <c r="C15" s="7" t="s">
        <v>62</v>
      </c>
      <c r="D15" s="8" t="s">
        <v>10</v>
      </c>
      <c r="E15" s="9">
        <v>43034.0</v>
      </c>
      <c r="F15" s="4"/>
      <c r="I15" s="4"/>
      <c r="J15" s="12" t="s">
        <v>63</v>
      </c>
      <c r="K15" s="13">
        <f>counta('Technological Items'!A:A)-1</f>
        <v>168</v>
      </c>
    </row>
    <row r="16">
      <c r="B16" s="6" t="s">
        <v>64</v>
      </c>
      <c r="C16" s="7" t="s">
        <v>65</v>
      </c>
      <c r="D16" s="8" t="s">
        <v>15</v>
      </c>
      <c r="E16" s="9">
        <v>43034.0</v>
      </c>
      <c r="F16" s="4"/>
      <c r="G16" s="21" t="s">
        <v>66</v>
      </c>
      <c r="I16" s="4"/>
      <c r="J16" s="12" t="s">
        <v>67</v>
      </c>
      <c r="K16" s="13">
        <f>counta('Magic Items'!A:A)-1</f>
        <v>218</v>
      </c>
    </row>
    <row r="17">
      <c r="B17" s="6" t="s">
        <v>68</v>
      </c>
      <c r="C17" s="7" t="s">
        <v>69</v>
      </c>
      <c r="D17" s="8" t="s">
        <v>70</v>
      </c>
      <c r="E17" s="9">
        <v>43074.0</v>
      </c>
      <c r="F17" s="4"/>
      <c r="I17" s="4"/>
      <c r="J17" s="12" t="s">
        <v>71</v>
      </c>
      <c r="K17" s="13">
        <f>counta('Hybrid Items'!A:A)-1</f>
        <v>133</v>
      </c>
    </row>
    <row r="18">
      <c r="B18" s="6" t="s">
        <v>72</v>
      </c>
      <c r="C18" s="7" t="s">
        <v>73</v>
      </c>
      <c r="D18" s="8" t="s">
        <v>74</v>
      </c>
      <c r="E18" s="9">
        <v>43151.0</v>
      </c>
      <c r="F18" s="4"/>
      <c r="I18" s="4"/>
      <c r="J18" s="12" t="s">
        <v>75</v>
      </c>
      <c r="K18" s="13">
        <f>counta(Vehicles!A:A)-1</f>
        <v>57</v>
      </c>
    </row>
    <row r="19">
      <c r="B19" s="6" t="s">
        <v>76</v>
      </c>
      <c r="C19" s="7" t="s">
        <v>77</v>
      </c>
      <c r="D19" s="8" t="s">
        <v>78</v>
      </c>
      <c r="E19" s="9">
        <v>43207.0</v>
      </c>
      <c r="F19" s="4"/>
      <c r="I19" s="4"/>
      <c r="J19" s="12" t="s">
        <v>79</v>
      </c>
      <c r="K19" s="13">
        <f>counta('Personal Items'!A:A)-1</f>
        <v>54</v>
      </c>
    </row>
    <row r="20">
      <c r="A20" s="22"/>
      <c r="B20" s="23" t="s">
        <v>80</v>
      </c>
      <c r="C20" s="24" t="s">
        <v>81</v>
      </c>
      <c r="D20" s="25" t="s">
        <v>82</v>
      </c>
      <c r="E20" s="26">
        <v>43266.0</v>
      </c>
      <c r="F20" s="4"/>
      <c r="G20" s="19" t="s">
        <v>83</v>
      </c>
      <c r="I20" s="4"/>
      <c r="J20" s="12" t="s">
        <v>84</v>
      </c>
      <c r="K20" s="13">
        <f>counta('Controlled Substances'!A:A)-1</f>
        <v>37</v>
      </c>
    </row>
    <row r="21">
      <c r="A21" s="27" t="s">
        <v>85</v>
      </c>
      <c r="B21" s="6" t="s">
        <v>86</v>
      </c>
      <c r="C21" s="7" t="s">
        <v>87</v>
      </c>
      <c r="D21" s="8" t="s">
        <v>25</v>
      </c>
      <c r="E21" s="9">
        <v>43346.0</v>
      </c>
      <c r="F21" s="4"/>
      <c r="I21" s="4"/>
    </row>
    <row r="22">
      <c r="B22" s="6" t="s">
        <v>88</v>
      </c>
      <c r="C22" s="7" t="s">
        <v>89</v>
      </c>
      <c r="D22" s="8" t="s">
        <v>90</v>
      </c>
      <c r="E22" s="9">
        <v>43432.0</v>
      </c>
      <c r="F22" s="4"/>
      <c r="G22" s="28" t="s">
        <v>91</v>
      </c>
      <c r="I22" s="4"/>
    </row>
    <row r="23">
      <c r="A23" s="22"/>
      <c r="B23" s="23" t="s">
        <v>92</v>
      </c>
      <c r="C23" s="24" t="s">
        <v>93</v>
      </c>
      <c r="D23" s="25" t="s">
        <v>30</v>
      </c>
      <c r="E23" s="26">
        <v>43432.0</v>
      </c>
      <c r="F23" s="4"/>
      <c r="I23" s="4"/>
    </row>
    <row r="24">
      <c r="A24" s="29" t="s">
        <v>94</v>
      </c>
      <c r="B24" s="6" t="s">
        <v>95</v>
      </c>
      <c r="C24" s="7" t="s">
        <v>96</v>
      </c>
      <c r="D24" s="8" t="s">
        <v>97</v>
      </c>
      <c r="E24" s="9">
        <v>43432.0</v>
      </c>
      <c r="F24" s="4"/>
      <c r="I24" s="4"/>
    </row>
    <row r="25">
      <c r="B25" s="6" t="s">
        <v>98</v>
      </c>
      <c r="C25" s="7" t="s">
        <v>99</v>
      </c>
      <c r="D25" s="8" t="s">
        <v>100</v>
      </c>
      <c r="E25" s="9">
        <v>43487.0</v>
      </c>
      <c r="F25" s="4"/>
      <c r="I25" s="4"/>
    </row>
    <row r="26">
      <c r="A26" s="22"/>
      <c r="B26" s="23" t="s">
        <v>101</v>
      </c>
      <c r="C26" s="24" t="s">
        <v>102</v>
      </c>
      <c r="D26" s="25" t="s">
        <v>103</v>
      </c>
      <c r="E26" s="26">
        <v>43531.0</v>
      </c>
      <c r="F26" s="4"/>
      <c r="I26" s="4"/>
    </row>
    <row r="27">
      <c r="A27" s="30" t="s">
        <v>104</v>
      </c>
      <c r="B27" s="6" t="s">
        <v>105</v>
      </c>
      <c r="C27" s="7" t="s">
        <v>106</v>
      </c>
      <c r="D27" s="8" t="s">
        <v>107</v>
      </c>
      <c r="E27" s="9">
        <v>43531.0</v>
      </c>
      <c r="F27" s="4"/>
      <c r="G27" s="28"/>
      <c r="I27" s="4"/>
    </row>
    <row r="28">
      <c r="B28" s="6" t="s">
        <v>108</v>
      </c>
      <c r="C28" s="7" t="s">
        <v>109</v>
      </c>
      <c r="D28" s="8" t="s">
        <v>110</v>
      </c>
      <c r="E28" s="9">
        <v>43694.0</v>
      </c>
      <c r="F28" s="4"/>
      <c r="I28" s="4"/>
    </row>
    <row r="29">
      <c r="B29" s="6" t="s">
        <v>111</v>
      </c>
      <c r="C29" s="7" t="s">
        <v>112</v>
      </c>
      <c r="D29" s="8" t="s">
        <v>113</v>
      </c>
      <c r="E29" s="9">
        <v>43694.0</v>
      </c>
      <c r="F29" s="4"/>
      <c r="I29" s="4"/>
    </row>
    <row r="30">
      <c r="B30" s="6" t="s">
        <v>114</v>
      </c>
      <c r="C30" s="7" t="s">
        <v>115</v>
      </c>
      <c r="D30" s="8" t="s">
        <v>116</v>
      </c>
      <c r="E30" s="9">
        <v>43694.0</v>
      </c>
      <c r="F30" s="4"/>
      <c r="I30" s="4"/>
    </row>
    <row r="31">
      <c r="B31" s="6" t="s">
        <v>117</v>
      </c>
      <c r="C31" s="7" t="s">
        <v>118</v>
      </c>
      <c r="D31" s="8" t="s">
        <v>119</v>
      </c>
      <c r="E31" s="9">
        <v>43694.0</v>
      </c>
      <c r="F31" s="4"/>
      <c r="I31" s="4"/>
    </row>
    <row r="32">
      <c r="A32" s="22"/>
      <c r="B32" s="23" t="s">
        <v>120</v>
      </c>
      <c r="C32" s="24" t="s">
        <v>121</v>
      </c>
      <c r="D32" s="25" t="s">
        <v>122</v>
      </c>
      <c r="E32" s="26">
        <v>43772.0</v>
      </c>
      <c r="F32" s="4"/>
      <c r="I32" s="4"/>
    </row>
    <row r="33">
      <c r="A33" s="31" t="s">
        <v>123</v>
      </c>
      <c r="B33" s="6" t="s">
        <v>124</v>
      </c>
      <c r="C33" s="7" t="s">
        <v>125</v>
      </c>
      <c r="D33" s="8" t="s">
        <v>35</v>
      </c>
      <c r="E33" s="9">
        <v>43772.0</v>
      </c>
      <c r="F33" s="4"/>
      <c r="I33" s="4"/>
    </row>
    <row r="34">
      <c r="B34" s="6" t="s">
        <v>126</v>
      </c>
      <c r="C34" s="7" t="s">
        <v>127</v>
      </c>
      <c r="D34" s="8" t="s">
        <v>128</v>
      </c>
      <c r="E34" s="9">
        <v>43831.0</v>
      </c>
      <c r="F34" s="4"/>
      <c r="I34" s="4"/>
    </row>
    <row r="35">
      <c r="B35" s="6" t="s">
        <v>129</v>
      </c>
      <c r="C35" s="7" t="s">
        <v>130</v>
      </c>
      <c r="D35" s="8" t="s">
        <v>39</v>
      </c>
      <c r="E35" s="9">
        <v>43831.0</v>
      </c>
      <c r="F35" s="4"/>
      <c r="I35" s="4"/>
    </row>
    <row r="36">
      <c r="B36" s="6" t="s">
        <v>131</v>
      </c>
      <c r="C36" s="7" t="s">
        <v>132</v>
      </c>
      <c r="D36" s="8" t="s">
        <v>133</v>
      </c>
      <c r="E36" s="9">
        <v>43831.0</v>
      </c>
      <c r="F36" s="4"/>
      <c r="I36" s="4"/>
    </row>
    <row r="37">
      <c r="B37" s="6" t="s">
        <v>134</v>
      </c>
      <c r="C37" s="7" t="s">
        <v>135</v>
      </c>
      <c r="D37" s="8" t="s">
        <v>136</v>
      </c>
      <c r="E37" s="9">
        <v>43831.0</v>
      </c>
      <c r="F37" s="4"/>
      <c r="I37" s="4"/>
    </row>
    <row r="38">
      <c r="A38" s="22"/>
      <c r="B38" s="23" t="s">
        <v>137</v>
      </c>
      <c r="C38" s="24" t="s">
        <v>138</v>
      </c>
      <c r="D38" s="25" t="s">
        <v>139</v>
      </c>
      <c r="E38" s="26">
        <v>43859.0</v>
      </c>
      <c r="F38" s="4"/>
      <c r="I38" s="4"/>
    </row>
    <row r="39">
      <c r="A39" s="32" t="s">
        <v>140</v>
      </c>
      <c r="B39" s="6" t="s">
        <v>141</v>
      </c>
      <c r="C39" s="7" t="s">
        <v>142</v>
      </c>
      <c r="D39" s="8" t="s">
        <v>143</v>
      </c>
      <c r="E39" s="9">
        <v>43933.0</v>
      </c>
      <c r="F39" s="4"/>
      <c r="I39" s="4"/>
    </row>
    <row r="40">
      <c r="B40" s="6" t="s">
        <v>144</v>
      </c>
      <c r="C40" s="7" t="s">
        <v>145</v>
      </c>
      <c r="D40" s="8" t="s">
        <v>43</v>
      </c>
      <c r="E40" s="9">
        <v>43933.0</v>
      </c>
      <c r="F40" s="4"/>
      <c r="I40" s="4"/>
    </row>
    <row r="41">
      <c r="B41" s="6" t="s">
        <v>146</v>
      </c>
      <c r="C41" s="7" t="s">
        <v>147</v>
      </c>
      <c r="D41" s="8" t="s">
        <v>148</v>
      </c>
      <c r="E41" s="9">
        <v>44009.0</v>
      </c>
      <c r="F41" s="4"/>
      <c r="I41" s="4"/>
    </row>
    <row r="42">
      <c r="B42" s="6" t="s">
        <v>149</v>
      </c>
      <c r="C42" s="7" t="s">
        <v>150</v>
      </c>
      <c r="D42" s="8" t="s">
        <v>151</v>
      </c>
      <c r="E42" s="9">
        <v>44009.0</v>
      </c>
      <c r="F42" s="4"/>
      <c r="I42" s="4"/>
    </row>
    <row r="43">
      <c r="B43" s="6" t="s">
        <v>152</v>
      </c>
      <c r="C43" s="7" t="s">
        <v>153</v>
      </c>
      <c r="D43" s="8" t="s">
        <v>154</v>
      </c>
      <c r="E43" s="7" t="s">
        <v>155</v>
      </c>
      <c r="F43" s="4"/>
      <c r="I43" s="4"/>
    </row>
    <row r="44">
      <c r="A44" s="22"/>
      <c r="B44" s="23" t="s">
        <v>156</v>
      </c>
      <c r="C44" s="24" t="s">
        <v>157</v>
      </c>
      <c r="D44" s="25" t="s">
        <v>47</v>
      </c>
      <c r="E44" s="24" t="s">
        <v>48</v>
      </c>
      <c r="F44" s="4"/>
      <c r="I44" s="4"/>
    </row>
    <row r="45">
      <c r="A45" s="33" t="s">
        <v>158</v>
      </c>
      <c r="B45" s="6" t="s">
        <v>159</v>
      </c>
      <c r="C45" s="7" t="s">
        <v>160</v>
      </c>
      <c r="D45" s="8" t="s">
        <v>161</v>
      </c>
      <c r="E45" s="7" t="s">
        <v>48</v>
      </c>
      <c r="F45" s="4"/>
      <c r="I45" s="4"/>
    </row>
    <row r="46">
      <c r="B46" s="6" t="s">
        <v>162</v>
      </c>
      <c r="C46" s="7" t="s">
        <v>163</v>
      </c>
      <c r="D46" s="8" t="s">
        <v>164</v>
      </c>
      <c r="E46" s="7" t="s">
        <v>48</v>
      </c>
      <c r="F46" s="4"/>
      <c r="I46" s="4"/>
    </row>
    <row r="47">
      <c r="A47" s="22"/>
      <c r="B47" s="23" t="s">
        <v>165</v>
      </c>
      <c r="C47" s="24" t="s">
        <v>166</v>
      </c>
      <c r="D47" s="25" t="s">
        <v>52</v>
      </c>
      <c r="E47" s="24" t="s">
        <v>48</v>
      </c>
      <c r="F47" s="4"/>
      <c r="I47" s="4"/>
    </row>
    <row r="48">
      <c r="A48" s="34" t="s">
        <v>167</v>
      </c>
      <c r="B48" s="6" t="s">
        <v>168</v>
      </c>
      <c r="C48" s="7" t="s">
        <v>169</v>
      </c>
      <c r="D48" s="8" t="s">
        <v>170</v>
      </c>
      <c r="E48" s="7" t="s">
        <v>48</v>
      </c>
      <c r="F48" s="4"/>
      <c r="I48" s="4"/>
    </row>
    <row r="49">
      <c r="B49" s="6" t="s">
        <v>171</v>
      </c>
      <c r="C49" s="7" t="s">
        <v>172</v>
      </c>
      <c r="D49" s="8" t="s">
        <v>173</v>
      </c>
      <c r="E49" s="7" t="s">
        <v>48</v>
      </c>
      <c r="F49" s="4"/>
      <c r="I49" s="4"/>
    </row>
    <row r="50">
      <c r="B50" s="6" t="s">
        <v>174</v>
      </c>
      <c r="C50" s="7" t="s">
        <v>175</v>
      </c>
      <c r="D50" s="8" t="s">
        <v>176</v>
      </c>
      <c r="E50" s="7" t="s">
        <v>48</v>
      </c>
      <c r="F50" s="4"/>
      <c r="I50" s="4"/>
    </row>
    <row r="51">
      <c r="B51" s="6" t="s">
        <v>177</v>
      </c>
      <c r="C51" s="7" t="s">
        <v>178</v>
      </c>
      <c r="D51" s="8" t="s">
        <v>179</v>
      </c>
      <c r="E51" s="7" t="s">
        <v>48</v>
      </c>
      <c r="F51" s="4"/>
      <c r="I51" s="4"/>
    </row>
    <row r="52">
      <c r="B52" s="6" t="s">
        <v>177</v>
      </c>
      <c r="C52" s="7" t="s">
        <v>180</v>
      </c>
      <c r="D52" s="8" t="s">
        <v>181</v>
      </c>
      <c r="E52" s="7" t="s">
        <v>48</v>
      </c>
      <c r="F52" s="4"/>
      <c r="I52" s="4"/>
    </row>
    <row r="53">
      <c r="B53" s="6" t="s">
        <v>177</v>
      </c>
      <c r="C53" s="7" t="s">
        <v>182</v>
      </c>
      <c r="D53" s="8" t="s">
        <v>56</v>
      </c>
      <c r="E53" s="7" t="s">
        <v>48</v>
      </c>
      <c r="F53" s="4"/>
      <c r="I53" s="4"/>
    </row>
  </sheetData>
  <mergeCells count="21">
    <mergeCell ref="G16:H19"/>
    <mergeCell ref="G20:H21"/>
    <mergeCell ref="G22:H26"/>
    <mergeCell ref="J23:K53"/>
    <mergeCell ref="G27:H53"/>
    <mergeCell ref="A1:E1"/>
    <mergeCell ref="A2:B2"/>
    <mergeCell ref="G2:H2"/>
    <mergeCell ref="J2:K2"/>
    <mergeCell ref="G6:H6"/>
    <mergeCell ref="G7:H12"/>
    <mergeCell ref="G14:H15"/>
    <mergeCell ref="A45:A47"/>
    <mergeCell ref="A48:A53"/>
    <mergeCell ref="A3:A13"/>
    <mergeCell ref="A15:A20"/>
    <mergeCell ref="A21:A23"/>
    <mergeCell ref="A24:A26"/>
    <mergeCell ref="A27:A32"/>
    <mergeCell ref="A33:A38"/>
    <mergeCell ref="A39:A44"/>
  </mergeCells>
  <conditionalFormatting sqref="E3:E53">
    <cfRule type="containsText" dxfId="0" priority="1" operator="containsText" text="20">
      <formula>NOT(ISERROR(SEARCH(("20"),(E3))))</formula>
    </cfRule>
  </conditionalFormatting>
  <conditionalFormatting sqref="E3:E53">
    <cfRule type="containsText" dxfId="1" priority="2" operator="containsText" text="pending">
      <formula>NOT(ISERROR(SEARCH(("pending"),(E3))))</formula>
    </cfRule>
  </conditionalFormatting>
  <conditionalFormatting sqref="E3:E53">
    <cfRule type="containsText" dxfId="2" priority="3" operator="containsText" text="progress">
      <formula>NOT(ISERROR(SEARCH(("progress"),(E3))))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2.57"/>
    <col customWidth="1" min="2" max="2" width="6.0"/>
    <col customWidth="1" min="3" max="3" width="8.14"/>
    <col customWidth="1" min="4" max="4" width="7.0"/>
    <col customWidth="1" min="5" max="5" width="13.29"/>
    <col customWidth="1" min="6" max="6" width="9.14"/>
    <col customWidth="1" min="7" max="7" width="13.29"/>
    <col customWidth="1" min="8" max="8" width="9.14"/>
    <col customWidth="1" min="9" max="9" width="5.29"/>
  </cols>
  <sheetData>
    <row r="1">
      <c r="A1" s="3" t="s">
        <v>2485</v>
      </c>
      <c r="B1" s="3" t="s">
        <v>184</v>
      </c>
      <c r="C1" s="3" t="s">
        <v>185</v>
      </c>
      <c r="D1" s="3" t="s">
        <v>2486</v>
      </c>
      <c r="E1" s="3" t="s">
        <v>2487</v>
      </c>
      <c r="F1" s="3" t="s">
        <v>2277</v>
      </c>
      <c r="G1" s="3" t="s">
        <v>2278</v>
      </c>
      <c r="H1" s="3" t="s">
        <v>2280</v>
      </c>
      <c r="I1" s="3" t="s">
        <v>197</v>
      </c>
      <c r="J1" s="3" t="s">
        <v>1</v>
      </c>
    </row>
    <row r="2">
      <c r="A2" s="6" t="s">
        <v>2488</v>
      </c>
      <c r="B2" s="7">
        <v>12.0</v>
      </c>
      <c r="C2" s="53">
        <v>36800.0</v>
      </c>
      <c r="D2" s="7">
        <v>1.0</v>
      </c>
      <c r="E2" s="7">
        <v>2.0</v>
      </c>
      <c r="F2" s="7">
        <v>4.0</v>
      </c>
      <c r="G2" s="7">
        <v>-1.0</v>
      </c>
      <c r="H2" s="7">
        <v>2.0</v>
      </c>
      <c r="I2" s="7">
        <v>2.0</v>
      </c>
      <c r="J2" s="7" t="s">
        <v>42</v>
      </c>
    </row>
    <row r="3">
      <c r="A3" s="6" t="s">
        <v>2489</v>
      </c>
      <c r="B3" s="7">
        <v>2.0</v>
      </c>
      <c r="C3" s="53">
        <v>900.0</v>
      </c>
      <c r="D3" s="7">
        <v>1.0</v>
      </c>
      <c r="E3" s="7">
        <v>1.0</v>
      </c>
      <c r="F3" s="7">
        <v>3.0</v>
      </c>
      <c r="G3" s="7">
        <v>-2.0</v>
      </c>
      <c r="H3" s="7">
        <v>1.0</v>
      </c>
      <c r="I3" s="7">
        <v>2.0</v>
      </c>
      <c r="J3" s="7" t="s">
        <v>42</v>
      </c>
    </row>
    <row r="4">
      <c r="A4" s="6" t="s">
        <v>2490</v>
      </c>
      <c r="B4" s="7">
        <v>17.0</v>
      </c>
      <c r="C4" s="53">
        <v>256000.0</v>
      </c>
      <c r="D4" s="7">
        <v>1.0</v>
      </c>
      <c r="E4" s="7">
        <v>3.0</v>
      </c>
      <c r="F4" s="7">
        <v>5.0</v>
      </c>
      <c r="G4" s="7">
        <v>-1.0</v>
      </c>
      <c r="H4" s="7">
        <v>2.0</v>
      </c>
      <c r="I4" s="7">
        <v>2.0</v>
      </c>
      <c r="J4" s="7" t="s">
        <v>42</v>
      </c>
    </row>
    <row r="5">
      <c r="A5" s="6" t="s">
        <v>2491</v>
      </c>
      <c r="B5" s="7">
        <v>7.0</v>
      </c>
      <c r="C5" s="53">
        <v>6800.0</v>
      </c>
      <c r="D5" s="7">
        <v>1.0</v>
      </c>
      <c r="E5" s="7">
        <v>2.0</v>
      </c>
      <c r="F5" s="7">
        <v>4.0</v>
      </c>
      <c r="G5" s="7">
        <v>-2.0</v>
      </c>
      <c r="H5" s="7">
        <v>2.0</v>
      </c>
      <c r="I5" s="7">
        <v>2.0</v>
      </c>
      <c r="J5" s="7" t="s">
        <v>42</v>
      </c>
    </row>
    <row r="6">
      <c r="A6" s="47" t="s">
        <v>2492</v>
      </c>
      <c r="B6" s="7">
        <v>14.0</v>
      </c>
      <c r="C6" s="53">
        <v>73000.0</v>
      </c>
      <c r="D6" s="7">
        <v>1.0</v>
      </c>
      <c r="E6" s="7">
        <v>2.0</v>
      </c>
      <c r="F6" s="7">
        <v>5.0</v>
      </c>
      <c r="G6" s="7">
        <v>-1.0</v>
      </c>
      <c r="H6" s="7">
        <v>2.0</v>
      </c>
      <c r="I6" s="7">
        <v>1.0</v>
      </c>
      <c r="J6" s="7" t="s">
        <v>42</v>
      </c>
    </row>
    <row r="7">
      <c r="A7" s="47" t="s">
        <v>2493</v>
      </c>
      <c r="B7" s="7">
        <v>4.0</v>
      </c>
      <c r="C7" s="53">
        <v>2100.0</v>
      </c>
      <c r="D7" s="7">
        <v>0.0</v>
      </c>
      <c r="E7" s="7">
        <v>2.0</v>
      </c>
      <c r="F7" s="7">
        <v>4.0</v>
      </c>
      <c r="G7" s="7">
        <v>-1.0</v>
      </c>
      <c r="H7" s="7">
        <v>1.0</v>
      </c>
      <c r="I7" s="7">
        <v>1.0</v>
      </c>
      <c r="J7" s="7" t="s">
        <v>42</v>
      </c>
    </row>
    <row r="8">
      <c r="A8" s="47" t="s">
        <v>2494</v>
      </c>
      <c r="B8" s="7">
        <v>19.0</v>
      </c>
      <c r="C8" s="53">
        <v>570000.0</v>
      </c>
      <c r="D8" s="7">
        <v>1.0</v>
      </c>
      <c r="E8" s="7">
        <v>3.0</v>
      </c>
      <c r="F8" s="7">
        <v>5.0</v>
      </c>
      <c r="G8" s="7">
        <v>-1.0</v>
      </c>
      <c r="H8" s="7">
        <v>2.0</v>
      </c>
      <c r="I8" s="7">
        <v>1.0</v>
      </c>
      <c r="J8" s="7" t="s">
        <v>42</v>
      </c>
    </row>
    <row r="9">
      <c r="A9" s="47" t="s">
        <v>2495</v>
      </c>
      <c r="B9" s="7">
        <v>9.0</v>
      </c>
      <c r="C9" s="53">
        <v>13500.0</v>
      </c>
      <c r="D9" s="7">
        <v>1.0</v>
      </c>
      <c r="E9" s="7">
        <v>1.0</v>
      </c>
      <c r="F9" s="7">
        <v>4.0</v>
      </c>
      <c r="G9" s="7">
        <v>-1.0</v>
      </c>
      <c r="H9" s="7">
        <v>1.0</v>
      </c>
      <c r="I9" s="7">
        <v>1.0</v>
      </c>
      <c r="J9" s="7" t="s">
        <v>42</v>
      </c>
    </row>
    <row r="10">
      <c r="A10" s="6" t="s">
        <v>2496</v>
      </c>
      <c r="B10" s="7">
        <v>11.0</v>
      </c>
      <c r="C10" s="53">
        <v>25000.0</v>
      </c>
      <c r="D10" s="7">
        <v>1.0</v>
      </c>
      <c r="E10" s="7">
        <v>1.0</v>
      </c>
      <c r="F10" s="7" t="s">
        <v>204</v>
      </c>
      <c r="G10" s="7" t="s">
        <v>204</v>
      </c>
      <c r="H10" s="7">
        <v>1.0</v>
      </c>
      <c r="I10" s="7" t="s">
        <v>2497</v>
      </c>
      <c r="J10" s="7" t="s">
        <v>42</v>
      </c>
    </row>
    <row r="11">
      <c r="A11" s="6" t="s">
        <v>2498</v>
      </c>
      <c r="B11" s="7">
        <v>2.0</v>
      </c>
      <c r="C11" s="53">
        <v>850.0</v>
      </c>
      <c r="D11" s="7">
        <v>0.0</v>
      </c>
      <c r="E11" s="7">
        <v>1.0</v>
      </c>
      <c r="F11" s="7" t="s">
        <v>204</v>
      </c>
      <c r="G11" s="7" t="s">
        <v>204</v>
      </c>
      <c r="H11" s="7">
        <v>0.0</v>
      </c>
      <c r="I11" s="7" t="s">
        <v>2497</v>
      </c>
      <c r="J11" s="7" t="s">
        <v>42</v>
      </c>
    </row>
    <row r="12">
      <c r="A12" s="6" t="s">
        <v>2499</v>
      </c>
      <c r="B12" s="7">
        <v>16.0</v>
      </c>
      <c r="C12" s="53">
        <v>175000.0</v>
      </c>
      <c r="D12" s="7">
        <v>1.0</v>
      </c>
      <c r="E12" s="7">
        <v>2.0</v>
      </c>
      <c r="F12" s="7" t="s">
        <v>204</v>
      </c>
      <c r="G12" s="7" t="s">
        <v>204</v>
      </c>
      <c r="H12" s="7">
        <v>2.0</v>
      </c>
      <c r="I12" s="7" t="s">
        <v>2497</v>
      </c>
      <c r="J12" s="7" t="s">
        <v>42</v>
      </c>
    </row>
    <row r="13">
      <c r="A13" s="6" t="s">
        <v>2500</v>
      </c>
      <c r="B13" s="7">
        <v>6.0</v>
      </c>
      <c r="C13" s="53">
        <v>4350.0</v>
      </c>
      <c r="D13" s="7">
        <v>1.0</v>
      </c>
      <c r="E13" s="7">
        <v>1.0</v>
      </c>
      <c r="F13" s="7" t="s">
        <v>204</v>
      </c>
      <c r="G13" s="7" t="s">
        <v>204</v>
      </c>
      <c r="H13" s="7">
        <v>0.0</v>
      </c>
      <c r="I13" s="7" t="s">
        <v>2497</v>
      </c>
      <c r="J13" s="7" t="s">
        <v>42</v>
      </c>
    </row>
    <row r="14">
      <c r="A14" s="6" t="s">
        <v>2501</v>
      </c>
      <c r="B14" s="7">
        <v>13.0</v>
      </c>
      <c r="C14" s="53">
        <v>50000.0</v>
      </c>
      <c r="D14" s="7">
        <v>1.0</v>
      </c>
      <c r="E14" s="7">
        <v>3.0</v>
      </c>
      <c r="F14" s="7">
        <v>6.0</v>
      </c>
      <c r="G14" s="7">
        <v>-1.0</v>
      </c>
      <c r="H14" s="7">
        <v>2.0</v>
      </c>
      <c r="I14" s="7">
        <v>1.0</v>
      </c>
      <c r="J14" s="7" t="s">
        <v>38</v>
      </c>
    </row>
    <row r="15">
      <c r="A15" s="6" t="s">
        <v>2502</v>
      </c>
      <c r="B15" s="7">
        <v>3.0</v>
      </c>
      <c r="C15" s="53">
        <v>1500.0</v>
      </c>
      <c r="D15" s="7">
        <v>0.0</v>
      </c>
      <c r="E15" s="7">
        <v>2.0</v>
      </c>
      <c r="F15" s="7">
        <v>4.0</v>
      </c>
      <c r="G15" s="7">
        <v>-1.0</v>
      </c>
      <c r="H15" s="7">
        <v>2.0</v>
      </c>
      <c r="I15" s="7">
        <v>1.0</v>
      </c>
      <c r="J15" s="7" t="s">
        <v>38</v>
      </c>
    </row>
    <row r="16">
      <c r="A16" s="6" t="s">
        <v>2503</v>
      </c>
      <c r="B16" s="7">
        <v>18.0</v>
      </c>
      <c r="C16" s="53">
        <v>400000.0</v>
      </c>
      <c r="D16" s="7">
        <v>1.0</v>
      </c>
      <c r="E16" s="7">
        <v>3.0</v>
      </c>
      <c r="F16" s="7">
        <v>7.0</v>
      </c>
      <c r="G16" s="7">
        <v>-1.0</v>
      </c>
      <c r="H16" s="7">
        <v>2.0</v>
      </c>
      <c r="I16" s="7">
        <v>1.0</v>
      </c>
      <c r="J16" s="7" t="s">
        <v>38</v>
      </c>
    </row>
    <row r="17">
      <c r="A17" s="6" t="s">
        <v>2504</v>
      </c>
      <c r="B17" s="7">
        <v>8.0</v>
      </c>
      <c r="C17" s="53">
        <v>9500.0</v>
      </c>
      <c r="D17" s="7">
        <v>1.0</v>
      </c>
      <c r="E17" s="7">
        <v>2.0</v>
      </c>
      <c r="F17" s="7">
        <v>5.0</v>
      </c>
      <c r="G17" s="7">
        <v>-1.0</v>
      </c>
      <c r="H17" s="7">
        <v>2.0</v>
      </c>
      <c r="I17" s="7">
        <v>1.0</v>
      </c>
      <c r="J17" s="7" t="s">
        <v>38</v>
      </c>
    </row>
    <row r="18">
      <c r="A18" s="6" t="s">
        <v>2505</v>
      </c>
      <c r="B18" s="7">
        <v>10.0</v>
      </c>
      <c r="C18" s="53">
        <v>18000.0</v>
      </c>
      <c r="D18" s="7">
        <v>1.0</v>
      </c>
      <c r="E18" s="7">
        <v>2.0</v>
      </c>
      <c r="F18" s="7">
        <v>4.0</v>
      </c>
      <c r="G18" s="7">
        <v>-2.0</v>
      </c>
      <c r="H18" s="7">
        <v>2.0</v>
      </c>
      <c r="I18" s="7">
        <v>2.0</v>
      </c>
      <c r="J18" s="7" t="s">
        <v>38</v>
      </c>
    </row>
    <row r="19">
      <c r="A19" s="6" t="s">
        <v>2506</v>
      </c>
      <c r="B19" s="7">
        <v>1.0</v>
      </c>
      <c r="C19" s="53">
        <v>300.0</v>
      </c>
      <c r="D19" s="7">
        <v>1.0</v>
      </c>
      <c r="E19" s="7">
        <v>1.0</v>
      </c>
      <c r="F19" s="7">
        <v>3.0</v>
      </c>
      <c r="G19" s="7">
        <v>-2.0</v>
      </c>
      <c r="H19" s="7">
        <v>1.0</v>
      </c>
      <c r="I19" s="7">
        <v>2.0</v>
      </c>
      <c r="J19" s="7" t="s">
        <v>38</v>
      </c>
    </row>
    <row r="20">
      <c r="A20" s="6" t="s">
        <v>2507</v>
      </c>
      <c r="B20" s="7">
        <v>15.0</v>
      </c>
      <c r="C20" s="53">
        <v>125000.0</v>
      </c>
      <c r="D20" s="7">
        <v>1.0</v>
      </c>
      <c r="E20" s="7">
        <v>3.0</v>
      </c>
      <c r="F20" s="7">
        <v>5.0</v>
      </c>
      <c r="G20" s="7">
        <v>-2.0</v>
      </c>
      <c r="H20" s="7">
        <v>2.0</v>
      </c>
      <c r="I20" s="7">
        <v>2.0</v>
      </c>
      <c r="J20" s="7" t="s">
        <v>38</v>
      </c>
    </row>
    <row r="21">
      <c r="A21" s="6" t="s">
        <v>2508</v>
      </c>
      <c r="B21" s="7">
        <v>5.0</v>
      </c>
      <c r="C21" s="53">
        <v>3000.0</v>
      </c>
      <c r="D21" s="7">
        <v>1.0</v>
      </c>
      <c r="E21" s="7">
        <v>2.0</v>
      </c>
      <c r="F21" s="7">
        <v>3.0</v>
      </c>
      <c r="G21" s="7">
        <v>-2.0</v>
      </c>
      <c r="H21" s="7">
        <v>2.0</v>
      </c>
      <c r="I21" s="7">
        <v>2.0</v>
      </c>
      <c r="J21" s="7" t="s">
        <v>38</v>
      </c>
    </row>
    <row r="22">
      <c r="A22" s="6" t="s">
        <v>2509</v>
      </c>
      <c r="B22" s="7">
        <v>20.0</v>
      </c>
      <c r="C22" s="53">
        <v>900000.0</v>
      </c>
      <c r="D22" s="7">
        <v>1.0</v>
      </c>
      <c r="E22" s="7">
        <v>4.0</v>
      </c>
      <c r="F22" s="7">
        <v>6.0</v>
      </c>
      <c r="G22" s="7">
        <v>-2.0</v>
      </c>
      <c r="H22" s="7">
        <v>2.0</v>
      </c>
      <c r="I22" s="7">
        <v>2.0</v>
      </c>
      <c r="J22" s="7" t="s">
        <v>38</v>
      </c>
    </row>
    <row r="23">
      <c r="A23" s="6" t="s">
        <v>2510</v>
      </c>
      <c r="B23" s="7">
        <v>10.0</v>
      </c>
      <c r="C23" s="53">
        <v>17250.0</v>
      </c>
      <c r="D23" s="7">
        <v>1.0</v>
      </c>
      <c r="E23" s="7">
        <v>1.0</v>
      </c>
      <c r="F23" s="7" t="s">
        <v>204</v>
      </c>
      <c r="G23" s="7" t="s">
        <v>204</v>
      </c>
      <c r="H23" s="7">
        <v>1.0</v>
      </c>
      <c r="I23" s="7">
        <v>1.0</v>
      </c>
      <c r="J23" s="7" t="s">
        <v>38</v>
      </c>
    </row>
    <row r="24">
      <c r="A24" s="6" t="s">
        <v>2511</v>
      </c>
      <c r="B24" s="7">
        <v>1.0</v>
      </c>
      <c r="C24" s="53">
        <v>250.0</v>
      </c>
      <c r="D24" s="7">
        <v>0.0</v>
      </c>
      <c r="E24" s="7">
        <v>1.0</v>
      </c>
      <c r="F24" s="7" t="s">
        <v>204</v>
      </c>
      <c r="G24" s="7" t="s">
        <v>204</v>
      </c>
      <c r="H24" s="7">
        <v>0.0</v>
      </c>
      <c r="I24" s="7">
        <v>1.0</v>
      </c>
      <c r="J24" s="7" t="s">
        <v>38</v>
      </c>
    </row>
    <row r="25">
      <c r="A25" s="6" t="s">
        <v>2512</v>
      </c>
      <c r="B25" s="7">
        <v>15.0</v>
      </c>
      <c r="C25" s="53">
        <v>100000.0</v>
      </c>
      <c r="D25" s="7">
        <v>1.0</v>
      </c>
      <c r="E25" s="7">
        <v>2.0</v>
      </c>
      <c r="F25" s="7" t="s">
        <v>204</v>
      </c>
      <c r="G25" s="7" t="s">
        <v>204</v>
      </c>
      <c r="H25" s="7">
        <v>1.0</v>
      </c>
      <c r="I25" s="7">
        <v>1.0</v>
      </c>
      <c r="J25" s="7" t="s">
        <v>38</v>
      </c>
    </row>
    <row r="26">
      <c r="A26" s="6" t="s">
        <v>2513</v>
      </c>
      <c r="B26" s="7">
        <v>5.0</v>
      </c>
      <c r="C26" s="53">
        <v>2500.0</v>
      </c>
      <c r="D26" s="7">
        <v>1.0</v>
      </c>
      <c r="E26" s="7">
        <v>1.0</v>
      </c>
      <c r="F26" s="7" t="s">
        <v>204</v>
      </c>
      <c r="G26" s="7" t="s">
        <v>204</v>
      </c>
      <c r="H26" s="7">
        <v>1.0</v>
      </c>
      <c r="I26" s="7">
        <v>1.0</v>
      </c>
      <c r="J26" s="7" t="s">
        <v>38</v>
      </c>
    </row>
    <row r="27">
      <c r="A27" s="6" t="s">
        <v>2514</v>
      </c>
      <c r="B27" s="7">
        <v>20.0</v>
      </c>
      <c r="C27" s="53">
        <v>800000.0</v>
      </c>
      <c r="D27" s="7">
        <v>1.0</v>
      </c>
      <c r="E27" s="7">
        <v>3.0</v>
      </c>
      <c r="F27" s="7" t="s">
        <v>204</v>
      </c>
      <c r="G27" s="7" t="s">
        <v>204</v>
      </c>
      <c r="H27" s="7">
        <v>1.0</v>
      </c>
      <c r="I27" s="7">
        <v>1.0</v>
      </c>
      <c r="J27" s="7" t="s">
        <v>38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1.14"/>
    <col customWidth="1" min="2" max="2" width="8.86"/>
    <col customWidth="1" min="3" max="3" width="8.71"/>
    <col customWidth="1" min="4" max="5" width="9.86"/>
    <col customWidth="1" min="6" max="6" width="12.0"/>
    <col customWidth="1" min="7" max="7" width="16.14"/>
    <col customWidth="1" min="8" max="8" width="9.86"/>
    <col customWidth="1" min="9" max="9" width="12.0"/>
    <col customWidth="1" min="10" max="10" width="11.71"/>
    <col customWidth="1" min="11" max="11" width="10.71"/>
    <col customWidth="1" min="12" max="12" width="12.14"/>
    <col customWidth="1" min="13" max="13" width="9.86"/>
    <col customWidth="1" min="14" max="14" width="11.57"/>
    <col customWidth="1" min="15" max="15" width="12.0"/>
    <col customWidth="1" min="16" max="16" width="8.14"/>
    <col customWidth="1" min="17" max="17" width="10.43"/>
  </cols>
  <sheetData>
    <row r="1">
      <c r="A1" s="3" t="s">
        <v>53</v>
      </c>
      <c r="B1" s="3" t="s">
        <v>184</v>
      </c>
      <c r="C1" s="3" t="s">
        <v>185</v>
      </c>
      <c r="D1" s="3" t="s">
        <v>2275</v>
      </c>
      <c r="E1" s="3" t="s">
        <v>2276</v>
      </c>
      <c r="F1" s="3" t="s">
        <v>2277</v>
      </c>
      <c r="G1" s="3" t="s">
        <v>2278</v>
      </c>
      <c r="H1" s="3" t="s">
        <v>2515</v>
      </c>
      <c r="I1" s="3" t="s">
        <v>2516</v>
      </c>
      <c r="J1" s="3" t="s">
        <v>189</v>
      </c>
      <c r="K1" s="3" t="s">
        <v>2517</v>
      </c>
      <c r="L1" s="3" t="s">
        <v>194</v>
      </c>
      <c r="M1" s="3" t="s">
        <v>195</v>
      </c>
      <c r="N1" s="3" t="s">
        <v>2518</v>
      </c>
      <c r="O1" s="3" t="s">
        <v>2280</v>
      </c>
      <c r="P1" s="3" t="s">
        <v>197</v>
      </c>
      <c r="Q1" s="3" t="s">
        <v>1</v>
      </c>
    </row>
    <row r="2">
      <c r="A2" s="6" t="s">
        <v>2519</v>
      </c>
      <c r="B2" s="7">
        <v>5.0</v>
      </c>
      <c r="C2" s="53">
        <v>3375.0</v>
      </c>
      <c r="D2" s="7">
        <v>7.0</v>
      </c>
      <c r="E2" s="7">
        <v>12.0</v>
      </c>
      <c r="F2" s="7">
        <v>3.0</v>
      </c>
      <c r="G2" s="7">
        <v>-3.0</v>
      </c>
      <c r="H2" s="7">
        <v>30.0</v>
      </c>
      <c r="I2" s="7">
        <v>18.0</v>
      </c>
      <c r="J2" s="7" t="s">
        <v>2520</v>
      </c>
      <c r="K2" s="7" t="s">
        <v>2521</v>
      </c>
      <c r="L2" s="7">
        <v>20.0</v>
      </c>
      <c r="M2" s="7" t="s">
        <v>2522</v>
      </c>
      <c r="N2" s="7">
        <v>0.0</v>
      </c>
      <c r="O2" s="7">
        <v>1.0</v>
      </c>
      <c r="P2" s="7">
        <v>18.0</v>
      </c>
      <c r="Q2" s="7" t="s">
        <v>24</v>
      </c>
    </row>
    <row r="3">
      <c r="A3" s="6" t="s">
        <v>2523</v>
      </c>
      <c r="B3" s="7">
        <v>16.0</v>
      </c>
      <c r="C3" s="53">
        <v>191000.0</v>
      </c>
      <c r="D3" s="7">
        <v>18.0</v>
      </c>
      <c r="E3" s="7">
        <v>22.0</v>
      </c>
      <c r="F3" s="7">
        <v>6.0</v>
      </c>
      <c r="G3" s="7">
        <v>-2.0</v>
      </c>
      <c r="H3" s="7">
        <v>30.0</v>
      </c>
      <c r="I3" s="7">
        <v>20.0</v>
      </c>
      <c r="J3" s="7" t="s">
        <v>2524</v>
      </c>
      <c r="K3" s="7" t="s">
        <v>2521</v>
      </c>
      <c r="L3" s="7">
        <v>100.0</v>
      </c>
      <c r="M3" s="7" t="s">
        <v>2525</v>
      </c>
      <c r="N3" s="7">
        <v>1.0</v>
      </c>
      <c r="O3" s="7">
        <v>2.0</v>
      </c>
      <c r="P3" s="7">
        <v>18.0</v>
      </c>
      <c r="Q3" s="7" t="s">
        <v>34</v>
      </c>
    </row>
    <row r="4">
      <c r="A4" s="6" t="s">
        <v>2526</v>
      </c>
      <c r="B4" s="7">
        <v>5.0</v>
      </c>
      <c r="C4" s="53">
        <v>3450.0</v>
      </c>
      <c r="D4" s="7">
        <v>9.0</v>
      </c>
      <c r="E4" s="7">
        <v>12.0</v>
      </c>
      <c r="F4" s="7">
        <v>2.0</v>
      </c>
      <c r="G4" s="7">
        <v>-4.0</v>
      </c>
      <c r="H4" s="7">
        <v>30.0</v>
      </c>
      <c r="I4" s="7">
        <v>18.0</v>
      </c>
      <c r="J4" s="7" t="s">
        <v>2520</v>
      </c>
      <c r="K4" s="7" t="s">
        <v>2521</v>
      </c>
      <c r="L4" s="7">
        <v>20.0</v>
      </c>
      <c r="M4" s="7" t="s">
        <v>2522</v>
      </c>
      <c r="N4" s="7">
        <v>1.0</v>
      </c>
      <c r="O4" s="7">
        <v>1.0</v>
      </c>
      <c r="P4" s="7">
        <v>20.0</v>
      </c>
      <c r="Q4" s="7" t="s">
        <v>9</v>
      </c>
    </row>
    <row r="5">
      <c r="A5" s="6" t="s">
        <v>2527</v>
      </c>
      <c r="B5" s="7">
        <v>9.0</v>
      </c>
      <c r="C5" s="53">
        <v>14500.0</v>
      </c>
      <c r="D5" s="7">
        <v>12.0</v>
      </c>
      <c r="E5" s="7">
        <v>18.0</v>
      </c>
      <c r="F5" s="7">
        <v>3.0</v>
      </c>
      <c r="G5" s="7">
        <v>-3.0</v>
      </c>
      <c r="H5" s="7">
        <v>30.0</v>
      </c>
      <c r="I5" s="7">
        <v>20.0</v>
      </c>
      <c r="J5" s="7" t="s">
        <v>2528</v>
      </c>
      <c r="K5" s="7" t="s">
        <v>2529</v>
      </c>
      <c r="L5" s="7">
        <v>40.0</v>
      </c>
      <c r="M5" s="7" t="s">
        <v>2525</v>
      </c>
      <c r="N5" s="7">
        <v>3.0</v>
      </c>
      <c r="O5" s="7">
        <v>2.0</v>
      </c>
      <c r="P5" s="7">
        <v>38.0</v>
      </c>
      <c r="Q5" s="7" t="s">
        <v>24</v>
      </c>
    </row>
    <row r="6">
      <c r="A6" s="6" t="s">
        <v>2530</v>
      </c>
      <c r="B6" s="7">
        <v>4.0</v>
      </c>
      <c r="C6" s="53">
        <v>2150.0</v>
      </c>
      <c r="D6" s="7">
        <v>0.0</v>
      </c>
      <c r="E6" s="7">
        <v>7.0</v>
      </c>
      <c r="F6" s="7">
        <v>0.0</v>
      </c>
      <c r="G6" s="7">
        <v>-10.0</v>
      </c>
      <c r="H6" s="7">
        <v>15.0</v>
      </c>
      <c r="I6" s="7">
        <v>20.0</v>
      </c>
      <c r="J6" s="7" t="s">
        <v>2520</v>
      </c>
      <c r="K6" s="7" t="s">
        <v>2529</v>
      </c>
      <c r="L6" s="7">
        <v>40.0</v>
      </c>
      <c r="M6" s="7" t="s">
        <v>2525</v>
      </c>
      <c r="N6" s="7">
        <v>0.0</v>
      </c>
      <c r="O6" s="7">
        <v>0.0</v>
      </c>
      <c r="P6" s="7">
        <v>34.0</v>
      </c>
      <c r="Q6" s="7" t="s">
        <v>9</v>
      </c>
    </row>
    <row r="7">
      <c r="A7" s="6" t="s">
        <v>2531</v>
      </c>
      <c r="B7" s="7">
        <v>12.0</v>
      </c>
      <c r="C7" s="53">
        <v>38500.0</v>
      </c>
      <c r="D7" s="7">
        <v>16.0</v>
      </c>
      <c r="E7" s="7">
        <v>20.0</v>
      </c>
      <c r="F7" s="7">
        <v>5.0</v>
      </c>
      <c r="G7" s="7">
        <v>-2.0</v>
      </c>
      <c r="H7" s="7">
        <v>50.0</v>
      </c>
      <c r="I7" s="7">
        <v>22.0</v>
      </c>
      <c r="J7" s="7" t="s">
        <v>2532</v>
      </c>
      <c r="K7" s="7" t="s">
        <v>2521</v>
      </c>
      <c r="L7" s="7">
        <v>40.0</v>
      </c>
      <c r="M7" s="7" t="s">
        <v>2522</v>
      </c>
      <c r="N7" s="7">
        <v>2.0</v>
      </c>
      <c r="O7" s="7">
        <v>2.0</v>
      </c>
      <c r="P7" s="7">
        <v>4.0</v>
      </c>
      <c r="Q7" s="7" t="s">
        <v>24</v>
      </c>
    </row>
    <row r="8">
      <c r="A8" s="6" t="s">
        <v>2533</v>
      </c>
      <c r="B8" s="7">
        <v>15.0</v>
      </c>
      <c r="C8" s="53">
        <v>122500.0</v>
      </c>
      <c r="D8" s="7">
        <v>19.0</v>
      </c>
      <c r="E8" s="7">
        <v>24.0</v>
      </c>
      <c r="F8" s="7">
        <v>3.0</v>
      </c>
      <c r="G8" s="7">
        <v>-3.0</v>
      </c>
      <c r="H8" s="7">
        <v>30.0</v>
      </c>
      <c r="I8" s="7">
        <v>28.0</v>
      </c>
      <c r="J8" s="7" t="s">
        <v>2534</v>
      </c>
      <c r="K8" s="7" t="s">
        <v>2529</v>
      </c>
      <c r="L8" s="7">
        <v>40.0</v>
      </c>
      <c r="M8" s="7" t="s">
        <v>2522</v>
      </c>
      <c r="N8" s="7">
        <v>3.0</v>
      </c>
      <c r="O8" s="7">
        <v>2.0</v>
      </c>
      <c r="P8" s="7">
        <v>40.0</v>
      </c>
      <c r="Q8" s="7" t="s">
        <v>24</v>
      </c>
    </row>
    <row r="9">
      <c r="A9" s="6" t="s">
        <v>2535</v>
      </c>
      <c r="B9" s="7">
        <v>14.0</v>
      </c>
      <c r="C9" s="53">
        <v>79000.0</v>
      </c>
      <c r="D9" s="7">
        <v>17.0</v>
      </c>
      <c r="E9" s="7">
        <v>23.0</v>
      </c>
      <c r="F9" s="7">
        <v>3.0</v>
      </c>
      <c r="G9" s="7">
        <v>-3.0</v>
      </c>
      <c r="H9" s="7">
        <v>30.0</v>
      </c>
      <c r="I9" s="7">
        <v>23.0</v>
      </c>
      <c r="J9" s="7" t="s">
        <v>2528</v>
      </c>
      <c r="K9" s="7" t="s">
        <v>2529</v>
      </c>
      <c r="L9" s="7">
        <v>100.0</v>
      </c>
      <c r="M9" s="7" t="s">
        <v>2522</v>
      </c>
      <c r="N9" s="7">
        <v>2.0</v>
      </c>
      <c r="O9" s="7">
        <v>2.0</v>
      </c>
      <c r="P9" s="7">
        <v>35.0</v>
      </c>
      <c r="Q9" s="7" t="s">
        <v>24</v>
      </c>
    </row>
    <row r="10">
      <c r="A10" s="6" t="s">
        <v>2536</v>
      </c>
      <c r="B10" s="7">
        <v>17.0</v>
      </c>
      <c r="C10" s="53">
        <v>278200.0</v>
      </c>
      <c r="D10" s="7">
        <v>22.0</v>
      </c>
      <c r="E10" s="7">
        <v>28.0</v>
      </c>
      <c r="F10" s="7">
        <v>3.0</v>
      </c>
      <c r="G10" s="7">
        <v>-3.0</v>
      </c>
      <c r="H10" s="7">
        <v>30.0</v>
      </c>
      <c r="I10" s="7">
        <v>26.0</v>
      </c>
      <c r="J10" s="7" t="s">
        <v>2537</v>
      </c>
      <c r="K10" s="7" t="s">
        <v>2521</v>
      </c>
      <c r="L10" s="7">
        <v>20.0</v>
      </c>
      <c r="M10" s="7" t="s">
        <v>2522</v>
      </c>
      <c r="N10" s="7">
        <v>3.0</v>
      </c>
      <c r="O10" s="7">
        <v>3.0</v>
      </c>
      <c r="P10" s="7">
        <v>20.0</v>
      </c>
      <c r="Q10" s="7" t="s">
        <v>24</v>
      </c>
    </row>
    <row r="11">
      <c r="A11" s="6" t="s">
        <v>2538</v>
      </c>
      <c r="B11" s="7">
        <v>11.0</v>
      </c>
      <c r="C11" s="53">
        <v>27100.0</v>
      </c>
      <c r="D11" s="7">
        <v>12.0</v>
      </c>
      <c r="E11" s="7">
        <v>19.0</v>
      </c>
      <c r="F11" s="7">
        <v>3.0</v>
      </c>
      <c r="G11" s="7">
        <v>-5.0</v>
      </c>
      <c r="H11" s="7">
        <v>30.0</v>
      </c>
      <c r="I11" s="7">
        <v>22.0</v>
      </c>
      <c r="J11" s="7" t="s">
        <v>2532</v>
      </c>
      <c r="K11" s="7" t="s">
        <v>2539</v>
      </c>
      <c r="L11" s="7">
        <v>100.0</v>
      </c>
      <c r="M11" s="7" t="s">
        <v>2525</v>
      </c>
      <c r="N11" s="7">
        <v>3.0</v>
      </c>
      <c r="O11" s="7">
        <v>4.0</v>
      </c>
      <c r="P11" s="7">
        <v>40.0</v>
      </c>
      <c r="Q11" s="7" t="s">
        <v>9</v>
      </c>
    </row>
    <row r="12">
      <c r="A12" s="6" t="s">
        <v>2540</v>
      </c>
      <c r="B12" s="7">
        <v>10.0</v>
      </c>
      <c r="C12" s="53">
        <v>19250.0</v>
      </c>
      <c r="D12" s="7">
        <v>16.0</v>
      </c>
      <c r="E12" s="7">
        <v>19.0</v>
      </c>
      <c r="F12" s="7">
        <v>2.0</v>
      </c>
      <c r="G12" s="7">
        <v>-6.0</v>
      </c>
      <c r="H12" s="7">
        <v>20.0</v>
      </c>
      <c r="I12" s="7">
        <v>20.0</v>
      </c>
      <c r="J12" s="7" t="s">
        <v>2520</v>
      </c>
      <c r="K12" s="7" t="s">
        <v>2529</v>
      </c>
      <c r="L12" s="7">
        <v>100.0</v>
      </c>
      <c r="M12" s="7" t="s">
        <v>2541</v>
      </c>
      <c r="N12" s="7">
        <v>2.0</v>
      </c>
      <c r="O12" s="7">
        <v>3.0</v>
      </c>
      <c r="P12" s="7">
        <v>32.0</v>
      </c>
      <c r="Q12" s="7" t="s">
        <v>24</v>
      </c>
    </row>
    <row r="13">
      <c r="A13" s="6" t="s">
        <v>2542</v>
      </c>
      <c r="B13" s="7">
        <v>15.0</v>
      </c>
      <c r="C13" s="53">
        <v>125500.0</v>
      </c>
      <c r="D13" s="7">
        <v>18.0</v>
      </c>
      <c r="E13" s="7">
        <v>24.0</v>
      </c>
      <c r="F13" s="7">
        <v>4.0</v>
      </c>
      <c r="G13" s="7">
        <v>-6.0</v>
      </c>
      <c r="H13" s="7">
        <v>20.0</v>
      </c>
      <c r="I13" s="7">
        <v>29.0</v>
      </c>
      <c r="J13" s="7" t="s">
        <v>2534</v>
      </c>
      <c r="K13" s="7" t="s">
        <v>2529</v>
      </c>
      <c r="L13" s="7">
        <v>100.0</v>
      </c>
      <c r="M13" s="7" t="s">
        <v>2525</v>
      </c>
      <c r="N13" s="7">
        <v>2.0</v>
      </c>
      <c r="O13" s="7">
        <v>2.0</v>
      </c>
      <c r="P13" s="7">
        <v>43.0</v>
      </c>
      <c r="Q13" s="7" t="s">
        <v>9</v>
      </c>
    </row>
    <row r="14">
      <c r="A14" s="6" t="s">
        <v>2543</v>
      </c>
      <c r="B14" s="7">
        <v>16.0</v>
      </c>
      <c r="C14" s="53">
        <v>187750.0</v>
      </c>
      <c r="D14" s="7">
        <v>20.0</v>
      </c>
      <c r="E14" s="7">
        <v>25.0</v>
      </c>
      <c r="F14" s="7">
        <v>4.0</v>
      </c>
      <c r="G14" s="7">
        <v>-2.0</v>
      </c>
      <c r="H14" s="7">
        <v>30.0</v>
      </c>
      <c r="I14" s="7">
        <v>27.0</v>
      </c>
      <c r="J14" s="7" t="s">
        <v>2544</v>
      </c>
      <c r="K14" s="7" t="s">
        <v>2529</v>
      </c>
      <c r="L14" s="7">
        <v>100.0</v>
      </c>
      <c r="M14" s="7" t="s">
        <v>2525</v>
      </c>
      <c r="N14" s="7">
        <v>2.0</v>
      </c>
      <c r="O14" s="7">
        <v>3.0</v>
      </c>
      <c r="P14" s="7">
        <v>30.0</v>
      </c>
      <c r="Q14" s="7" t="s">
        <v>24</v>
      </c>
    </row>
    <row r="15">
      <c r="A15" s="6" t="s">
        <v>2545</v>
      </c>
      <c r="B15" s="7">
        <v>7.0</v>
      </c>
      <c r="C15" s="53">
        <v>7500.0</v>
      </c>
      <c r="D15" s="7">
        <v>10.0</v>
      </c>
      <c r="E15" s="7">
        <v>13.0</v>
      </c>
      <c r="F15" s="7">
        <v>2.0</v>
      </c>
      <c r="G15" s="7">
        <v>-3.0</v>
      </c>
      <c r="H15" s="7">
        <v>30.0</v>
      </c>
      <c r="I15" s="7">
        <v>18.0</v>
      </c>
      <c r="J15" s="7" t="s">
        <v>2520</v>
      </c>
      <c r="K15" s="7" t="s">
        <v>2521</v>
      </c>
      <c r="L15" s="7">
        <v>40.0</v>
      </c>
      <c r="M15" s="7" t="s">
        <v>2522</v>
      </c>
      <c r="N15" s="7">
        <v>2.0</v>
      </c>
      <c r="O15" s="7">
        <v>2.0</v>
      </c>
      <c r="P15" s="7">
        <v>22.0</v>
      </c>
      <c r="Q15" s="7" t="s">
        <v>29</v>
      </c>
    </row>
    <row r="16">
      <c r="A16" s="6" t="s">
        <v>2546</v>
      </c>
      <c r="B16" s="7">
        <v>7.0</v>
      </c>
      <c r="C16" s="53">
        <v>7200.0</v>
      </c>
      <c r="D16" s="7">
        <v>10.0</v>
      </c>
      <c r="E16" s="7">
        <v>14.0</v>
      </c>
      <c r="F16" s="7">
        <v>2.0</v>
      </c>
      <c r="G16" s="7">
        <v>-4.0</v>
      </c>
      <c r="H16" s="7">
        <v>20.0</v>
      </c>
      <c r="I16" s="7">
        <v>18.0</v>
      </c>
      <c r="J16" s="7" t="s">
        <v>2547</v>
      </c>
      <c r="K16" s="7" t="s">
        <v>2529</v>
      </c>
      <c r="L16" s="7">
        <v>40.0</v>
      </c>
      <c r="M16" s="7" t="s">
        <v>2522</v>
      </c>
      <c r="N16" s="7">
        <v>1.0</v>
      </c>
      <c r="O16" s="7">
        <v>2.0</v>
      </c>
      <c r="P16" s="7">
        <v>32.0</v>
      </c>
      <c r="Q16" s="7" t="s">
        <v>24</v>
      </c>
    </row>
    <row r="17">
      <c r="A17" s="6" t="s">
        <v>2548</v>
      </c>
      <c r="B17" s="7">
        <v>17.0</v>
      </c>
      <c r="C17" s="53">
        <v>271000.0</v>
      </c>
      <c r="D17" s="7">
        <v>24.0</v>
      </c>
      <c r="E17" s="7">
        <v>27.0</v>
      </c>
      <c r="F17" s="7">
        <v>4.0</v>
      </c>
      <c r="G17" s="7">
        <v>-4.0</v>
      </c>
      <c r="H17" s="7">
        <v>25.0</v>
      </c>
      <c r="I17" s="7">
        <v>30.0</v>
      </c>
      <c r="J17" s="7" t="s">
        <v>2549</v>
      </c>
      <c r="K17" s="7" t="s">
        <v>2529</v>
      </c>
      <c r="L17" s="7">
        <v>40.0</v>
      </c>
      <c r="M17" s="7" t="s">
        <v>2525</v>
      </c>
      <c r="N17" s="7">
        <v>3.0</v>
      </c>
      <c r="O17" s="7">
        <v>4.0</v>
      </c>
      <c r="P17" s="7">
        <v>35.0</v>
      </c>
      <c r="Q17" s="7" t="s">
        <v>24</v>
      </c>
    </row>
    <row r="18">
      <c r="A18" s="6" t="s">
        <v>2550</v>
      </c>
      <c r="B18" s="7">
        <v>4.0</v>
      </c>
      <c r="C18" s="53">
        <v>2150.0</v>
      </c>
      <c r="D18" s="7">
        <v>5.0</v>
      </c>
      <c r="E18" s="7">
        <v>9.0</v>
      </c>
      <c r="F18" s="7">
        <v>2.0</v>
      </c>
      <c r="G18" s="7">
        <v>-6.0</v>
      </c>
      <c r="H18" s="7">
        <v>20.0</v>
      </c>
      <c r="I18" s="7">
        <v>16.0</v>
      </c>
      <c r="J18" s="7" t="s">
        <v>2551</v>
      </c>
      <c r="K18" s="7" t="s">
        <v>2521</v>
      </c>
      <c r="L18" s="7">
        <v>20.0</v>
      </c>
      <c r="M18" s="7" t="s">
        <v>2522</v>
      </c>
      <c r="N18" s="7">
        <v>3.0</v>
      </c>
      <c r="O18" s="7">
        <v>1.0</v>
      </c>
      <c r="P18" s="7">
        <v>22.0</v>
      </c>
      <c r="Q18" s="7" t="s">
        <v>24</v>
      </c>
    </row>
    <row r="19">
      <c r="A19" s="6" t="s">
        <v>2552</v>
      </c>
      <c r="B19" s="7">
        <v>6.0</v>
      </c>
      <c r="C19" s="53">
        <v>4650.0</v>
      </c>
      <c r="D19" s="7">
        <v>8.0</v>
      </c>
      <c r="E19" s="7">
        <v>13.0</v>
      </c>
      <c r="F19" s="7">
        <v>2.0</v>
      </c>
      <c r="G19" s="7">
        <v>-3.0</v>
      </c>
      <c r="H19" s="7">
        <v>30.0</v>
      </c>
      <c r="I19" s="7">
        <v>18.0</v>
      </c>
      <c r="J19" s="7" t="s">
        <v>2520</v>
      </c>
      <c r="K19" s="7" t="s">
        <v>2521</v>
      </c>
      <c r="L19" s="7">
        <v>20.0</v>
      </c>
      <c r="M19" s="7" t="s">
        <v>2522</v>
      </c>
      <c r="N19" s="7">
        <v>1.0</v>
      </c>
      <c r="O19" s="7">
        <v>2.0</v>
      </c>
      <c r="P19" s="7">
        <v>20.0</v>
      </c>
      <c r="Q19" s="7" t="s">
        <v>24</v>
      </c>
    </row>
    <row r="20">
      <c r="A20" s="6" t="s">
        <v>2553</v>
      </c>
      <c r="B20" s="7">
        <v>8.0</v>
      </c>
      <c r="C20" s="53">
        <v>10250.0</v>
      </c>
      <c r="D20" s="7">
        <v>12.0</v>
      </c>
      <c r="E20" s="7">
        <v>16.0</v>
      </c>
      <c r="F20" s="7">
        <v>3.0</v>
      </c>
      <c r="G20" s="7">
        <v>-3.0</v>
      </c>
      <c r="H20" s="7">
        <v>30.0</v>
      </c>
      <c r="I20" s="7">
        <v>19.0</v>
      </c>
      <c r="J20" s="7" t="s">
        <v>2520</v>
      </c>
      <c r="K20" s="7" t="s">
        <v>2529</v>
      </c>
      <c r="L20" s="7">
        <v>40.0</v>
      </c>
      <c r="M20" s="7" t="s">
        <v>2522</v>
      </c>
      <c r="N20" s="7">
        <v>1.0</v>
      </c>
      <c r="O20" s="7">
        <v>2.0</v>
      </c>
      <c r="P20" s="7">
        <v>35.0</v>
      </c>
      <c r="Q20" s="7" t="s">
        <v>24</v>
      </c>
    </row>
    <row r="21">
      <c r="A21" s="6" t="s">
        <v>2554</v>
      </c>
      <c r="B21" s="7">
        <v>10.0</v>
      </c>
      <c r="C21" s="53">
        <v>19500.0</v>
      </c>
      <c r="D21" s="7">
        <v>10.0</v>
      </c>
      <c r="E21" s="7">
        <v>13.0</v>
      </c>
      <c r="F21" s="7">
        <v>5.0</v>
      </c>
      <c r="G21" s="7">
        <v>-4.0</v>
      </c>
      <c r="H21" s="7">
        <v>25.0</v>
      </c>
      <c r="I21" s="7">
        <v>18.0</v>
      </c>
      <c r="J21" s="7" t="s">
        <v>2547</v>
      </c>
      <c r="K21" s="7" t="s">
        <v>2529</v>
      </c>
      <c r="L21" s="7">
        <v>40.0</v>
      </c>
      <c r="M21" s="7" t="s">
        <v>2525</v>
      </c>
      <c r="N21" s="7">
        <v>1.0</v>
      </c>
      <c r="O21" s="7">
        <v>2.0</v>
      </c>
      <c r="P21" s="7">
        <v>28.0</v>
      </c>
      <c r="Q21" s="7" t="s">
        <v>9</v>
      </c>
    </row>
    <row r="22">
      <c r="A22" s="6" t="s">
        <v>2555</v>
      </c>
      <c r="B22" s="7">
        <v>11.0</v>
      </c>
      <c r="C22" s="53">
        <v>26400.0</v>
      </c>
      <c r="D22" s="7">
        <v>16.0</v>
      </c>
      <c r="E22" s="7">
        <v>18.0</v>
      </c>
      <c r="F22" s="7">
        <v>4.0</v>
      </c>
      <c r="G22" s="7">
        <v>-3.0</v>
      </c>
      <c r="H22" s="7">
        <v>30.0</v>
      </c>
      <c r="I22" s="7">
        <v>20.0</v>
      </c>
      <c r="J22" s="7" t="s">
        <v>2524</v>
      </c>
      <c r="K22" s="7" t="s">
        <v>2529</v>
      </c>
      <c r="L22" s="7">
        <v>40.0</v>
      </c>
      <c r="M22" s="7" t="s">
        <v>2522</v>
      </c>
      <c r="N22" s="7">
        <v>3.0</v>
      </c>
      <c r="O22" s="7">
        <v>3.0</v>
      </c>
      <c r="P22" s="7">
        <v>30.0</v>
      </c>
      <c r="Q22" s="7" t="s">
        <v>24</v>
      </c>
    </row>
    <row r="23">
      <c r="A23" s="6" t="s">
        <v>2556</v>
      </c>
      <c r="B23" s="7">
        <v>20.0</v>
      </c>
      <c r="C23" s="53">
        <v>904500.0</v>
      </c>
      <c r="D23" s="7">
        <v>27.0</v>
      </c>
      <c r="E23" s="7">
        <v>29.0</v>
      </c>
      <c r="F23" s="7">
        <v>4.0</v>
      </c>
      <c r="G23" s="7">
        <v>-3.0</v>
      </c>
      <c r="H23" s="7">
        <v>30.0</v>
      </c>
      <c r="I23" s="7">
        <v>30.0</v>
      </c>
      <c r="J23" s="7" t="s">
        <v>2557</v>
      </c>
      <c r="K23" s="7" t="s">
        <v>2521</v>
      </c>
      <c r="L23" s="7">
        <v>40.0</v>
      </c>
      <c r="M23" s="7" t="s">
        <v>2522</v>
      </c>
      <c r="N23" s="7">
        <v>4.0</v>
      </c>
      <c r="O23" s="7">
        <v>5.0</v>
      </c>
      <c r="P23" s="7">
        <v>10.0</v>
      </c>
      <c r="Q23" s="7" t="s">
        <v>24</v>
      </c>
    </row>
    <row r="24">
      <c r="A24" s="6" t="s">
        <v>2558</v>
      </c>
      <c r="B24" s="7">
        <v>18.0</v>
      </c>
      <c r="C24" s="53">
        <v>405000.0</v>
      </c>
      <c r="D24" s="7">
        <v>23.0</v>
      </c>
      <c r="E24" s="7">
        <v>27.0</v>
      </c>
      <c r="F24" s="7">
        <v>3.0</v>
      </c>
      <c r="G24" s="7">
        <v>-4.0</v>
      </c>
      <c r="H24" s="7">
        <v>30.0</v>
      </c>
      <c r="I24" s="7">
        <v>29.0</v>
      </c>
      <c r="J24" s="7" t="s">
        <v>2559</v>
      </c>
      <c r="K24" s="7" t="s">
        <v>2529</v>
      </c>
      <c r="L24" s="7">
        <v>20.0</v>
      </c>
      <c r="M24" s="7" t="s">
        <v>2522</v>
      </c>
      <c r="N24" s="7">
        <v>4.0</v>
      </c>
      <c r="O24" s="7">
        <v>3.0</v>
      </c>
      <c r="P24" s="7">
        <v>35.0</v>
      </c>
      <c r="Q24" s="7" t="s">
        <v>24</v>
      </c>
    </row>
    <row r="25">
      <c r="A25" s="6" t="s">
        <v>2560</v>
      </c>
      <c r="B25" s="7">
        <v>19.0</v>
      </c>
      <c r="C25" s="53">
        <v>610000.0</v>
      </c>
      <c r="D25" s="7">
        <v>24.0</v>
      </c>
      <c r="E25" s="7">
        <v>28.0</v>
      </c>
      <c r="F25" s="7">
        <v>3.0</v>
      </c>
      <c r="G25" s="7">
        <v>-5.0</v>
      </c>
      <c r="H25" s="7">
        <v>30.0</v>
      </c>
      <c r="I25" s="7">
        <v>31.0</v>
      </c>
      <c r="J25" s="7" t="s">
        <v>2561</v>
      </c>
      <c r="K25" s="7" t="s">
        <v>2562</v>
      </c>
      <c r="L25" s="7">
        <v>20.0</v>
      </c>
      <c r="M25" s="7" t="s">
        <v>2522</v>
      </c>
      <c r="N25" s="7">
        <v>5.0</v>
      </c>
      <c r="O25" s="7">
        <v>4.0</v>
      </c>
      <c r="P25" s="7">
        <v>110.0</v>
      </c>
      <c r="Q25" s="7" t="s">
        <v>24</v>
      </c>
    </row>
    <row r="26">
      <c r="A26" s="6" t="s">
        <v>2563</v>
      </c>
      <c r="B26" s="7">
        <v>13.0</v>
      </c>
      <c r="C26" s="53">
        <v>52100.0</v>
      </c>
      <c r="D26" s="7">
        <v>16.0</v>
      </c>
      <c r="E26" s="7">
        <v>22.0</v>
      </c>
      <c r="F26" s="7">
        <v>4.0</v>
      </c>
      <c r="G26" s="7">
        <v>-4.0</v>
      </c>
      <c r="H26" s="7">
        <v>30.0</v>
      </c>
      <c r="I26" s="7">
        <v>26.0</v>
      </c>
      <c r="J26" s="7" t="s">
        <v>2524</v>
      </c>
      <c r="K26" s="7" t="s">
        <v>2529</v>
      </c>
      <c r="L26" s="7">
        <v>20.0</v>
      </c>
      <c r="M26" s="7" t="s">
        <v>2522</v>
      </c>
      <c r="N26" s="7">
        <v>2.0</v>
      </c>
      <c r="O26" s="7">
        <v>3.0</v>
      </c>
      <c r="P26" s="7">
        <v>34.0</v>
      </c>
      <c r="Q26" s="7" t="s">
        <v>24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7.71"/>
    <col customWidth="1" min="2" max="2" width="8.86"/>
    <col customWidth="1" min="3" max="3" width="9.29"/>
    <col customWidth="1" min="4" max="4" width="8.57"/>
    <col customWidth="1" min="5" max="5" width="17.0"/>
    <col customWidth="1" min="6" max="6" width="12.14"/>
    <col customWidth="1" min="7" max="7" width="9.86"/>
    <col customWidth="1" min="8" max="8" width="16.86"/>
    <col customWidth="1" min="9" max="9" width="8.14"/>
    <col customWidth="1" min="10" max="10" width="10.43"/>
  </cols>
  <sheetData>
    <row r="1">
      <c r="A1" s="3" t="s">
        <v>2564</v>
      </c>
      <c r="B1" s="3" t="s">
        <v>184</v>
      </c>
      <c r="C1" s="35" t="s">
        <v>185</v>
      </c>
      <c r="D1" s="3" t="s">
        <v>2565</v>
      </c>
      <c r="E1" s="3" t="s">
        <v>2566</v>
      </c>
      <c r="F1" s="3" t="s">
        <v>194</v>
      </c>
      <c r="G1" s="3" t="s">
        <v>195</v>
      </c>
      <c r="H1" s="3" t="s">
        <v>2567</v>
      </c>
      <c r="I1" s="3" t="s">
        <v>197</v>
      </c>
      <c r="J1" s="3" t="s">
        <v>1</v>
      </c>
    </row>
    <row r="2">
      <c r="A2" s="6" t="s">
        <v>2568</v>
      </c>
      <c r="B2" s="7">
        <v>7.0</v>
      </c>
      <c r="C2" s="36">
        <v>6500.0</v>
      </c>
      <c r="D2" s="7">
        <v>1.0</v>
      </c>
      <c r="E2" s="7" t="s">
        <v>2569</v>
      </c>
      <c r="F2" s="7">
        <v>40.0</v>
      </c>
      <c r="G2" s="7">
        <v>10.0</v>
      </c>
      <c r="H2" s="7" t="s">
        <v>213</v>
      </c>
      <c r="I2" s="7">
        <v>1.0</v>
      </c>
      <c r="J2" s="7" t="s">
        <v>24</v>
      </c>
    </row>
    <row r="3">
      <c r="A3" s="6" t="s">
        <v>2570</v>
      </c>
      <c r="B3" s="7">
        <v>7.0</v>
      </c>
      <c r="C3" s="36">
        <v>6500.0</v>
      </c>
      <c r="D3" s="7">
        <v>1.0</v>
      </c>
      <c r="E3" s="7" t="s">
        <v>2113</v>
      </c>
      <c r="F3" s="7" t="s">
        <v>204</v>
      </c>
      <c r="G3" s="7" t="s">
        <v>204</v>
      </c>
      <c r="H3" s="7" t="s">
        <v>204</v>
      </c>
      <c r="I3" s="7" t="s">
        <v>204</v>
      </c>
      <c r="J3" s="7" t="s">
        <v>29</v>
      </c>
    </row>
    <row r="4">
      <c r="A4" s="6" t="s">
        <v>2571</v>
      </c>
      <c r="B4" s="7">
        <v>14.0</v>
      </c>
      <c r="C4" s="36">
        <v>75000.0</v>
      </c>
      <c r="D4" s="7">
        <v>1.0</v>
      </c>
      <c r="E4" s="7" t="s">
        <v>2113</v>
      </c>
      <c r="F4" s="7" t="s">
        <v>204</v>
      </c>
      <c r="G4" s="7" t="s">
        <v>204</v>
      </c>
      <c r="H4" s="7" t="s">
        <v>204</v>
      </c>
      <c r="I4" s="7" t="s">
        <v>204</v>
      </c>
      <c r="J4" s="7" t="s">
        <v>29</v>
      </c>
    </row>
    <row r="5">
      <c r="A5" s="6" t="s">
        <v>2572</v>
      </c>
      <c r="B5" s="7">
        <v>17.0</v>
      </c>
      <c r="C5" s="36">
        <v>250000.0</v>
      </c>
      <c r="D5" s="7">
        <v>1.0</v>
      </c>
      <c r="E5" s="7" t="s">
        <v>2113</v>
      </c>
      <c r="F5" s="7" t="s">
        <v>204</v>
      </c>
      <c r="G5" s="7" t="s">
        <v>204</v>
      </c>
      <c r="H5" s="7" t="s">
        <v>204</v>
      </c>
      <c r="I5" s="7" t="s">
        <v>204</v>
      </c>
      <c r="J5" s="7" t="s">
        <v>29</v>
      </c>
    </row>
    <row r="6">
      <c r="A6" s="6" t="s">
        <v>2573</v>
      </c>
      <c r="B6" s="7">
        <v>10.0</v>
      </c>
      <c r="C6" s="36">
        <v>17500.0</v>
      </c>
      <c r="D6" s="7">
        <v>1.0</v>
      </c>
      <c r="E6" s="7" t="s">
        <v>2113</v>
      </c>
      <c r="F6" s="7" t="s">
        <v>204</v>
      </c>
      <c r="G6" s="7" t="s">
        <v>204</v>
      </c>
      <c r="H6" s="7" t="s">
        <v>204</v>
      </c>
      <c r="I6" s="7" t="s">
        <v>214</v>
      </c>
      <c r="J6" s="7" t="s">
        <v>24</v>
      </c>
    </row>
    <row r="7">
      <c r="A7" s="6" t="s">
        <v>2574</v>
      </c>
      <c r="B7" s="7">
        <v>1.0</v>
      </c>
      <c r="C7" s="36">
        <v>375.0</v>
      </c>
      <c r="D7" s="7">
        <v>1.0</v>
      </c>
      <c r="E7" s="7" t="s">
        <v>2575</v>
      </c>
      <c r="F7" s="7" t="s">
        <v>204</v>
      </c>
      <c r="G7" s="7" t="s">
        <v>204</v>
      </c>
      <c r="H7" s="7" t="s">
        <v>204</v>
      </c>
      <c r="I7" s="7" t="s">
        <v>214</v>
      </c>
      <c r="J7" s="7" t="s">
        <v>24</v>
      </c>
    </row>
    <row r="8">
      <c r="A8" s="6" t="s">
        <v>2576</v>
      </c>
      <c r="B8" s="7">
        <v>5.0</v>
      </c>
      <c r="C8" s="36">
        <v>3000.0</v>
      </c>
      <c r="D8" s="7">
        <v>1.0</v>
      </c>
      <c r="E8" s="7" t="s">
        <v>2575</v>
      </c>
      <c r="F8" s="7" t="s">
        <v>204</v>
      </c>
      <c r="G8" s="7" t="s">
        <v>204</v>
      </c>
      <c r="H8" s="7" t="s">
        <v>204</v>
      </c>
      <c r="I8" s="7" t="s">
        <v>214</v>
      </c>
      <c r="J8" s="7" t="s">
        <v>24</v>
      </c>
    </row>
    <row r="9">
      <c r="A9" s="6" t="s">
        <v>2577</v>
      </c>
      <c r="B9" s="7">
        <v>9.0</v>
      </c>
      <c r="C9" s="36">
        <v>13000.0</v>
      </c>
      <c r="D9" s="7">
        <v>1.0</v>
      </c>
      <c r="E9" s="7" t="s">
        <v>2575</v>
      </c>
      <c r="F9" s="7" t="s">
        <v>204</v>
      </c>
      <c r="G9" s="7" t="s">
        <v>204</v>
      </c>
      <c r="H9" s="7" t="s">
        <v>204</v>
      </c>
      <c r="I9" s="7" t="s">
        <v>214</v>
      </c>
      <c r="J9" s="7" t="s">
        <v>24</v>
      </c>
    </row>
    <row r="10">
      <c r="A10" s="6" t="s">
        <v>2578</v>
      </c>
      <c r="B10" s="7">
        <v>13.0</v>
      </c>
      <c r="C10" s="36">
        <v>46000.0</v>
      </c>
      <c r="D10" s="7">
        <v>1.0</v>
      </c>
      <c r="E10" s="7" t="s">
        <v>2575</v>
      </c>
      <c r="F10" s="7" t="s">
        <v>204</v>
      </c>
      <c r="G10" s="7" t="s">
        <v>204</v>
      </c>
      <c r="H10" s="7" t="s">
        <v>204</v>
      </c>
      <c r="I10" s="7" t="s">
        <v>214</v>
      </c>
      <c r="J10" s="7" t="s">
        <v>24</v>
      </c>
    </row>
    <row r="11">
      <c r="A11" s="6" t="s">
        <v>2579</v>
      </c>
      <c r="B11" s="7">
        <v>17.0</v>
      </c>
      <c r="C11" s="36">
        <v>216000.0</v>
      </c>
      <c r="D11" s="7">
        <v>1.0</v>
      </c>
      <c r="E11" s="7" t="s">
        <v>2575</v>
      </c>
      <c r="F11" s="7" t="s">
        <v>204</v>
      </c>
      <c r="G11" s="7" t="s">
        <v>204</v>
      </c>
      <c r="H11" s="7" t="s">
        <v>204</v>
      </c>
      <c r="I11" s="7" t="s">
        <v>214</v>
      </c>
      <c r="J11" s="7" t="s">
        <v>24</v>
      </c>
    </row>
    <row r="12">
      <c r="A12" s="6" t="s">
        <v>2580</v>
      </c>
      <c r="B12" s="7">
        <v>11.0</v>
      </c>
      <c r="C12" s="36">
        <v>24000.0</v>
      </c>
      <c r="D12" s="7">
        <v>1.0</v>
      </c>
      <c r="E12" s="7" t="s">
        <v>2113</v>
      </c>
      <c r="F12" s="7">
        <v>5.0</v>
      </c>
      <c r="G12" s="7">
        <v>1.0</v>
      </c>
      <c r="H12" s="7" t="s">
        <v>2581</v>
      </c>
      <c r="I12" s="7" t="s">
        <v>214</v>
      </c>
      <c r="J12" s="7" t="s">
        <v>24</v>
      </c>
    </row>
    <row r="13">
      <c r="A13" s="6" t="s">
        <v>2582</v>
      </c>
      <c r="B13" s="7">
        <v>2.0</v>
      </c>
      <c r="C13" s="36">
        <v>850.0</v>
      </c>
      <c r="D13" s="7">
        <v>1.0</v>
      </c>
      <c r="E13" s="7" t="s">
        <v>2113</v>
      </c>
      <c r="F13" s="7" t="s">
        <v>204</v>
      </c>
      <c r="G13" s="7" t="s">
        <v>204</v>
      </c>
      <c r="H13" s="7" t="s">
        <v>204</v>
      </c>
      <c r="I13" s="7" t="s">
        <v>214</v>
      </c>
      <c r="J13" s="7" t="s">
        <v>24</v>
      </c>
    </row>
    <row r="14">
      <c r="A14" s="6" t="s">
        <v>2583</v>
      </c>
      <c r="B14" s="7">
        <v>7.0</v>
      </c>
      <c r="C14" s="36">
        <v>7000.0</v>
      </c>
      <c r="D14" s="7">
        <v>1.0</v>
      </c>
      <c r="E14" s="7" t="s">
        <v>2113</v>
      </c>
      <c r="F14" s="7" t="s">
        <v>204</v>
      </c>
      <c r="G14" s="7" t="s">
        <v>204</v>
      </c>
      <c r="H14" s="7" t="s">
        <v>204</v>
      </c>
      <c r="I14" s="7" t="s">
        <v>204</v>
      </c>
      <c r="J14" s="7" t="s">
        <v>24</v>
      </c>
    </row>
    <row r="15">
      <c r="A15" s="6" t="s">
        <v>2584</v>
      </c>
      <c r="B15" s="7">
        <v>2.0</v>
      </c>
      <c r="C15" s="36">
        <v>750.0</v>
      </c>
      <c r="D15" s="7">
        <v>1.0</v>
      </c>
      <c r="E15" s="7" t="s">
        <v>381</v>
      </c>
      <c r="F15" s="7" t="s">
        <v>204</v>
      </c>
      <c r="G15" s="7" t="s">
        <v>204</v>
      </c>
      <c r="H15" s="7" t="s">
        <v>204</v>
      </c>
      <c r="I15" s="7">
        <v>1.0</v>
      </c>
      <c r="J15" s="7" t="s">
        <v>9</v>
      </c>
    </row>
    <row r="16">
      <c r="A16" s="6" t="s">
        <v>2585</v>
      </c>
      <c r="B16" s="7">
        <v>1.0</v>
      </c>
      <c r="C16" s="36">
        <v>200.0</v>
      </c>
      <c r="D16" s="7">
        <v>1.0</v>
      </c>
      <c r="E16" s="7" t="s">
        <v>2575</v>
      </c>
      <c r="F16" s="7" t="s">
        <v>204</v>
      </c>
      <c r="G16" s="7" t="s">
        <v>204</v>
      </c>
      <c r="H16" s="7" t="s">
        <v>204</v>
      </c>
      <c r="I16" s="7" t="s">
        <v>204</v>
      </c>
      <c r="J16" s="7" t="s">
        <v>42</v>
      </c>
    </row>
    <row r="17">
      <c r="A17" s="6" t="s">
        <v>2586</v>
      </c>
      <c r="B17" s="7">
        <v>4.0</v>
      </c>
      <c r="C17" s="36">
        <v>2100.0</v>
      </c>
      <c r="D17" s="7">
        <v>1.0</v>
      </c>
      <c r="E17" s="7" t="s">
        <v>2113</v>
      </c>
      <c r="F17" s="7" t="s">
        <v>204</v>
      </c>
      <c r="G17" s="7" t="s">
        <v>204</v>
      </c>
      <c r="H17" s="7" t="s">
        <v>204</v>
      </c>
      <c r="I17" s="7">
        <v>1.0</v>
      </c>
      <c r="J17" s="7" t="s">
        <v>9</v>
      </c>
    </row>
    <row r="18">
      <c r="A18" s="6" t="s">
        <v>2587</v>
      </c>
      <c r="B18" s="7">
        <v>9.0</v>
      </c>
      <c r="C18" s="36">
        <v>12000.0</v>
      </c>
      <c r="D18" s="7">
        <v>1.0</v>
      </c>
      <c r="E18" s="7" t="s">
        <v>2113</v>
      </c>
      <c r="F18" s="7" t="s">
        <v>204</v>
      </c>
      <c r="G18" s="7" t="s">
        <v>204</v>
      </c>
      <c r="H18" s="7" t="s">
        <v>204</v>
      </c>
      <c r="I18" s="7" t="s">
        <v>214</v>
      </c>
      <c r="J18" s="7" t="s">
        <v>24</v>
      </c>
    </row>
    <row r="19">
      <c r="A19" s="6" t="s">
        <v>2588</v>
      </c>
      <c r="B19" s="7">
        <v>11.0</v>
      </c>
      <c r="C19" s="36">
        <v>24400.0</v>
      </c>
      <c r="D19" s="7">
        <v>1.0</v>
      </c>
      <c r="E19" s="7" t="s">
        <v>2569</v>
      </c>
      <c r="F19" s="7" t="s">
        <v>204</v>
      </c>
      <c r="G19" s="7" t="s">
        <v>204</v>
      </c>
      <c r="H19" s="7" t="s">
        <v>204</v>
      </c>
      <c r="I19" s="7" t="s">
        <v>214</v>
      </c>
      <c r="J19" s="7" t="s">
        <v>24</v>
      </c>
    </row>
    <row r="20">
      <c r="A20" s="6" t="s">
        <v>2589</v>
      </c>
      <c r="B20" s="7">
        <v>6.0</v>
      </c>
      <c r="C20" s="36">
        <v>3000.0</v>
      </c>
      <c r="D20" s="7">
        <v>1.0</v>
      </c>
      <c r="E20" s="7" t="s">
        <v>2113</v>
      </c>
      <c r="F20" s="7">
        <v>20.0</v>
      </c>
      <c r="G20" s="7" t="s">
        <v>2123</v>
      </c>
      <c r="H20" s="7" t="s">
        <v>213</v>
      </c>
      <c r="I20" s="7">
        <v>1.0</v>
      </c>
      <c r="J20" s="7" t="s">
        <v>24</v>
      </c>
    </row>
    <row r="21">
      <c r="A21" s="6" t="s">
        <v>2590</v>
      </c>
      <c r="B21" s="7">
        <v>4.0</v>
      </c>
      <c r="C21" s="36">
        <v>1950.0</v>
      </c>
      <c r="D21" s="7">
        <v>1.0</v>
      </c>
      <c r="E21" s="7" t="s">
        <v>2575</v>
      </c>
      <c r="F21" s="7" t="s">
        <v>204</v>
      </c>
      <c r="G21" s="7" t="s">
        <v>204</v>
      </c>
      <c r="H21" s="7" t="s">
        <v>204</v>
      </c>
      <c r="I21" s="7" t="s">
        <v>214</v>
      </c>
      <c r="J21" s="7" t="s">
        <v>42</v>
      </c>
    </row>
    <row r="22">
      <c r="A22" s="6" t="s">
        <v>2591</v>
      </c>
      <c r="B22" s="7">
        <v>7.0</v>
      </c>
      <c r="C22" s="36">
        <v>6000.0</v>
      </c>
      <c r="D22" s="7">
        <v>1.0</v>
      </c>
      <c r="E22" s="7" t="s">
        <v>2113</v>
      </c>
      <c r="F22" s="7" t="s">
        <v>204</v>
      </c>
      <c r="G22" s="7" t="s">
        <v>204</v>
      </c>
      <c r="H22" s="7" t="s">
        <v>204</v>
      </c>
      <c r="I22" s="7" t="s">
        <v>204</v>
      </c>
      <c r="J22" s="7" t="s">
        <v>24</v>
      </c>
    </row>
    <row r="23">
      <c r="A23" s="6" t="s">
        <v>2592</v>
      </c>
      <c r="B23" s="7">
        <v>1.0</v>
      </c>
      <c r="C23" s="36">
        <v>175.0</v>
      </c>
      <c r="D23" s="7">
        <v>1.0</v>
      </c>
      <c r="E23" s="7" t="s">
        <v>2113</v>
      </c>
      <c r="F23" s="7" t="s">
        <v>204</v>
      </c>
      <c r="G23" s="7" t="s">
        <v>204</v>
      </c>
      <c r="H23" s="7" t="s">
        <v>204</v>
      </c>
      <c r="I23" s="7" t="s">
        <v>214</v>
      </c>
      <c r="J23" s="7" t="s">
        <v>24</v>
      </c>
    </row>
    <row r="24">
      <c r="A24" s="6" t="s">
        <v>2593</v>
      </c>
      <c r="B24" s="7">
        <v>10.0</v>
      </c>
      <c r="C24" s="36">
        <v>18300.0</v>
      </c>
      <c r="D24" s="7">
        <v>1.0</v>
      </c>
      <c r="E24" s="7" t="s">
        <v>2113</v>
      </c>
      <c r="F24" s="7">
        <v>1.0</v>
      </c>
      <c r="G24" s="7">
        <v>1.0</v>
      </c>
      <c r="H24" s="7" t="s">
        <v>2581</v>
      </c>
      <c r="I24" s="7" t="s">
        <v>214</v>
      </c>
      <c r="J24" s="7" t="s">
        <v>24</v>
      </c>
    </row>
    <row r="25">
      <c r="A25" s="6" t="s">
        <v>2594</v>
      </c>
      <c r="B25" s="7">
        <v>7.0</v>
      </c>
      <c r="C25" s="36">
        <v>7500.0</v>
      </c>
      <c r="D25" s="7">
        <v>1.0</v>
      </c>
      <c r="E25" s="7" t="s">
        <v>2113</v>
      </c>
      <c r="F25" s="7" t="s">
        <v>204</v>
      </c>
      <c r="G25" s="7" t="s">
        <v>204</v>
      </c>
      <c r="H25" s="7" t="s">
        <v>204</v>
      </c>
      <c r="I25" s="7">
        <v>1.0</v>
      </c>
      <c r="J25" s="7" t="s">
        <v>9</v>
      </c>
    </row>
    <row r="26">
      <c r="A26" s="6" t="s">
        <v>2595</v>
      </c>
      <c r="B26" s="7">
        <v>1.0</v>
      </c>
      <c r="C26" s="36">
        <v>800.0</v>
      </c>
      <c r="D26" s="7">
        <v>1.0</v>
      </c>
      <c r="E26" s="7" t="s">
        <v>2113</v>
      </c>
      <c r="F26" s="7" t="s">
        <v>204</v>
      </c>
      <c r="G26" s="7" t="s">
        <v>204</v>
      </c>
      <c r="H26" s="7" t="s">
        <v>204</v>
      </c>
      <c r="I26" s="7" t="s">
        <v>214</v>
      </c>
      <c r="J26" s="7" t="s">
        <v>19</v>
      </c>
    </row>
    <row r="27">
      <c r="A27" s="6" t="s">
        <v>2596</v>
      </c>
      <c r="B27" s="7">
        <v>15.0</v>
      </c>
      <c r="C27" s="36">
        <v>120000.0</v>
      </c>
      <c r="D27" s="7">
        <v>2.0</v>
      </c>
      <c r="E27" s="7" t="s">
        <v>2113</v>
      </c>
      <c r="F27" s="7">
        <v>10.0</v>
      </c>
      <c r="G27" s="7" t="s">
        <v>2597</v>
      </c>
      <c r="H27" s="7" t="s">
        <v>2581</v>
      </c>
      <c r="I27" s="7">
        <v>1.0</v>
      </c>
      <c r="J27" s="7" t="s">
        <v>24</v>
      </c>
    </row>
    <row r="28">
      <c r="A28" s="6" t="s">
        <v>2598</v>
      </c>
      <c r="B28" s="7">
        <v>1.0</v>
      </c>
      <c r="C28" s="36">
        <v>125.0</v>
      </c>
      <c r="D28" s="7">
        <v>1.0</v>
      </c>
      <c r="E28" s="7" t="s">
        <v>2113</v>
      </c>
      <c r="F28" s="7" t="s">
        <v>204</v>
      </c>
      <c r="G28" s="7" t="s">
        <v>204</v>
      </c>
      <c r="H28" s="7" t="s">
        <v>204</v>
      </c>
      <c r="I28" s="7" t="s">
        <v>214</v>
      </c>
      <c r="J28" s="7" t="s">
        <v>24</v>
      </c>
    </row>
    <row r="29">
      <c r="A29" s="6" t="s">
        <v>2599</v>
      </c>
      <c r="B29" s="7">
        <v>10.0</v>
      </c>
      <c r="C29" s="36">
        <v>19000.0</v>
      </c>
      <c r="D29" s="7">
        <v>1.0</v>
      </c>
      <c r="E29" s="7" t="s">
        <v>2113</v>
      </c>
      <c r="F29" s="7">
        <v>10.0</v>
      </c>
      <c r="G29" s="7" t="s">
        <v>2525</v>
      </c>
      <c r="H29" s="7" t="s">
        <v>213</v>
      </c>
      <c r="I29" s="7" t="s">
        <v>204</v>
      </c>
      <c r="J29" s="7" t="s">
        <v>34</v>
      </c>
    </row>
    <row r="30">
      <c r="A30" s="6" t="s">
        <v>2600</v>
      </c>
      <c r="B30" s="7">
        <v>5.0</v>
      </c>
      <c r="C30" s="36">
        <v>3000.0</v>
      </c>
      <c r="D30" s="7">
        <v>1.0</v>
      </c>
      <c r="E30" s="7" t="s">
        <v>2113</v>
      </c>
      <c r="F30" s="7" t="s">
        <v>204</v>
      </c>
      <c r="G30" s="7" t="s">
        <v>204</v>
      </c>
      <c r="H30" s="7" t="s">
        <v>204</v>
      </c>
      <c r="I30" s="7" t="s">
        <v>204</v>
      </c>
      <c r="J30" s="7" t="s">
        <v>9</v>
      </c>
    </row>
    <row r="31">
      <c r="A31" s="6" t="s">
        <v>2601</v>
      </c>
      <c r="B31" s="7">
        <v>9.0</v>
      </c>
      <c r="C31" s="36">
        <v>13000.0</v>
      </c>
      <c r="D31" s="7">
        <v>1.0</v>
      </c>
      <c r="E31" s="7" t="s">
        <v>2113</v>
      </c>
      <c r="F31" s="7" t="s">
        <v>204</v>
      </c>
      <c r="G31" s="7" t="s">
        <v>204</v>
      </c>
      <c r="H31" s="7" t="s">
        <v>204</v>
      </c>
      <c r="I31" s="7" t="s">
        <v>204</v>
      </c>
      <c r="J31" s="7" t="s">
        <v>9</v>
      </c>
    </row>
    <row r="32">
      <c r="A32" s="6" t="s">
        <v>2602</v>
      </c>
      <c r="B32" s="7">
        <v>12.0</v>
      </c>
      <c r="C32" s="36">
        <v>35000.0</v>
      </c>
      <c r="D32" s="7">
        <v>1.0</v>
      </c>
      <c r="E32" s="7" t="s">
        <v>2113</v>
      </c>
      <c r="F32" s="7" t="s">
        <v>204</v>
      </c>
      <c r="G32" s="7" t="s">
        <v>204</v>
      </c>
      <c r="H32" s="7" t="s">
        <v>204</v>
      </c>
      <c r="I32" s="7" t="s">
        <v>204</v>
      </c>
      <c r="J32" s="7" t="s">
        <v>9</v>
      </c>
    </row>
    <row r="33">
      <c r="A33" s="47" t="s">
        <v>2603</v>
      </c>
      <c r="B33" s="7">
        <v>16.0</v>
      </c>
      <c r="C33" s="36">
        <v>162000.0</v>
      </c>
      <c r="D33" s="7">
        <v>1.0</v>
      </c>
      <c r="E33" s="7" t="s">
        <v>2113</v>
      </c>
      <c r="F33" s="7">
        <v>3.0</v>
      </c>
      <c r="G33" s="7" t="s">
        <v>2597</v>
      </c>
      <c r="H33" s="7" t="s">
        <v>2581</v>
      </c>
      <c r="I33" s="7" t="s">
        <v>214</v>
      </c>
      <c r="J33" s="7" t="s">
        <v>42</v>
      </c>
    </row>
    <row r="34">
      <c r="A34" s="6" t="s">
        <v>2604</v>
      </c>
      <c r="B34" s="7">
        <v>6.0</v>
      </c>
      <c r="C34" s="36">
        <v>4500.0</v>
      </c>
      <c r="D34" s="7">
        <v>1.0</v>
      </c>
      <c r="E34" s="7" t="s">
        <v>2113</v>
      </c>
      <c r="F34" s="7">
        <v>1.0</v>
      </c>
      <c r="G34" s="7">
        <v>1.0</v>
      </c>
      <c r="H34" s="7" t="s">
        <v>2581</v>
      </c>
      <c r="I34" s="7" t="s">
        <v>214</v>
      </c>
      <c r="J34" s="7" t="s">
        <v>24</v>
      </c>
    </row>
    <row r="35">
      <c r="A35" s="6" t="s">
        <v>2605</v>
      </c>
      <c r="B35" s="7">
        <v>4.0</v>
      </c>
      <c r="C35" s="36">
        <v>1750.0</v>
      </c>
      <c r="D35" s="7">
        <v>1.0</v>
      </c>
      <c r="E35" s="7" t="s">
        <v>2569</v>
      </c>
      <c r="F35" s="7" t="s">
        <v>204</v>
      </c>
      <c r="G35" s="7" t="s">
        <v>204</v>
      </c>
      <c r="H35" s="7" t="s">
        <v>204</v>
      </c>
      <c r="I35" s="7">
        <v>2.0</v>
      </c>
      <c r="J35" s="7" t="s">
        <v>9</v>
      </c>
    </row>
    <row r="36">
      <c r="A36" s="6" t="s">
        <v>2606</v>
      </c>
      <c r="B36" s="7">
        <v>8.0</v>
      </c>
      <c r="C36" s="36">
        <v>9000.0</v>
      </c>
      <c r="D36" s="7">
        <v>1.0</v>
      </c>
      <c r="E36" s="7" t="s">
        <v>2113</v>
      </c>
      <c r="F36" s="7" t="s">
        <v>204</v>
      </c>
      <c r="G36" s="7" t="s">
        <v>204</v>
      </c>
      <c r="H36" s="7" t="s">
        <v>204</v>
      </c>
      <c r="I36" s="7" t="s">
        <v>214</v>
      </c>
      <c r="J36" s="7" t="s">
        <v>24</v>
      </c>
    </row>
    <row r="37">
      <c r="A37" s="6" t="s">
        <v>2607</v>
      </c>
      <c r="B37" s="7">
        <v>7.0</v>
      </c>
      <c r="C37" s="36">
        <v>6500.0</v>
      </c>
      <c r="D37" s="7">
        <v>1.0</v>
      </c>
      <c r="E37" s="7" t="s">
        <v>2113</v>
      </c>
      <c r="F37" s="7" t="s">
        <v>204</v>
      </c>
      <c r="G37" s="7" t="s">
        <v>204</v>
      </c>
      <c r="H37" s="7" t="s">
        <v>204</v>
      </c>
      <c r="I37" s="7" t="s">
        <v>204</v>
      </c>
      <c r="J37" s="7" t="s">
        <v>34</v>
      </c>
    </row>
    <row r="38">
      <c r="A38" s="6" t="s">
        <v>2608</v>
      </c>
      <c r="B38" s="7">
        <v>6.0</v>
      </c>
      <c r="C38" s="36">
        <v>4600.0</v>
      </c>
      <c r="D38" s="7">
        <v>1.0</v>
      </c>
      <c r="E38" s="7" t="s">
        <v>2113</v>
      </c>
      <c r="F38" s="7" t="s">
        <v>204</v>
      </c>
      <c r="G38" s="7" t="s">
        <v>204</v>
      </c>
      <c r="H38" s="7" t="s">
        <v>204</v>
      </c>
      <c r="I38" s="7">
        <v>1.0</v>
      </c>
      <c r="J38" s="7" t="s">
        <v>9</v>
      </c>
    </row>
    <row r="39">
      <c r="A39" s="6" t="s">
        <v>2609</v>
      </c>
      <c r="B39" s="7">
        <v>4.0</v>
      </c>
      <c r="C39" s="36">
        <v>2000.0</v>
      </c>
      <c r="D39" s="7">
        <v>1.0</v>
      </c>
      <c r="E39" s="7" t="s">
        <v>2113</v>
      </c>
      <c r="F39" s="7">
        <v>1.0</v>
      </c>
      <c r="G39" s="7">
        <v>1.0</v>
      </c>
      <c r="H39" s="7" t="s">
        <v>2610</v>
      </c>
      <c r="I39" s="7">
        <v>1.0</v>
      </c>
      <c r="J39" s="7" t="s">
        <v>19</v>
      </c>
    </row>
    <row r="40">
      <c r="A40" s="6" t="s">
        <v>2611</v>
      </c>
      <c r="B40" s="7">
        <v>8.0</v>
      </c>
      <c r="C40" s="36">
        <v>10000.0</v>
      </c>
      <c r="D40" s="7">
        <v>1.0</v>
      </c>
      <c r="E40" s="7" t="s">
        <v>2113</v>
      </c>
      <c r="F40" s="7">
        <v>1.0</v>
      </c>
      <c r="G40" s="7">
        <v>1.0</v>
      </c>
      <c r="H40" s="7" t="s">
        <v>2610</v>
      </c>
      <c r="I40" s="7">
        <v>1.0</v>
      </c>
      <c r="J40" s="7" t="s">
        <v>19</v>
      </c>
    </row>
    <row r="41">
      <c r="A41" s="6" t="s">
        <v>2612</v>
      </c>
      <c r="B41" s="7">
        <v>12.0</v>
      </c>
      <c r="C41" s="36">
        <v>38000.0</v>
      </c>
      <c r="D41" s="7">
        <v>1.0</v>
      </c>
      <c r="E41" s="7" t="s">
        <v>2113</v>
      </c>
      <c r="F41" s="7">
        <v>1.0</v>
      </c>
      <c r="G41" s="7">
        <v>1.0</v>
      </c>
      <c r="H41" s="7" t="s">
        <v>2610</v>
      </c>
      <c r="I41" s="7">
        <v>1.0</v>
      </c>
      <c r="J41" s="7" t="s">
        <v>19</v>
      </c>
    </row>
    <row r="42">
      <c r="A42" s="6" t="s">
        <v>2613</v>
      </c>
      <c r="B42" s="7">
        <v>16.0</v>
      </c>
      <c r="C42" s="36">
        <v>180000.0</v>
      </c>
      <c r="D42" s="7">
        <v>1.0</v>
      </c>
      <c r="E42" s="7" t="s">
        <v>2113</v>
      </c>
      <c r="F42" s="7">
        <v>1.0</v>
      </c>
      <c r="G42" s="7">
        <v>1.0</v>
      </c>
      <c r="H42" s="7" t="s">
        <v>2610</v>
      </c>
      <c r="I42" s="7">
        <v>1.0</v>
      </c>
      <c r="J42" s="7" t="s">
        <v>19</v>
      </c>
    </row>
    <row r="43">
      <c r="A43" s="6" t="s">
        <v>2614</v>
      </c>
      <c r="B43" s="7">
        <v>8.0</v>
      </c>
      <c r="C43" s="36">
        <v>10500.0</v>
      </c>
      <c r="D43" s="7">
        <v>2.0</v>
      </c>
      <c r="E43" s="7" t="s">
        <v>2113</v>
      </c>
      <c r="F43" s="7" t="s">
        <v>204</v>
      </c>
      <c r="G43" s="7" t="s">
        <v>204</v>
      </c>
      <c r="H43" s="7" t="s">
        <v>204</v>
      </c>
      <c r="I43" s="7" t="s">
        <v>214</v>
      </c>
      <c r="J43" s="7" t="s">
        <v>9</v>
      </c>
    </row>
    <row r="44">
      <c r="A44" s="6" t="s">
        <v>2615</v>
      </c>
      <c r="B44" s="7">
        <v>17.0</v>
      </c>
      <c r="C44" s="36">
        <v>280000.0</v>
      </c>
      <c r="D44" s="7">
        <v>2.0</v>
      </c>
      <c r="E44" s="7" t="s">
        <v>2113</v>
      </c>
      <c r="F44" s="7" t="s">
        <v>204</v>
      </c>
      <c r="G44" s="7" t="s">
        <v>204</v>
      </c>
      <c r="H44" s="7" t="s">
        <v>204</v>
      </c>
      <c r="I44" s="7" t="s">
        <v>214</v>
      </c>
      <c r="J44" s="7" t="s">
        <v>9</v>
      </c>
    </row>
    <row r="45">
      <c r="A45" s="6" t="s">
        <v>2616</v>
      </c>
      <c r="B45" s="7">
        <v>3.0</v>
      </c>
      <c r="C45" s="36">
        <v>1600.0</v>
      </c>
      <c r="D45" s="7">
        <v>2.0</v>
      </c>
      <c r="E45" s="7" t="s">
        <v>2113</v>
      </c>
      <c r="F45" s="7" t="s">
        <v>204</v>
      </c>
      <c r="G45" s="7" t="s">
        <v>204</v>
      </c>
      <c r="H45" s="7" t="s">
        <v>204</v>
      </c>
      <c r="I45" s="7" t="s">
        <v>214</v>
      </c>
      <c r="J45" s="7" t="s">
        <v>9</v>
      </c>
    </row>
    <row r="46">
      <c r="A46" s="6" t="s">
        <v>2617</v>
      </c>
      <c r="B46" s="7">
        <v>12.0</v>
      </c>
      <c r="C46" s="36">
        <v>40000.0</v>
      </c>
      <c r="D46" s="7">
        <v>2.0</v>
      </c>
      <c r="E46" s="7" t="s">
        <v>2113</v>
      </c>
      <c r="F46" s="7" t="s">
        <v>204</v>
      </c>
      <c r="G46" s="7" t="s">
        <v>204</v>
      </c>
      <c r="H46" s="7" t="s">
        <v>204</v>
      </c>
      <c r="I46" s="7" t="s">
        <v>214</v>
      </c>
      <c r="J46" s="7" t="s">
        <v>9</v>
      </c>
    </row>
    <row r="47">
      <c r="A47" s="6" t="s">
        <v>2618</v>
      </c>
      <c r="B47" s="7">
        <v>14.0</v>
      </c>
      <c r="C47" s="36">
        <v>80000.0</v>
      </c>
      <c r="D47" s="7">
        <v>2.0</v>
      </c>
      <c r="E47" s="7" t="s">
        <v>2113</v>
      </c>
      <c r="F47" s="7" t="s">
        <v>204</v>
      </c>
      <c r="G47" s="7" t="s">
        <v>204</v>
      </c>
      <c r="H47" s="7" t="s">
        <v>204</v>
      </c>
      <c r="I47" s="7" t="s">
        <v>214</v>
      </c>
      <c r="J47" s="7" t="s">
        <v>9</v>
      </c>
    </row>
    <row r="48">
      <c r="A48" s="6" t="s">
        <v>2619</v>
      </c>
      <c r="B48" s="7">
        <v>18.0</v>
      </c>
      <c r="C48" s="36">
        <v>400000.0</v>
      </c>
      <c r="D48" s="7">
        <v>2.0</v>
      </c>
      <c r="E48" s="7" t="s">
        <v>2113</v>
      </c>
      <c r="F48" s="7" t="s">
        <v>204</v>
      </c>
      <c r="G48" s="7" t="s">
        <v>204</v>
      </c>
      <c r="H48" s="7" t="s">
        <v>204</v>
      </c>
      <c r="I48" s="7" t="s">
        <v>214</v>
      </c>
      <c r="J48" s="7" t="s">
        <v>9</v>
      </c>
    </row>
    <row r="49">
      <c r="A49" s="6" t="s">
        <v>2620</v>
      </c>
      <c r="B49" s="7">
        <v>20.0</v>
      </c>
      <c r="C49" s="36">
        <v>1000000.0</v>
      </c>
      <c r="D49" s="7">
        <v>2.0</v>
      </c>
      <c r="E49" s="7" t="s">
        <v>2113</v>
      </c>
      <c r="F49" s="7" t="s">
        <v>204</v>
      </c>
      <c r="G49" s="7" t="s">
        <v>204</v>
      </c>
      <c r="H49" s="7" t="s">
        <v>204</v>
      </c>
      <c r="I49" s="7" t="s">
        <v>214</v>
      </c>
      <c r="J49" s="7" t="s">
        <v>9</v>
      </c>
    </row>
    <row r="50">
      <c r="A50" s="6" t="s">
        <v>2621</v>
      </c>
      <c r="B50" s="7">
        <v>6.0</v>
      </c>
      <c r="C50" s="36">
        <v>4550.0</v>
      </c>
      <c r="D50" s="7">
        <v>2.0</v>
      </c>
      <c r="E50" s="7" t="s">
        <v>2113</v>
      </c>
      <c r="F50" s="7" t="s">
        <v>204</v>
      </c>
      <c r="G50" s="7" t="s">
        <v>204</v>
      </c>
      <c r="H50" s="7" t="s">
        <v>204</v>
      </c>
      <c r="I50" s="7" t="s">
        <v>214</v>
      </c>
      <c r="J50" s="7" t="s">
        <v>9</v>
      </c>
    </row>
    <row r="51">
      <c r="A51" s="6" t="s">
        <v>2622</v>
      </c>
      <c r="B51" s="7">
        <v>16.0</v>
      </c>
      <c r="C51" s="36">
        <v>180000.0</v>
      </c>
      <c r="D51" s="7">
        <v>2.0</v>
      </c>
      <c r="E51" s="7" t="s">
        <v>2113</v>
      </c>
      <c r="F51" s="7" t="s">
        <v>204</v>
      </c>
      <c r="G51" s="7" t="s">
        <v>204</v>
      </c>
      <c r="H51" s="7" t="s">
        <v>204</v>
      </c>
      <c r="I51" s="7" t="s">
        <v>214</v>
      </c>
      <c r="J51" s="7" t="s">
        <v>9</v>
      </c>
    </row>
    <row r="52">
      <c r="A52" s="6" t="s">
        <v>2623</v>
      </c>
      <c r="B52" s="7">
        <v>10.0</v>
      </c>
      <c r="C52" s="36">
        <v>20000.0</v>
      </c>
      <c r="D52" s="7">
        <v>2.0</v>
      </c>
      <c r="E52" s="7" t="s">
        <v>2113</v>
      </c>
      <c r="F52" s="7" t="s">
        <v>204</v>
      </c>
      <c r="G52" s="7" t="s">
        <v>204</v>
      </c>
      <c r="H52" s="7" t="s">
        <v>204</v>
      </c>
      <c r="I52" s="7" t="s">
        <v>214</v>
      </c>
      <c r="J52" s="7" t="s">
        <v>9</v>
      </c>
    </row>
    <row r="53">
      <c r="A53" s="6" t="s">
        <v>2624</v>
      </c>
      <c r="B53" s="7">
        <v>9.0</v>
      </c>
      <c r="C53" s="36">
        <v>13100.0</v>
      </c>
      <c r="D53" s="7">
        <v>1.0</v>
      </c>
      <c r="E53" s="7" t="s">
        <v>2575</v>
      </c>
      <c r="F53" s="7">
        <v>100.0</v>
      </c>
      <c r="G53" s="7" t="s">
        <v>2625</v>
      </c>
      <c r="H53" s="7" t="s">
        <v>213</v>
      </c>
      <c r="I53" s="7">
        <v>1.0</v>
      </c>
      <c r="J53" s="7" t="s">
        <v>9</v>
      </c>
    </row>
    <row r="54">
      <c r="A54" s="6" t="s">
        <v>2626</v>
      </c>
      <c r="B54" s="7">
        <v>14.0</v>
      </c>
      <c r="C54" s="36">
        <v>65500.0</v>
      </c>
      <c r="D54" s="7">
        <v>1.0</v>
      </c>
      <c r="E54" s="7" t="s">
        <v>2569</v>
      </c>
      <c r="F54" s="7" t="s">
        <v>204</v>
      </c>
      <c r="G54" s="7" t="s">
        <v>204</v>
      </c>
      <c r="H54" s="7" t="s">
        <v>204</v>
      </c>
      <c r="I54" s="7">
        <v>2.0</v>
      </c>
      <c r="J54" s="7" t="s">
        <v>24</v>
      </c>
    </row>
    <row r="55">
      <c r="A55" s="6" t="s">
        <v>2627</v>
      </c>
      <c r="B55" s="7">
        <v>15.0</v>
      </c>
      <c r="C55" s="36">
        <v>104000.0</v>
      </c>
      <c r="D55" s="7">
        <v>1.0</v>
      </c>
      <c r="E55" s="7" t="s">
        <v>2569</v>
      </c>
      <c r="F55" s="7" t="s">
        <v>204</v>
      </c>
      <c r="G55" s="7" t="s">
        <v>204</v>
      </c>
      <c r="H55" s="7" t="s">
        <v>204</v>
      </c>
      <c r="I55" s="7">
        <v>2.0</v>
      </c>
      <c r="J55" s="7" t="s">
        <v>24</v>
      </c>
    </row>
    <row r="56">
      <c r="A56" s="6" t="s">
        <v>2628</v>
      </c>
      <c r="B56" s="7">
        <v>16.0</v>
      </c>
      <c r="C56" s="36">
        <v>151000.0</v>
      </c>
      <c r="D56" s="7">
        <v>1.0</v>
      </c>
      <c r="E56" s="7" t="s">
        <v>2569</v>
      </c>
      <c r="F56" s="7" t="s">
        <v>204</v>
      </c>
      <c r="G56" s="7" t="s">
        <v>204</v>
      </c>
      <c r="H56" s="7" t="s">
        <v>204</v>
      </c>
      <c r="I56" s="7">
        <v>2.0</v>
      </c>
      <c r="J56" s="7" t="s">
        <v>24</v>
      </c>
    </row>
    <row r="57">
      <c r="A57" s="6" t="s">
        <v>2629</v>
      </c>
      <c r="B57" s="7">
        <v>17.0</v>
      </c>
      <c r="C57" s="36">
        <v>262000.0</v>
      </c>
      <c r="D57" s="7">
        <v>1.0</v>
      </c>
      <c r="E57" s="7" t="s">
        <v>2569</v>
      </c>
      <c r="F57" s="7" t="s">
        <v>204</v>
      </c>
      <c r="G57" s="7" t="s">
        <v>204</v>
      </c>
      <c r="H57" s="7" t="s">
        <v>204</v>
      </c>
      <c r="I57" s="7">
        <v>2.0</v>
      </c>
      <c r="J57" s="7" t="s">
        <v>24</v>
      </c>
    </row>
    <row r="58">
      <c r="A58" s="6" t="s">
        <v>2630</v>
      </c>
      <c r="B58" s="7">
        <v>19.0</v>
      </c>
      <c r="C58" s="36">
        <v>550000.0</v>
      </c>
      <c r="D58" s="7">
        <v>1.0</v>
      </c>
      <c r="E58" s="7" t="s">
        <v>2569</v>
      </c>
      <c r="F58" s="7" t="s">
        <v>204</v>
      </c>
      <c r="G58" s="7" t="s">
        <v>204</v>
      </c>
      <c r="H58" s="7" t="s">
        <v>204</v>
      </c>
      <c r="I58" s="7">
        <v>1.0</v>
      </c>
      <c r="J58" s="7" t="s">
        <v>24</v>
      </c>
    </row>
    <row r="59">
      <c r="A59" s="6" t="s">
        <v>2631</v>
      </c>
      <c r="B59" s="7">
        <v>5.0</v>
      </c>
      <c r="C59" s="36">
        <v>2900.0</v>
      </c>
      <c r="D59" s="7">
        <v>1.0</v>
      </c>
      <c r="E59" s="7" t="s">
        <v>2113</v>
      </c>
      <c r="F59" s="7" t="s">
        <v>204</v>
      </c>
      <c r="G59" s="7" t="s">
        <v>204</v>
      </c>
      <c r="H59" s="7" t="s">
        <v>204</v>
      </c>
      <c r="I59" s="7" t="s">
        <v>204</v>
      </c>
      <c r="J59" s="7" t="s">
        <v>24</v>
      </c>
    </row>
    <row r="60">
      <c r="A60" s="6" t="s">
        <v>2632</v>
      </c>
      <c r="B60" s="7">
        <v>19.0</v>
      </c>
      <c r="C60" s="36">
        <v>590000.0</v>
      </c>
      <c r="D60" s="7">
        <v>1.0</v>
      </c>
      <c r="E60" s="7" t="s">
        <v>2282</v>
      </c>
      <c r="F60" s="7">
        <v>5.0</v>
      </c>
      <c r="G60" s="7" t="s">
        <v>2597</v>
      </c>
      <c r="H60" s="7" t="s">
        <v>2581</v>
      </c>
      <c r="I60" s="7">
        <v>1.0</v>
      </c>
      <c r="J60" s="7" t="s">
        <v>19</v>
      </c>
    </row>
    <row r="61">
      <c r="A61" s="6" t="s">
        <v>2633</v>
      </c>
      <c r="B61" s="7">
        <v>3.0</v>
      </c>
      <c r="C61" s="36">
        <v>1350.0</v>
      </c>
      <c r="D61" s="7">
        <v>1.0</v>
      </c>
      <c r="E61" s="7" t="s">
        <v>2575</v>
      </c>
      <c r="F61" s="7" t="s">
        <v>204</v>
      </c>
      <c r="G61" s="7" t="s">
        <v>204</v>
      </c>
      <c r="H61" s="7" t="s">
        <v>204</v>
      </c>
      <c r="I61" s="7" t="s">
        <v>204</v>
      </c>
      <c r="J61" s="7" t="s">
        <v>24</v>
      </c>
    </row>
    <row r="62">
      <c r="A62" s="6" t="s">
        <v>2634</v>
      </c>
      <c r="B62" s="7">
        <v>7.0</v>
      </c>
      <c r="C62" s="36">
        <v>6000.0</v>
      </c>
      <c r="D62" s="7">
        <v>2.0</v>
      </c>
      <c r="E62" s="7" t="s">
        <v>2282</v>
      </c>
      <c r="F62" s="7" t="s">
        <v>204</v>
      </c>
      <c r="G62" s="7" t="s">
        <v>204</v>
      </c>
      <c r="H62" s="7" t="s">
        <v>204</v>
      </c>
      <c r="I62" s="7">
        <v>1.0</v>
      </c>
      <c r="J62" s="7" t="s">
        <v>42</v>
      </c>
    </row>
    <row r="63">
      <c r="A63" s="6" t="s">
        <v>2635</v>
      </c>
      <c r="B63" s="7">
        <v>8.0</v>
      </c>
      <c r="C63" s="36">
        <v>10000.0</v>
      </c>
      <c r="D63" s="7">
        <v>1.0</v>
      </c>
      <c r="E63" s="7" t="s">
        <v>2282</v>
      </c>
      <c r="F63" s="7">
        <v>10.0</v>
      </c>
      <c r="G63" s="7" t="s">
        <v>2636</v>
      </c>
      <c r="H63" s="7" t="s">
        <v>2581</v>
      </c>
      <c r="I63" s="7" t="s">
        <v>214</v>
      </c>
      <c r="J63" s="7" t="s">
        <v>19</v>
      </c>
    </row>
    <row r="64">
      <c r="A64" s="6" t="s">
        <v>2637</v>
      </c>
      <c r="B64" s="7">
        <v>15.0</v>
      </c>
      <c r="C64" s="36">
        <v>120000.0</v>
      </c>
      <c r="D64" s="7">
        <v>1.0</v>
      </c>
      <c r="E64" s="7" t="s">
        <v>2282</v>
      </c>
      <c r="F64" s="7">
        <v>10.0</v>
      </c>
      <c r="G64" s="7" t="s">
        <v>2625</v>
      </c>
      <c r="H64" s="7" t="s">
        <v>2581</v>
      </c>
      <c r="I64" s="7" t="s">
        <v>214</v>
      </c>
      <c r="J64" s="7" t="s">
        <v>19</v>
      </c>
    </row>
    <row r="65">
      <c r="A65" s="6" t="s">
        <v>2638</v>
      </c>
      <c r="B65" s="7">
        <v>1.0</v>
      </c>
      <c r="C65" s="36">
        <v>125.0</v>
      </c>
      <c r="D65" s="7">
        <v>1.0</v>
      </c>
      <c r="E65" s="7" t="s">
        <v>2113</v>
      </c>
      <c r="F65" s="7" t="s">
        <v>204</v>
      </c>
      <c r="G65" s="7" t="s">
        <v>204</v>
      </c>
      <c r="H65" s="7" t="s">
        <v>204</v>
      </c>
      <c r="I65" s="7" t="s">
        <v>204</v>
      </c>
      <c r="J65" s="7" t="s">
        <v>65</v>
      </c>
    </row>
    <row r="66">
      <c r="A66" s="6" t="s">
        <v>2639</v>
      </c>
      <c r="B66" s="7">
        <v>8.0</v>
      </c>
      <c r="C66" s="36">
        <v>9250.0</v>
      </c>
      <c r="D66" s="7">
        <v>1.0</v>
      </c>
      <c r="E66" s="7" t="s">
        <v>2575</v>
      </c>
      <c r="F66" s="7">
        <v>10.0</v>
      </c>
      <c r="G66" s="7" t="s">
        <v>2597</v>
      </c>
      <c r="H66" s="7" t="s">
        <v>2581</v>
      </c>
      <c r="I66" s="7" t="s">
        <v>214</v>
      </c>
      <c r="J66" s="7" t="s">
        <v>9</v>
      </c>
    </row>
    <row r="67">
      <c r="A67" s="6" t="s">
        <v>2640</v>
      </c>
      <c r="B67" s="7">
        <v>9.0</v>
      </c>
      <c r="C67" s="36">
        <v>13000.0</v>
      </c>
      <c r="D67" s="7">
        <v>1.0</v>
      </c>
      <c r="E67" s="7" t="s">
        <v>2113</v>
      </c>
      <c r="F67" s="7">
        <v>10.0</v>
      </c>
      <c r="G67" s="7" t="s">
        <v>2597</v>
      </c>
      <c r="H67" s="7" t="s">
        <v>2581</v>
      </c>
      <c r="I67" s="7" t="s">
        <v>204</v>
      </c>
      <c r="J67" s="7" t="s">
        <v>19</v>
      </c>
    </row>
    <row r="68">
      <c r="A68" s="6" t="s">
        <v>2641</v>
      </c>
      <c r="B68" s="7">
        <v>10.0</v>
      </c>
      <c r="C68" s="36">
        <v>18000.0</v>
      </c>
      <c r="D68" s="7">
        <v>1.0</v>
      </c>
      <c r="E68" s="7" t="s">
        <v>2575</v>
      </c>
      <c r="F68" s="7">
        <v>10.0</v>
      </c>
      <c r="G68" s="7" t="s">
        <v>2597</v>
      </c>
      <c r="H68" s="7" t="s">
        <v>2581</v>
      </c>
      <c r="I68" s="7" t="s">
        <v>214</v>
      </c>
      <c r="J68" s="7" t="s">
        <v>24</v>
      </c>
    </row>
    <row r="69">
      <c r="A69" s="6" t="s">
        <v>2642</v>
      </c>
      <c r="B69" s="7">
        <v>4.0</v>
      </c>
      <c r="C69" s="36">
        <v>1800.0</v>
      </c>
      <c r="D69" s="7">
        <v>1.0</v>
      </c>
      <c r="E69" s="7" t="s">
        <v>2282</v>
      </c>
      <c r="F69" s="7" t="s">
        <v>204</v>
      </c>
      <c r="G69" s="7" t="s">
        <v>204</v>
      </c>
      <c r="H69" s="7" t="s">
        <v>204</v>
      </c>
      <c r="I69" s="7" t="s">
        <v>204</v>
      </c>
      <c r="J69" s="7" t="s">
        <v>24</v>
      </c>
    </row>
    <row r="70">
      <c r="A70" s="6" t="s">
        <v>2643</v>
      </c>
      <c r="B70" s="7">
        <v>3.0</v>
      </c>
      <c r="C70" s="36">
        <v>1400.0</v>
      </c>
      <c r="D70" s="7">
        <v>1.0</v>
      </c>
      <c r="E70" s="7" t="s">
        <v>2575</v>
      </c>
      <c r="F70" s="7">
        <v>20.0</v>
      </c>
      <c r="G70" s="7" t="s">
        <v>2644</v>
      </c>
      <c r="H70" s="7" t="s">
        <v>213</v>
      </c>
      <c r="I70" s="7" t="s">
        <v>214</v>
      </c>
      <c r="J70" s="7" t="s">
        <v>24</v>
      </c>
    </row>
    <row r="71">
      <c r="A71" s="6" t="s">
        <v>2645</v>
      </c>
      <c r="B71" s="7">
        <v>13.0</v>
      </c>
      <c r="C71" s="36">
        <v>50000.0</v>
      </c>
      <c r="D71" s="7">
        <v>1.0</v>
      </c>
      <c r="E71" s="7" t="s">
        <v>2113</v>
      </c>
      <c r="F71" s="7">
        <v>1.0</v>
      </c>
      <c r="G71" s="7" t="s">
        <v>2646</v>
      </c>
      <c r="H71" s="7" t="s">
        <v>2581</v>
      </c>
      <c r="I71" s="7" t="s">
        <v>214</v>
      </c>
      <c r="J71" s="7" t="s">
        <v>24</v>
      </c>
    </row>
    <row r="72">
      <c r="A72" s="6" t="s">
        <v>2647</v>
      </c>
      <c r="B72" s="7">
        <v>1.0</v>
      </c>
      <c r="C72" s="36">
        <v>200.0</v>
      </c>
      <c r="D72" s="7">
        <v>1.0</v>
      </c>
      <c r="E72" s="7" t="s">
        <v>2113</v>
      </c>
      <c r="F72" s="7" t="s">
        <v>204</v>
      </c>
      <c r="G72" s="7" t="s">
        <v>204</v>
      </c>
      <c r="H72" s="7" t="s">
        <v>204</v>
      </c>
      <c r="I72" s="7" t="s">
        <v>214</v>
      </c>
      <c r="J72" s="7" t="s">
        <v>9</v>
      </c>
    </row>
    <row r="73">
      <c r="A73" s="6" t="s">
        <v>2648</v>
      </c>
      <c r="B73" s="7">
        <v>10.0</v>
      </c>
      <c r="C73" s="36">
        <v>17000.0</v>
      </c>
      <c r="D73" s="7">
        <v>1.0</v>
      </c>
      <c r="E73" s="7" t="s">
        <v>2113</v>
      </c>
      <c r="F73" s="7">
        <v>5.0</v>
      </c>
      <c r="G73" s="7" t="s">
        <v>2121</v>
      </c>
      <c r="H73" s="7" t="s">
        <v>2581</v>
      </c>
      <c r="I73" s="7" t="s">
        <v>214</v>
      </c>
      <c r="J73" s="7" t="s">
        <v>24</v>
      </c>
    </row>
    <row r="74">
      <c r="A74" s="6" t="s">
        <v>2649</v>
      </c>
      <c r="B74" s="7">
        <v>5.0</v>
      </c>
      <c r="C74" s="36">
        <v>3100.0</v>
      </c>
      <c r="D74" s="7">
        <v>1.0</v>
      </c>
      <c r="E74" s="7" t="s">
        <v>2575</v>
      </c>
      <c r="F74" s="7">
        <v>40.0</v>
      </c>
      <c r="G74" s="7" t="s">
        <v>2625</v>
      </c>
      <c r="H74" s="7" t="s">
        <v>213</v>
      </c>
      <c r="I74" s="7">
        <v>1.0</v>
      </c>
      <c r="J74" s="7" t="s">
        <v>9</v>
      </c>
    </row>
    <row r="75">
      <c r="A75" s="6" t="s">
        <v>2650</v>
      </c>
      <c r="B75" s="7">
        <v>3.0</v>
      </c>
      <c r="C75" s="36">
        <v>1200.0</v>
      </c>
      <c r="D75" s="7">
        <v>1.0</v>
      </c>
      <c r="E75" s="7" t="s">
        <v>2569</v>
      </c>
      <c r="F75" s="7" t="s">
        <v>204</v>
      </c>
      <c r="G75" s="7" t="s">
        <v>204</v>
      </c>
      <c r="H75" s="7" t="s">
        <v>204</v>
      </c>
      <c r="I75" s="7">
        <v>1.0</v>
      </c>
      <c r="J75" s="7" t="s">
        <v>24</v>
      </c>
    </row>
    <row r="76">
      <c r="A76" s="6" t="s">
        <v>2651</v>
      </c>
      <c r="B76" s="7">
        <v>2.0</v>
      </c>
      <c r="C76" s="36">
        <v>1000.0</v>
      </c>
      <c r="D76" s="7">
        <v>1.0</v>
      </c>
      <c r="E76" s="7" t="s">
        <v>2575</v>
      </c>
      <c r="F76" s="7">
        <v>20.0</v>
      </c>
      <c r="G76" s="7" t="s">
        <v>2652</v>
      </c>
      <c r="H76" s="7" t="s">
        <v>213</v>
      </c>
      <c r="I76" s="7" t="s">
        <v>214</v>
      </c>
      <c r="J76" s="7" t="s">
        <v>9</v>
      </c>
    </row>
    <row r="77">
      <c r="A77" s="6" t="s">
        <v>2653</v>
      </c>
      <c r="B77" s="7">
        <v>1.0</v>
      </c>
      <c r="C77" s="36">
        <v>205.0</v>
      </c>
      <c r="D77" s="7">
        <v>1.0</v>
      </c>
      <c r="E77" s="7" t="s">
        <v>2282</v>
      </c>
      <c r="F77" s="7">
        <v>20.0</v>
      </c>
      <c r="G77" s="7">
        <v>1.0</v>
      </c>
      <c r="H77" s="7" t="s">
        <v>213</v>
      </c>
      <c r="I77" s="7" t="s">
        <v>214</v>
      </c>
      <c r="J77" s="7" t="s">
        <v>24</v>
      </c>
    </row>
    <row r="78">
      <c r="A78" s="6" t="s">
        <v>2654</v>
      </c>
      <c r="B78" s="7">
        <v>14.0</v>
      </c>
      <c r="C78" s="36">
        <v>64000.0</v>
      </c>
      <c r="D78" s="7">
        <v>1.0</v>
      </c>
      <c r="E78" s="7" t="s">
        <v>2113</v>
      </c>
      <c r="F78" s="7">
        <v>10.0</v>
      </c>
      <c r="G78" s="7" t="s">
        <v>2121</v>
      </c>
      <c r="H78" s="7" t="s">
        <v>2581</v>
      </c>
      <c r="I78" s="7" t="s">
        <v>214</v>
      </c>
      <c r="J78" s="7" t="s">
        <v>24</v>
      </c>
    </row>
    <row r="79">
      <c r="A79" s="6" t="s">
        <v>2655</v>
      </c>
      <c r="B79" s="7">
        <v>1.0</v>
      </c>
      <c r="C79" s="36">
        <v>150.0</v>
      </c>
      <c r="D79" s="7">
        <v>1.0</v>
      </c>
      <c r="E79" s="7" t="s">
        <v>2113</v>
      </c>
      <c r="F79" s="7">
        <v>20.0</v>
      </c>
      <c r="G79" s="7" t="s">
        <v>2123</v>
      </c>
      <c r="H79" s="7" t="s">
        <v>213</v>
      </c>
      <c r="I79" s="7">
        <v>1.0</v>
      </c>
      <c r="J79" s="7" t="s">
        <v>24</v>
      </c>
    </row>
    <row r="80">
      <c r="A80" s="6" t="s">
        <v>2656</v>
      </c>
      <c r="B80" s="7">
        <v>6.0</v>
      </c>
      <c r="C80" s="36">
        <v>5000.0</v>
      </c>
      <c r="D80" s="7">
        <v>1.0</v>
      </c>
      <c r="E80" s="7" t="s">
        <v>2113</v>
      </c>
      <c r="F80" s="7">
        <v>10.0</v>
      </c>
      <c r="G80" s="7" t="s">
        <v>2597</v>
      </c>
      <c r="H80" s="7" t="s">
        <v>2581</v>
      </c>
      <c r="I80" s="7" t="s">
        <v>214</v>
      </c>
      <c r="J80" s="7" t="s">
        <v>29</v>
      </c>
    </row>
    <row r="81">
      <c r="A81" s="6" t="s">
        <v>2657</v>
      </c>
      <c r="B81" s="7">
        <v>12.0</v>
      </c>
      <c r="C81" s="36">
        <v>32800.0</v>
      </c>
      <c r="D81" s="7">
        <v>1.0</v>
      </c>
      <c r="E81" s="7" t="s">
        <v>2113</v>
      </c>
      <c r="F81" s="7" t="s">
        <v>204</v>
      </c>
      <c r="G81" s="7" t="s">
        <v>204</v>
      </c>
      <c r="H81" s="7" t="s">
        <v>204</v>
      </c>
      <c r="I81" s="7" t="s">
        <v>204</v>
      </c>
      <c r="J81" s="7" t="s">
        <v>24</v>
      </c>
    </row>
    <row r="82">
      <c r="A82" s="6" t="s">
        <v>2658</v>
      </c>
      <c r="B82" s="7">
        <v>5.0</v>
      </c>
      <c r="C82" s="36">
        <v>2550.0</v>
      </c>
      <c r="D82" s="7">
        <v>1.0</v>
      </c>
      <c r="E82" s="7" t="s">
        <v>2113</v>
      </c>
      <c r="F82" s="7" t="s">
        <v>204</v>
      </c>
      <c r="G82" s="7" t="s">
        <v>204</v>
      </c>
      <c r="H82" s="7" t="s">
        <v>204</v>
      </c>
      <c r="I82" s="7">
        <v>1.0</v>
      </c>
      <c r="J82" s="7" t="s">
        <v>9</v>
      </c>
    </row>
    <row r="83">
      <c r="A83" s="6" t="s">
        <v>2659</v>
      </c>
      <c r="B83" s="7">
        <v>4.0</v>
      </c>
      <c r="C83" s="36">
        <v>2200.0</v>
      </c>
      <c r="D83" s="7">
        <v>1.0</v>
      </c>
      <c r="E83" s="7" t="s">
        <v>2282</v>
      </c>
      <c r="F83" s="7" t="s">
        <v>204</v>
      </c>
      <c r="G83" s="7" t="s">
        <v>204</v>
      </c>
      <c r="H83" s="7" t="s">
        <v>204</v>
      </c>
      <c r="I83" s="7" t="s">
        <v>214</v>
      </c>
      <c r="J83" s="7" t="s">
        <v>24</v>
      </c>
    </row>
    <row r="84">
      <c r="A84" s="6" t="s">
        <v>2660</v>
      </c>
      <c r="B84" s="7">
        <v>11.0</v>
      </c>
      <c r="C84" s="36">
        <v>23500.0</v>
      </c>
      <c r="D84" s="7">
        <v>1.0</v>
      </c>
      <c r="E84" s="7" t="s">
        <v>2113</v>
      </c>
      <c r="F84" s="7" t="s">
        <v>204</v>
      </c>
      <c r="G84" s="7" t="s">
        <v>204</v>
      </c>
      <c r="H84" s="7" t="s">
        <v>204</v>
      </c>
      <c r="I84" s="7">
        <v>1.0</v>
      </c>
      <c r="J84" s="7" t="s">
        <v>24</v>
      </c>
    </row>
    <row r="85">
      <c r="A85" s="6" t="s">
        <v>2661</v>
      </c>
      <c r="B85" s="7">
        <v>14.0</v>
      </c>
      <c r="C85" s="36">
        <v>70000.0</v>
      </c>
      <c r="D85" s="7">
        <v>2.0</v>
      </c>
      <c r="E85" s="7" t="s">
        <v>2113</v>
      </c>
      <c r="F85" s="7" t="s">
        <v>204</v>
      </c>
      <c r="G85" s="7" t="s">
        <v>204</v>
      </c>
      <c r="H85" s="7" t="s">
        <v>204</v>
      </c>
      <c r="I85" s="7">
        <v>2.0</v>
      </c>
      <c r="J85" s="7" t="s">
        <v>24</v>
      </c>
    </row>
    <row r="86">
      <c r="A86" s="6" t="s">
        <v>2662</v>
      </c>
      <c r="B86" s="7">
        <v>17.0</v>
      </c>
      <c r="C86" s="36">
        <v>240000.0</v>
      </c>
      <c r="D86" s="7">
        <v>2.0</v>
      </c>
      <c r="E86" s="7" t="s">
        <v>2569</v>
      </c>
      <c r="F86" s="7" t="s">
        <v>204</v>
      </c>
      <c r="G86" s="7" t="s">
        <v>204</v>
      </c>
      <c r="H86" s="7" t="s">
        <v>204</v>
      </c>
      <c r="I86" s="7">
        <v>2.0</v>
      </c>
      <c r="J86" s="7" t="s">
        <v>24</v>
      </c>
    </row>
    <row r="87">
      <c r="A87" s="6" t="s">
        <v>2663</v>
      </c>
      <c r="B87" s="7">
        <v>20.0</v>
      </c>
      <c r="C87" s="36">
        <v>800000.0</v>
      </c>
      <c r="D87" s="7">
        <v>2.0</v>
      </c>
      <c r="E87" s="7" t="s">
        <v>2569</v>
      </c>
      <c r="F87" s="7" t="s">
        <v>204</v>
      </c>
      <c r="G87" s="7" t="s">
        <v>204</v>
      </c>
      <c r="H87" s="7" t="s">
        <v>204</v>
      </c>
      <c r="I87" s="7">
        <v>2.0</v>
      </c>
      <c r="J87" s="7" t="s">
        <v>24</v>
      </c>
    </row>
    <row r="88">
      <c r="A88" s="6" t="s">
        <v>2664</v>
      </c>
      <c r="B88" s="7">
        <v>9.0</v>
      </c>
      <c r="C88" s="36">
        <v>14000.0</v>
      </c>
      <c r="D88" s="7">
        <v>1.0</v>
      </c>
      <c r="E88" s="7" t="s">
        <v>2113</v>
      </c>
      <c r="F88" s="7" t="s">
        <v>204</v>
      </c>
      <c r="G88" s="7" t="s">
        <v>204</v>
      </c>
      <c r="H88" s="7" t="s">
        <v>204</v>
      </c>
      <c r="I88" s="7" t="s">
        <v>214</v>
      </c>
      <c r="J88" s="7" t="s">
        <v>24</v>
      </c>
    </row>
    <row r="89">
      <c r="A89" s="6" t="s">
        <v>2665</v>
      </c>
      <c r="B89" s="7">
        <v>15.0</v>
      </c>
      <c r="C89" s="36">
        <v>100000.0</v>
      </c>
      <c r="D89" s="7">
        <v>1.0</v>
      </c>
      <c r="E89" s="7" t="s">
        <v>2113</v>
      </c>
      <c r="F89" s="7" t="s">
        <v>204</v>
      </c>
      <c r="G89" s="7" t="s">
        <v>204</v>
      </c>
      <c r="H89" s="7" t="s">
        <v>204</v>
      </c>
      <c r="I89" s="7" t="s">
        <v>214</v>
      </c>
      <c r="J89" s="7" t="s">
        <v>24</v>
      </c>
    </row>
    <row r="90">
      <c r="A90" s="6" t="s">
        <v>2666</v>
      </c>
      <c r="B90" s="7">
        <v>19.0</v>
      </c>
      <c r="C90" s="36">
        <v>600000.0</v>
      </c>
      <c r="D90" s="7">
        <v>1.0</v>
      </c>
      <c r="E90" s="7" t="s">
        <v>2113</v>
      </c>
      <c r="F90" s="7" t="s">
        <v>204</v>
      </c>
      <c r="G90" s="7" t="s">
        <v>204</v>
      </c>
      <c r="H90" s="7" t="s">
        <v>204</v>
      </c>
      <c r="I90" s="7" t="s">
        <v>214</v>
      </c>
      <c r="J90" s="7" t="s">
        <v>24</v>
      </c>
    </row>
    <row r="91">
      <c r="A91" s="6" t="s">
        <v>2667</v>
      </c>
      <c r="B91" s="7">
        <v>7.0</v>
      </c>
      <c r="C91" s="36">
        <v>6700.0</v>
      </c>
      <c r="D91" s="7">
        <v>1.0</v>
      </c>
      <c r="E91" s="7" t="s">
        <v>2569</v>
      </c>
      <c r="F91" s="7">
        <v>3.0</v>
      </c>
      <c r="G91" s="7">
        <v>1.0</v>
      </c>
      <c r="H91" s="7" t="s">
        <v>2668</v>
      </c>
      <c r="I91" s="7">
        <v>1.0</v>
      </c>
      <c r="J91" s="7" t="s">
        <v>19</v>
      </c>
    </row>
    <row r="92">
      <c r="A92" s="47" t="s">
        <v>2669</v>
      </c>
      <c r="B92" s="7">
        <v>8.0</v>
      </c>
      <c r="C92" s="36">
        <v>9500.0</v>
      </c>
      <c r="D92" s="7">
        <v>2.0</v>
      </c>
      <c r="E92" s="7" t="s">
        <v>2575</v>
      </c>
      <c r="F92" s="7">
        <v>5.0</v>
      </c>
      <c r="G92" s="7" t="s">
        <v>2597</v>
      </c>
      <c r="H92" s="7" t="s">
        <v>213</v>
      </c>
      <c r="I92" s="7">
        <v>2.0</v>
      </c>
      <c r="J92" s="7" t="s">
        <v>42</v>
      </c>
    </row>
    <row r="93">
      <c r="A93" s="47" t="s">
        <v>2670</v>
      </c>
      <c r="B93" s="7">
        <v>14.0</v>
      </c>
      <c r="C93" s="36">
        <v>71000.0</v>
      </c>
      <c r="D93" s="7">
        <v>2.0</v>
      </c>
      <c r="E93" s="7" t="s">
        <v>2575</v>
      </c>
      <c r="F93" s="7">
        <v>5.0</v>
      </c>
      <c r="G93" s="7" t="s">
        <v>2597</v>
      </c>
      <c r="H93" s="7" t="s">
        <v>213</v>
      </c>
      <c r="I93" s="7">
        <v>2.0</v>
      </c>
      <c r="J93" s="7" t="s">
        <v>42</v>
      </c>
    </row>
    <row r="94">
      <c r="A94" s="6" t="s">
        <v>2671</v>
      </c>
      <c r="B94" s="7">
        <v>3.0</v>
      </c>
      <c r="C94" s="36">
        <v>1500.0</v>
      </c>
      <c r="D94" s="7">
        <v>1.0</v>
      </c>
      <c r="E94" s="7" t="s">
        <v>234</v>
      </c>
      <c r="F94" s="7" t="s">
        <v>204</v>
      </c>
      <c r="G94" s="7" t="s">
        <v>204</v>
      </c>
      <c r="H94" s="7" t="s">
        <v>204</v>
      </c>
      <c r="I94" s="7" t="s">
        <v>214</v>
      </c>
      <c r="J94" s="7" t="s">
        <v>24</v>
      </c>
    </row>
    <row r="95">
      <c r="A95" s="6" t="s">
        <v>2672</v>
      </c>
      <c r="B95" s="7">
        <v>8.0</v>
      </c>
      <c r="C95" s="36">
        <v>9500.0</v>
      </c>
      <c r="D95" s="7">
        <v>1.0</v>
      </c>
      <c r="E95" s="7" t="s">
        <v>234</v>
      </c>
      <c r="F95" s="7" t="s">
        <v>204</v>
      </c>
      <c r="G95" s="7" t="s">
        <v>204</v>
      </c>
      <c r="H95" s="7" t="s">
        <v>204</v>
      </c>
      <c r="I95" s="7" t="s">
        <v>214</v>
      </c>
      <c r="J95" s="7" t="s">
        <v>24</v>
      </c>
    </row>
    <row r="96">
      <c r="A96" s="6" t="s">
        <v>2673</v>
      </c>
      <c r="B96" s="7">
        <v>12.0</v>
      </c>
      <c r="C96" s="36">
        <v>37500.0</v>
      </c>
      <c r="D96" s="7">
        <v>2.0</v>
      </c>
      <c r="E96" s="7" t="s">
        <v>2569</v>
      </c>
      <c r="F96" s="7" t="s">
        <v>204</v>
      </c>
      <c r="G96" s="7" t="s">
        <v>204</v>
      </c>
      <c r="H96" s="7" t="s">
        <v>204</v>
      </c>
      <c r="I96" s="7">
        <v>1.0</v>
      </c>
      <c r="J96" s="7" t="s">
        <v>34</v>
      </c>
    </row>
    <row r="97">
      <c r="A97" s="6" t="s">
        <v>2674</v>
      </c>
      <c r="B97" s="7">
        <v>2.0</v>
      </c>
      <c r="C97" s="36">
        <v>1000.0</v>
      </c>
      <c r="D97" s="7">
        <v>1.0</v>
      </c>
      <c r="E97" s="7" t="s">
        <v>2113</v>
      </c>
      <c r="F97" s="7">
        <v>10.0</v>
      </c>
      <c r="G97" s="7" t="s">
        <v>2597</v>
      </c>
      <c r="H97" s="7" t="s">
        <v>213</v>
      </c>
      <c r="I97" s="7" t="s">
        <v>214</v>
      </c>
      <c r="J97" s="7" t="s">
        <v>42</v>
      </c>
    </row>
    <row r="98">
      <c r="A98" s="6" t="s">
        <v>2675</v>
      </c>
      <c r="B98" s="7">
        <v>1.0</v>
      </c>
      <c r="C98" s="36">
        <v>100.0</v>
      </c>
      <c r="D98" s="7">
        <v>1.0</v>
      </c>
      <c r="E98" s="7" t="s">
        <v>2113</v>
      </c>
      <c r="F98" s="7" t="s">
        <v>204</v>
      </c>
      <c r="G98" s="7" t="s">
        <v>204</v>
      </c>
      <c r="H98" s="7" t="s">
        <v>204</v>
      </c>
      <c r="I98" s="7" t="s">
        <v>214</v>
      </c>
      <c r="J98" s="7" t="s">
        <v>29</v>
      </c>
    </row>
    <row r="99">
      <c r="A99" s="6" t="s">
        <v>2676</v>
      </c>
      <c r="B99" s="7">
        <v>6.0</v>
      </c>
      <c r="C99" s="36">
        <v>4325.0</v>
      </c>
      <c r="D99" s="7">
        <v>1.0</v>
      </c>
      <c r="E99" s="7" t="s">
        <v>2569</v>
      </c>
      <c r="F99" s="7">
        <v>40.0</v>
      </c>
      <c r="G99" s="7">
        <v>2.0</v>
      </c>
      <c r="H99" s="7" t="s">
        <v>213</v>
      </c>
      <c r="I99" s="7">
        <v>1.0</v>
      </c>
      <c r="J99" s="7" t="s">
        <v>9</v>
      </c>
    </row>
    <row r="100">
      <c r="A100" s="6" t="s">
        <v>2677</v>
      </c>
      <c r="B100" s="7">
        <v>12.0</v>
      </c>
      <c r="C100" s="36">
        <v>35500.0</v>
      </c>
      <c r="D100" s="7">
        <v>1.0</v>
      </c>
      <c r="E100" s="7" t="s">
        <v>2113</v>
      </c>
      <c r="F100" s="7" t="s">
        <v>204</v>
      </c>
      <c r="G100" s="7" t="s">
        <v>204</v>
      </c>
      <c r="H100" s="7" t="s">
        <v>204</v>
      </c>
      <c r="I100" s="7" t="s">
        <v>204</v>
      </c>
      <c r="J100" s="7" t="s">
        <v>24</v>
      </c>
    </row>
    <row r="101">
      <c r="A101" s="6" t="s">
        <v>2678</v>
      </c>
      <c r="B101" s="53">
        <v>1.0</v>
      </c>
      <c r="C101" s="36">
        <v>325.0</v>
      </c>
      <c r="D101" s="53">
        <v>1.0</v>
      </c>
      <c r="E101" s="53" t="s">
        <v>2113</v>
      </c>
      <c r="F101" s="53" t="s">
        <v>204</v>
      </c>
      <c r="G101" s="53" t="s">
        <v>204</v>
      </c>
      <c r="H101" s="53" t="s">
        <v>204</v>
      </c>
      <c r="I101" s="53" t="s">
        <v>214</v>
      </c>
      <c r="J101" s="7" t="s">
        <v>9</v>
      </c>
    </row>
    <row r="102">
      <c r="A102" s="6" t="s">
        <v>2679</v>
      </c>
      <c r="B102" s="7">
        <v>3.0</v>
      </c>
      <c r="C102" s="36">
        <v>1300.0</v>
      </c>
      <c r="D102" s="7">
        <v>1.0</v>
      </c>
      <c r="E102" s="7" t="s">
        <v>2575</v>
      </c>
      <c r="F102" s="7" t="s">
        <v>204</v>
      </c>
      <c r="G102" s="7" t="s">
        <v>204</v>
      </c>
      <c r="H102" s="7" t="s">
        <v>204</v>
      </c>
      <c r="I102" s="7" t="s">
        <v>214</v>
      </c>
      <c r="J102" s="7" t="s">
        <v>24</v>
      </c>
    </row>
    <row r="103">
      <c r="A103" s="6" t="s">
        <v>2680</v>
      </c>
      <c r="B103" s="7">
        <v>1.0</v>
      </c>
      <c r="C103" s="36">
        <v>200.0</v>
      </c>
      <c r="D103" s="7">
        <v>1.0</v>
      </c>
      <c r="E103" s="7" t="s">
        <v>2113</v>
      </c>
      <c r="F103" s="7" t="s">
        <v>204</v>
      </c>
      <c r="G103" s="7" t="s">
        <v>204</v>
      </c>
      <c r="H103" s="7" t="s">
        <v>204</v>
      </c>
      <c r="I103" s="7" t="s">
        <v>214</v>
      </c>
      <c r="J103" s="7" t="s">
        <v>9</v>
      </c>
    </row>
    <row r="104">
      <c r="A104" s="6" t="s">
        <v>2681</v>
      </c>
      <c r="B104" s="7">
        <v>5.0</v>
      </c>
      <c r="C104" s="36">
        <v>2850.0</v>
      </c>
      <c r="D104" s="7">
        <v>1.0</v>
      </c>
      <c r="E104" s="7" t="s">
        <v>234</v>
      </c>
      <c r="F104" s="7" t="s">
        <v>204</v>
      </c>
      <c r="G104" s="7" t="s">
        <v>204</v>
      </c>
      <c r="H104" s="7" t="s">
        <v>204</v>
      </c>
      <c r="I104" s="7">
        <v>1.0</v>
      </c>
      <c r="J104" s="7" t="s">
        <v>24</v>
      </c>
    </row>
    <row r="105">
      <c r="A105" s="6" t="s">
        <v>2682</v>
      </c>
      <c r="B105" s="7">
        <v>9.0</v>
      </c>
      <c r="C105" s="36">
        <v>13500.0</v>
      </c>
      <c r="D105" s="7">
        <v>1.0</v>
      </c>
      <c r="E105" s="7" t="s">
        <v>2113</v>
      </c>
      <c r="F105" s="7" t="s">
        <v>204</v>
      </c>
      <c r="G105" s="7" t="s">
        <v>204</v>
      </c>
      <c r="H105" s="7" t="s">
        <v>204</v>
      </c>
      <c r="I105" s="7" t="s">
        <v>214</v>
      </c>
      <c r="J105" s="7" t="s">
        <v>24</v>
      </c>
    </row>
    <row r="106">
      <c r="A106" s="6" t="s">
        <v>2683</v>
      </c>
      <c r="B106" s="7">
        <v>3.0</v>
      </c>
      <c r="C106" s="36">
        <v>1600.0</v>
      </c>
      <c r="D106" s="7">
        <v>1.0</v>
      </c>
      <c r="E106" s="7" t="s">
        <v>2113</v>
      </c>
      <c r="F106" s="7">
        <v>5.0</v>
      </c>
      <c r="G106" s="7">
        <v>1.0</v>
      </c>
      <c r="H106" s="7" t="s">
        <v>213</v>
      </c>
      <c r="I106" s="7" t="s">
        <v>214</v>
      </c>
      <c r="J106" s="7" t="s">
        <v>42</v>
      </c>
    </row>
    <row r="107">
      <c r="A107" s="6" t="s">
        <v>2684</v>
      </c>
      <c r="B107" s="7">
        <v>4.0</v>
      </c>
      <c r="C107" s="36">
        <v>1750.0</v>
      </c>
      <c r="D107" s="7">
        <v>1.0</v>
      </c>
      <c r="E107" s="7" t="s">
        <v>381</v>
      </c>
      <c r="F107" s="7">
        <v>20.0</v>
      </c>
      <c r="G107" s="7" t="s">
        <v>2123</v>
      </c>
      <c r="H107" s="7" t="s">
        <v>213</v>
      </c>
      <c r="I107" s="7">
        <v>1.0</v>
      </c>
      <c r="J107" s="7" t="s">
        <v>42</v>
      </c>
    </row>
    <row r="108">
      <c r="A108" s="6" t="s">
        <v>2685</v>
      </c>
      <c r="B108" s="7">
        <v>1.0</v>
      </c>
      <c r="C108" s="36">
        <v>300.0</v>
      </c>
      <c r="D108" s="7">
        <v>1.0</v>
      </c>
      <c r="E108" s="7" t="s">
        <v>2282</v>
      </c>
      <c r="F108" s="7" t="s">
        <v>204</v>
      </c>
      <c r="G108" s="7" t="s">
        <v>204</v>
      </c>
      <c r="H108" s="7" t="s">
        <v>204</v>
      </c>
      <c r="I108" s="7" t="s">
        <v>204</v>
      </c>
      <c r="J108" s="7" t="s">
        <v>24</v>
      </c>
    </row>
    <row r="109">
      <c r="A109" s="6" t="s">
        <v>2686</v>
      </c>
      <c r="B109" s="7">
        <v>1.0</v>
      </c>
      <c r="C109" s="36">
        <v>1500.0</v>
      </c>
      <c r="D109" s="7">
        <v>1.0</v>
      </c>
      <c r="E109" s="7" t="s">
        <v>2113</v>
      </c>
      <c r="F109" s="7" t="s">
        <v>204</v>
      </c>
      <c r="G109" s="7" t="s">
        <v>204</v>
      </c>
      <c r="H109" s="7" t="s">
        <v>204</v>
      </c>
      <c r="I109" s="7" t="s">
        <v>214</v>
      </c>
      <c r="J109" s="7" t="s">
        <v>19</v>
      </c>
    </row>
    <row r="110">
      <c r="A110" s="6" t="s">
        <v>2687</v>
      </c>
      <c r="B110" s="7">
        <v>7.0</v>
      </c>
      <c r="C110" s="36">
        <v>7150.0</v>
      </c>
      <c r="D110" s="7">
        <v>1.0</v>
      </c>
      <c r="E110" s="7" t="s">
        <v>2113</v>
      </c>
      <c r="F110" s="7" t="s">
        <v>204</v>
      </c>
      <c r="G110" s="7" t="s">
        <v>204</v>
      </c>
      <c r="H110" s="7" t="s">
        <v>204</v>
      </c>
      <c r="I110" s="7" t="s">
        <v>214</v>
      </c>
      <c r="J110" s="7" t="s">
        <v>9</v>
      </c>
    </row>
    <row r="111">
      <c r="A111" s="6" t="s">
        <v>2688</v>
      </c>
      <c r="B111" s="7">
        <v>13.0</v>
      </c>
      <c r="C111" s="36">
        <v>47950.0</v>
      </c>
      <c r="D111" s="7">
        <v>1.0</v>
      </c>
      <c r="E111" s="7" t="s">
        <v>2575</v>
      </c>
      <c r="F111" s="7">
        <v>1.0</v>
      </c>
      <c r="G111" s="7">
        <v>1.0</v>
      </c>
      <c r="H111" s="7" t="s">
        <v>2581</v>
      </c>
      <c r="I111" s="7">
        <v>1.0</v>
      </c>
      <c r="J111" s="7" t="s">
        <v>9</v>
      </c>
    </row>
    <row r="112">
      <c r="A112" s="6" t="s">
        <v>2689</v>
      </c>
      <c r="B112" s="7">
        <v>18.0</v>
      </c>
      <c r="C112" s="36">
        <v>360000.0</v>
      </c>
      <c r="D112" s="7">
        <v>1.0</v>
      </c>
      <c r="E112" s="7" t="s">
        <v>2575</v>
      </c>
      <c r="F112" s="7">
        <v>1.0</v>
      </c>
      <c r="G112" s="7">
        <v>1.0</v>
      </c>
      <c r="H112" s="7" t="s">
        <v>2581</v>
      </c>
      <c r="I112" s="7" t="s">
        <v>214</v>
      </c>
      <c r="J112" s="7" t="s">
        <v>9</v>
      </c>
    </row>
    <row r="113">
      <c r="A113" s="6" t="s">
        <v>2690</v>
      </c>
      <c r="B113" s="7">
        <v>1.0</v>
      </c>
      <c r="C113" s="36">
        <v>400.0</v>
      </c>
      <c r="D113" s="7">
        <v>1.0</v>
      </c>
      <c r="E113" s="7" t="s">
        <v>2575</v>
      </c>
      <c r="F113" s="7" t="s">
        <v>204</v>
      </c>
      <c r="G113" s="7" t="s">
        <v>204</v>
      </c>
      <c r="H113" s="7" t="s">
        <v>204</v>
      </c>
      <c r="I113" s="7" t="s">
        <v>214</v>
      </c>
      <c r="J113" s="7" t="s">
        <v>24</v>
      </c>
    </row>
    <row r="114">
      <c r="A114" s="6" t="s">
        <v>2691</v>
      </c>
      <c r="B114" s="7">
        <v>6.0</v>
      </c>
      <c r="C114" s="36">
        <v>4450.0</v>
      </c>
      <c r="D114" s="7">
        <v>2.0</v>
      </c>
      <c r="E114" s="7" t="s">
        <v>234</v>
      </c>
      <c r="F114" s="7" t="s">
        <v>204</v>
      </c>
      <c r="G114" s="7" t="s">
        <v>204</v>
      </c>
      <c r="H114" s="7" t="s">
        <v>204</v>
      </c>
      <c r="I114" s="7">
        <v>2.0</v>
      </c>
      <c r="J114" s="7" t="s">
        <v>24</v>
      </c>
    </row>
    <row r="115">
      <c r="A115" s="6" t="s">
        <v>2692</v>
      </c>
      <c r="B115" s="7">
        <v>4.0</v>
      </c>
      <c r="C115" s="36">
        <v>2250.0</v>
      </c>
      <c r="D115" s="7">
        <v>1.0</v>
      </c>
      <c r="E115" s="7" t="s">
        <v>2113</v>
      </c>
      <c r="F115" s="7" t="s">
        <v>204</v>
      </c>
      <c r="G115" s="7" t="s">
        <v>204</v>
      </c>
      <c r="H115" s="7" t="s">
        <v>204</v>
      </c>
      <c r="I115" s="7" t="s">
        <v>204</v>
      </c>
      <c r="J115" s="7" t="s">
        <v>9</v>
      </c>
    </row>
    <row r="116">
      <c r="A116" s="47" t="s">
        <v>2693</v>
      </c>
      <c r="B116" s="7">
        <v>5.0</v>
      </c>
      <c r="C116" s="36">
        <v>2700.0</v>
      </c>
      <c r="D116" s="7">
        <v>1.0</v>
      </c>
      <c r="E116" s="7" t="s">
        <v>2113</v>
      </c>
      <c r="F116" s="7" t="s">
        <v>204</v>
      </c>
      <c r="G116" s="7" t="s">
        <v>204</v>
      </c>
      <c r="H116" s="7" t="s">
        <v>204</v>
      </c>
      <c r="I116" s="7" t="s">
        <v>214</v>
      </c>
      <c r="J116" s="7" t="s">
        <v>42</v>
      </c>
    </row>
    <row r="117">
      <c r="A117" s="6" t="s">
        <v>2694</v>
      </c>
      <c r="B117" s="7">
        <v>13.0</v>
      </c>
      <c r="C117" s="36">
        <v>52000.0</v>
      </c>
      <c r="D117" s="7">
        <v>1.0</v>
      </c>
      <c r="E117" s="7" t="s">
        <v>2113</v>
      </c>
      <c r="F117" s="7">
        <v>2.0</v>
      </c>
      <c r="G117" s="7">
        <v>1.0</v>
      </c>
      <c r="H117" s="7" t="s">
        <v>2581</v>
      </c>
      <c r="I117" s="7">
        <v>1.0</v>
      </c>
      <c r="J117" s="7" t="s">
        <v>24</v>
      </c>
    </row>
    <row r="118">
      <c r="A118" s="6" t="s">
        <v>2695</v>
      </c>
      <c r="B118" s="7">
        <v>1.0</v>
      </c>
      <c r="C118" s="36">
        <v>150.0</v>
      </c>
      <c r="D118" s="7">
        <v>1.0</v>
      </c>
      <c r="E118" s="7" t="s">
        <v>2113</v>
      </c>
      <c r="F118" s="7" t="s">
        <v>204</v>
      </c>
      <c r="G118" s="7" t="s">
        <v>204</v>
      </c>
      <c r="H118" s="7" t="s">
        <v>204</v>
      </c>
      <c r="I118" s="7" t="s">
        <v>204</v>
      </c>
      <c r="J118" s="7" t="s">
        <v>9</v>
      </c>
    </row>
    <row r="119">
      <c r="A119" s="6" t="s">
        <v>2696</v>
      </c>
      <c r="B119" s="7">
        <v>5.0</v>
      </c>
      <c r="C119" s="36">
        <v>3600.0</v>
      </c>
      <c r="D119" s="7">
        <v>1.0</v>
      </c>
      <c r="E119" s="7" t="s">
        <v>2113</v>
      </c>
      <c r="F119" s="7" t="s">
        <v>204</v>
      </c>
      <c r="G119" s="7" t="s">
        <v>204</v>
      </c>
      <c r="H119" s="7" t="s">
        <v>204</v>
      </c>
      <c r="I119" s="7" t="s">
        <v>204</v>
      </c>
      <c r="J119" s="7" t="s">
        <v>9</v>
      </c>
    </row>
    <row r="120">
      <c r="A120" s="6" t="s">
        <v>2697</v>
      </c>
      <c r="B120" s="7">
        <v>12.0</v>
      </c>
      <c r="C120" s="36">
        <v>36250.0</v>
      </c>
      <c r="D120" s="7">
        <v>1.0</v>
      </c>
      <c r="E120" s="7" t="s">
        <v>2113</v>
      </c>
      <c r="F120" s="7" t="s">
        <v>204</v>
      </c>
      <c r="G120" s="7" t="s">
        <v>204</v>
      </c>
      <c r="H120" s="7" t="s">
        <v>204</v>
      </c>
      <c r="I120" s="7" t="s">
        <v>204</v>
      </c>
      <c r="J120" s="7" t="s">
        <v>9</v>
      </c>
    </row>
    <row r="121">
      <c r="A121" s="6" t="s">
        <v>2698</v>
      </c>
      <c r="B121" s="7">
        <v>15.0</v>
      </c>
      <c r="C121" s="36">
        <v>120000.0</v>
      </c>
      <c r="D121" s="7">
        <v>1.0</v>
      </c>
      <c r="E121" s="7" t="s">
        <v>2113</v>
      </c>
      <c r="F121" s="7" t="s">
        <v>204</v>
      </c>
      <c r="G121" s="7" t="s">
        <v>204</v>
      </c>
      <c r="H121" s="7" t="s">
        <v>204</v>
      </c>
      <c r="I121" s="7" t="s">
        <v>204</v>
      </c>
      <c r="J121" s="7" t="s">
        <v>9</v>
      </c>
    </row>
    <row r="122">
      <c r="A122" s="6" t="s">
        <v>2699</v>
      </c>
      <c r="B122" s="7">
        <v>2.0</v>
      </c>
      <c r="C122" s="36">
        <v>1000.0</v>
      </c>
      <c r="D122" s="7">
        <v>1.0</v>
      </c>
      <c r="E122" s="7" t="s">
        <v>2113</v>
      </c>
      <c r="F122" s="7" t="s">
        <v>204</v>
      </c>
      <c r="G122" s="7" t="s">
        <v>204</v>
      </c>
      <c r="H122" s="7" t="s">
        <v>204</v>
      </c>
      <c r="I122" s="7" t="s">
        <v>214</v>
      </c>
      <c r="J122" s="7" t="s">
        <v>24</v>
      </c>
    </row>
    <row r="123">
      <c r="A123" s="6" t="s">
        <v>2700</v>
      </c>
      <c r="B123" s="7">
        <v>14.0</v>
      </c>
      <c r="C123" s="36">
        <v>75000.0</v>
      </c>
      <c r="D123" s="7">
        <v>1.0</v>
      </c>
      <c r="E123" s="7" t="s">
        <v>381</v>
      </c>
      <c r="F123" s="7">
        <v>40.0</v>
      </c>
      <c r="G123" s="7">
        <v>10.0</v>
      </c>
      <c r="H123" s="7" t="s">
        <v>213</v>
      </c>
      <c r="I123" s="7">
        <v>2.0</v>
      </c>
      <c r="J123" s="7" t="s">
        <v>9</v>
      </c>
    </row>
    <row r="124">
      <c r="A124" s="6" t="s">
        <v>2701</v>
      </c>
      <c r="B124" s="7">
        <v>18.0</v>
      </c>
      <c r="C124" s="36">
        <v>360000.0</v>
      </c>
      <c r="D124" s="7">
        <v>1.0</v>
      </c>
      <c r="E124" s="7" t="s">
        <v>2113</v>
      </c>
      <c r="F124" s="7" t="s">
        <v>204</v>
      </c>
      <c r="G124" s="7" t="s">
        <v>204</v>
      </c>
      <c r="H124" s="7" t="s">
        <v>204</v>
      </c>
      <c r="I124" s="7" t="s">
        <v>204</v>
      </c>
      <c r="J124" s="7" t="s">
        <v>24</v>
      </c>
    </row>
    <row r="125">
      <c r="A125" s="6" t="s">
        <v>2702</v>
      </c>
      <c r="B125" s="7" t="s">
        <v>2703</v>
      </c>
      <c r="C125" s="36" t="s">
        <v>2703</v>
      </c>
      <c r="D125" s="7">
        <v>1.0</v>
      </c>
      <c r="E125" s="7" t="s">
        <v>2569</v>
      </c>
      <c r="F125" s="7" t="s">
        <v>204</v>
      </c>
      <c r="G125" s="7" t="s">
        <v>204</v>
      </c>
      <c r="H125" s="7" t="s">
        <v>204</v>
      </c>
      <c r="I125" s="7" t="s">
        <v>2703</v>
      </c>
      <c r="J125" s="7" t="s">
        <v>65</v>
      </c>
    </row>
  </sheetData>
  <customSheetViews>
    <customSheetView guid="{4D87BF5A-2268-4587-9FC9-190AC8AFF871}" filter="1" showAutoFilter="1">
      <autoFilter ref="$A$1:$J$116">
        <filterColumn colId="1">
          <customFilters>
            <customFilter operator="lessThanOrEqual" val="8"/>
          </customFilters>
        </filterColumn>
        <filterColumn colId="4">
          <filters>
            <filter val="Heavy"/>
            <filter val="Light, Heavy"/>
            <filter val="Heavy, Powered"/>
            <filter val="Any"/>
          </filters>
        </filterColumn>
        <sortState ref="A1:J116">
          <sortCondition ref="C1:C116"/>
        </sortState>
      </autoFilter>
    </customSheetView>
  </customSheetView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8.71"/>
    <col customWidth="1" min="2" max="2" width="8.86"/>
    <col customWidth="1" min="3" max="3" width="9.14"/>
    <col customWidth="1" min="4" max="4" width="10.0"/>
    <col customWidth="1" min="5" max="5" width="26.29"/>
    <col customWidth="1" min="6" max="6" width="10.71"/>
    <col customWidth="1" min="7" max="7" width="11.29"/>
  </cols>
  <sheetData>
    <row r="1">
      <c r="A1" s="3" t="s">
        <v>2704</v>
      </c>
      <c r="B1" s="3" t="s">
        <v>184</v>
      </c>
      <c r="C1" s="3" t="s">
        <v>185</v>
      </c>
      <c r="D1" s="3" t="s">
        <v>187</v>
      </c>
      <c r="E1" s="3" t="s">
        <v>2705</v>
      </c>
      <c r="F1" s="3" t="s">
        <v>198</v>
      </c>
      <c r="G1" s="3" t="s">
        <v>1</v>
      </c>
    </row>
    <row r="2">
      <c r="A2" s="6" t="s">
        <v>2706</v>
      </c>
      <c r="B2" s="53">
        <v>6.0</v>
      </c>
      <c r="C2" s="53">
        <v>4030.0</v>
      </c>
      <c r="D2" s="7" t="s">
        <v>2707</v>
      </c>
      <c r="E2" s="54" t="s">
        <v>2708</v>
      </c>
      <c r="F2" s="54" t="s">
        <v>204</v>
      </c>
      <c r="G2" s="7" t="s">
        <v>99</v>
      </c>
    </row>
    <row r="3">
      <c r="A3" s="6" t="s">
        <v>2709</v>
      </c>
      <c r="B3" s="53">
        <v>6.0</v>
      </c>
      <c r="C3" s="53">
        <f>4030*1.1</f>
        <v>4433</v>
      </c>
      <c r="D3" s="7" t="s">
        <v>2710</v>
      </c>
      <c r="E3" s="54" t="s">
        <v>2708</v>
      </c>
      <c r="F3" s="54" t="s">
        <v>204</v>
      </c>
      <c r="G3" s="7" t="s">
        <v>2711</v>
      </c>
    </row>
    <row r="4">
      <c r="A4" s="6" t="s">
        <v>2712</v>
      </c>
      <c r="B4" s="53">
        <v>6.0</v>
      </c>
      <c r="C4" s="53">
        <f>4030*0.9</f>
        <v>3627</v>
      </c>
      <c r="D4" s="7" t="s">
        <v>2713</v>
      </c>
      <c r="E4" s="54" t="s">
        <v>2708</v>
      </c>
      <c r="F4" s="54" t="s">
        <v>204</v>
      </c>
      <c r="G4" s="7" t="s">
        <v>2714</v>
      </c>
    </row>
    <row r="5">
      <c r="A5" s="6" t="s">
        <v>2715</v>
      </c>
      <c r="B5" s="53">
        <v>8.0</v>
      </c>
      <c r="C5" s="53">
        <v>8900.0</v>
      </c>
      <c r="D5" s="7" t="s">
        <v>2707</v>
      </c>
      <c r="E5" s="54" t="s">
        <v>2716</v>
      </c>
      <c r="F5" s="54" t="s">
        <v>204</v>
      </c>
      <c r="G5" s="7" t="s">
        <v>99</v>
      </c>
    </row>
    <row r="6">
      <c r="A6" s="6" t="s">
        <v>2717</v>
      </c>
      <c r="B6" s="53">
        <v>8.0</v>
      </c>
      <c r="C6" s="53">
        <f>8900*1.1</f>
        <v>9790</v>
      </c>
      <c r="D6" s="7" t="s">
        <v>2710</v>
      </c>
      <c r="E6" s="54" t="s">
        <v>2716</v>
      </c>
      <c r="F6" s="54" t="s">
        <v>204</v>
      </c>
      <c r="G6" s="7" t="s">
        <v>2711</v>
      </c>
    </row>
    <row r="7">
      <c r="A7" s="6" t="s">
        <v>2718</v>
      </c>
      <c r="B7" s="53">
        <v>8.0</v>
      </c>
      <c r="C7" s="53">
        <f>8900*0.9</f>
        <v>8010</v>
      </c>
      <c r="D7" s="7" t="s">
        <v>2713</v>
      </c>
      <c r="E7" s="54" t="s">
        <v>2716</v>
      </c>
      <c r="F7" s="54" t="s">
        <v>204</v>
      </c>
      <c r="G7" s="7" t="s">
        <v>2714</v>
      </c>
    </row>
    <row r="8">
      <c r="A8" s="6" t="s">
        <v>2719</v>
      </c>
      <c r="B8" s="53">
        <v>13.0</v>
      </c>
      <c r="C8" s="53">
        <v>46000.0</v>
      </c>
      <c r="D8" s="7" t="s">
        <v>2720</v>
      </c>
      <c r="E8" s="54" t="s">
        <v>2721</v>
      </c>
      <c r="F8" s="54" t="s">
        <v>204</v>
      </c>
      <c r="G8" s="7" t="s">
        <v>89</v>
      </c>
    </row>
    <row r="9">
      <c r="A9" s="6" t="s">
        <v>2722</v>
      </c>
      <c r="B9" s="53">
        <v>16.0</v>
      </c>
      <c r="C9" s="53">
        <v>200000.0</v>
      </c>
      <c r="D9" s="7" t="s">
        <v>2720</v>
      </c>
      <c r="E9" s="54" t="s">
        <v>2723</v>
      </c>
      <c r="F9" s="54" t="s">
        <v>204</v>
      </c>
      <c r="G9" s="7" t="s">
        <v>89</v>
      </c>
    </row>
    <row r="10">
      <c r="A10" s="6" t="s">
        <v>2724</v>
      </c>
      <c r="B10" s="53">
        <v>15.0</v>
      </c>
      <c r="C10" s="53">
        <v>109400.0</v>
      </c>
      <c r="D10" s="7" t="s">
        <v>2720</v>
      </c>
      <c r="E10" s="54" t="s">
        <v>2725</v>
      </c>
      <c r="F10" s="54" t="s">
        <v>204</v>
      </c>
      <c r="G10" s="7" t="s">
        <v>24</v>
      </c>
    </row>
    <row r="11">
      <c r="A11" s="6" t="s">
        <v>2726</v>
      </c>
      <c r="B11" s="53">
        <v>16.0</v>
      </c>
      <c r="C11" s="53">
        <v>170800.0</v>
      </c>
      <c r="D11" s="7" t="s">
        <v>2720</v>
      </c>
      <c r="E11" s="54" t="s">
        <v>2725</v>
      </c>
      <c r="F11" s="54" t="s">
        <v>204</v>
      </c>
      <c r="G11" s="7" t="s">
        <v>24</v>
      </c>
    </row>
    <row r="12">
      <c r="A12" s="6" t="s">
        <v>2727</v>
      </c>
      <c r="B12" s="53">
        <v>17.0</v>
      </c>
      <c r="C12" s="53">
        <v>263000.0</v>
      </c>
      <c r="D12" s="7" t="s">
        <v>2720</v>
      </c>
      <c r="E12" s="54" t="s">
        <v>2725</v>
      </c>
      <c r="F12" s="54" t="s">
        <v>204</v>
      </c>
      <c r="G12" s="7" t="s">
        <v>24</v>
      </c>
    </row>
    <row r="13">
      <c r="A13" s="6" t="s">
        <v>2728</v>
      </c>
      <c r="B13" s="53">
        <v>18.0</v>
      </c>
      <c r="C13" s="53">
        <v>388000.0</v>
      </c>
      <c r="D13" s="7" t="s">
        <v>2720</v>
      </c>
      <c r="E13" s="54" t="s">
        <v>2725</v>
      </c>
      <c r="F13" s="54" t="s">
        <v>204</v>
      </c>
      <c r="G13" s="7" t="s">
        <v>24</v>
      </c>
    </row>
    <row r="14">
      <c r="A14" s="6" t="s">
        <v>2729</v>
      </c>
      <c r="B14" s="53">
        <v>19.0</v>
      </c>
      <c r="C14" s="53">
        <v>587000.0</v>
      </c>
      <c r="D14" s="7" t="s">
        <v>2720</v>
      </c>
      <c r="E14" s="54" t="s">
        <v>2725</v>
      </c>
      <c r="F14" s="54" t="s">
        <v>204</v>
      </c>
      <c r="G14" s="7" t="s">
        <v>24</v>
      </c>
    </row>
    <row r="15">
      <c r="A15" s="6" t="s">
        <v>2730</v>
      </c>
      <c r="B15" s="53">
        <v>20.0</v>
      </c>
      <c r="C15" s="53">
        <v>891000.0</v>
      </c>
      <c r="D15" s="7" t="s">
        <v>2720</v>
      </c>
      <c r="E15" s="54" t="s">
        <v>2725</v>
      </c>
      <c r="F15" s="54" t="s">
        <v>204</v>
      </c>
      <c r="G15" s="7" t="s">
        <v>24</v>
      </c>
    </row>
    <row r="16">
      <c r="A16" s="6" t="s">
        <v>2731</v>
      </c>
      <c r="B16" s="53">
        <v>5.0</v>
      </c>
      <c r="C16" s="53">
        <v>3000.0</v>
      </c>
      <c r="D16" s="7" t="s">
        <v>2707</v>
      </c>
      <c r="E16" s="54" t="s">
        <v>2725</v>
      </c>
      <c r="F16" s="54" t="s">
        <v>204</v>
      </c>
      <c r="G16" s="7" t="s">
        <v>14</v>
      </c>
    </row>
    <row r="17">
      <c r="A17" s="6" t="s">
        <v>2732</v>
      </c>
      <c r="B17" s="53">
        <v>5.0</v>
      </c>
      <c r="C17" s="53">
        <v>3300.0</v>
      </c>
      <c r="D17" s="7" t="s">
        <v>2710</v>
      </c>
      <c r="E17" s="54" t="s">
        <v>2725</v>
      </c>
      <c r="F17" s="54" t="s">
        <v>204</v>
      </c>
      <c r="G17" s="7" t="s">
        <v>2733</v>
      </c>
    </row>
    <row r="18">
      <c r="A18" s="6" t="s">
        <v>2734</v>
      </c>
      <c r="B18" s="53">
        <v>5.0</v>
      </c>
      <c r="C18" s="53">
        <v>2700.0</v>
      </c>
      <c r="D18" s="7" t="s">
        <v>2713</v>
      </c>
      <c r="E18" s="54" t="s">
        <v>2725</v>
      </c>
      <c r="F18" s="54" t="s">
        <v>204</v>
      </c>
      <c r="G18" s="7" t="s">
        <v>2735</v>
      </c>
    </row>
    <row r="19">
      <c r="A19" s="6" t="s">
        <v>2736</v>
      </c>
      <c r="B19" s="53">
        <v>11.0</v>
      </c>
      <c r="C19" s="53">
        <v>25900.0</v>
      </c>
      <c r="D19" s="7" t="s">
        <v>2720</v>
      </c>
      <c r="E19" s="54" t="s">
        <v>2721</v>
      </c>
      <c r="F19" s="54" t="s">
        <v>204</v>
      </c>
      <c r="G19" s="7" t="s">
        <v>24</v>
      </c>
    </row>
    <row r="20">
      <c r="A20" s="6" t="s">
        <v>2737</v>
      </c>
      <c r="B20" s="53">
        <v>10.0</v>
      </c>
      <c r="C20" s="53">
        <v>18000.0</v>
      </c>
      <c r="D20" s="7" t="s">
        <v>2707</v>
      </c>
      <c r="E20" s="54" t="s">
        <v>2738</v>
      </c>
      <c r="F20" s="54" t="s">
        <v>204</v>
      </c>
      <c r="G20" s="7" t="s">
        <v>99</v>
      </c>
    </row>
    <row r="21">
      <c r="A21" s="6" t="s">
        <v>2739</v>
      </c>
      <c r="B21" s="53">
        <v>10.0</v>
      </c>
      <c r="C21" s="53">
        <f>18000*1.1</f>
        <v>19800</v>
      </c>
      <c r="D21" s="7" t="s">
        <v>2710</v>
      </c>
      <c r="E21" s="54" t="s">
        <v>2738</v>
      </c>
      <c r="F21" s="54" t="s">
        <v>204</v>
      </c>
      <c r="G21" s="7" t="s">
        <v>2711</v>
      </c>
    </row>
    <row r="22">
      <c r="A22" s="6" t="s">
        <v>2740</v>
      </c>
      <c r="B22" s="53">
        <v>10.0</v>
      </c>
      <c r="C22" s="53">
        <f>18000*0.9</f>
        <v>16200</v>
      </c>
      <c r="D22" s="7" t="s">
        <v>2713</v>
      </c>
      <c r="E22" s="54" t="s">
        <v>2738</v>
      </c>
      <c r="F22" s="54" t="s">
        <v>204</v>
      </c>
      <c r="G22" s="7" t="s">
        <v>2714</v>
      </c>
    </row>
    <row r="23">
      <c r="A23" s="6" t="s">
        <v>2741</v>
      </c>
      <c r="B23" s="53">
        <v>11.0</v>
      </c>
      <c r="C23" s="53">
        <v>23400.0</v>
      </c>
      <c r="D23" s="7" t="s">
        <v>2710</v>
      </c>
      <c r="E23" s="54" t="s">
        <v>2742</v>
      </c>
      <c r="F23" s="54" t="s">
        <v>204</v>
      </c>
      <c r="G23" s="7" t="s">
        <v>24</v>
      </c>
    </row>
    <row r="24">
      <c r="A24" s="6" t="s">
        <v>2743</v>
      </c>
      <c r="B24" s="53">
        <v>11.0</v>
      </c>
      <c r="C24" s="53">
        <f>23400*0.9</f>
        <v>21060</v>
      </c>
      <c r="D24" s="7" t="s">
        <v>2713</v>
      </c>
      <c r="E24" s="54" t="s">
        <v>2742</v>
      </c>
      <c r="F24" s="54" t="s">
        <v>204</v>
      </c>
      <c r="G24" s="7" t="s">
        <v>24</v>
      </c>
    </row>
    <row r="25">
      <c r="A25" s="6" t="s">
        <v>2744</v>
      </c>
      <c r="B25" s="53">
        <v>5.0</v>
      </c>
      <c r="C25" s="53">
        <v>2750.0</v>
      </c>
      <c r="D25" s="7" t="s">
        <v>2707</v>
      </c>
      <c r="E25" s="54" t="s">
        <v>2745</v>
      </c>
      <c r="F25" s="54" t="s">
        <v>204</v>
      </c>
      <c r="G25" s="7" t="s">
        <v>99</v>
      </c>
    </row>
    <row r="26">
      <c r="A26" s="6" t="s">
        <v>2746</v>
      </c>
      <c r="B26" s="53">
        <v>5.0</v>
      </c>
      <c r="C26" s="53">
        <f>2750*1.1</f>
        <v>3025</v>
      </c>
      <c r="D26" s="7" t="s">
        <v>2710</v>
      </c>
      <c r="E26" s="54" t="s">
        <v>2745</v>
      </c>
      <c r="F26" s="54" t="s">
        <v>204</v>
      </c>
      <c r="G26" s="7" t="s">
        <v>2711</v>
      </c>
    </row>
    <row r="27">
      <c r="A27" s="6" t="s">
        <v>2747</v>
      </c>
      <c r="B27" s="53">
        <v>5.0</v>
      </c>
      <c r="C27" s="53">
        <f>2750*0.9</f>
        <v>2475</v>
      </c>
      <c r="D27" s="7" t="s">
        <v>2713</v>
      </c>
      <c r="E27" s="54" t="s">
        <v>2745</v>
      </c>
      <c r="F27" s="54" t="s">
        <v>204</v>
      </c>
      <c r="G27" s="7" t="s">
        <v>2714</v>
      </c>
    </row>
    <row r="28">
      <c r="A28" s="6" t="s">
        <v>2748</v>
      </c>
      <c r="B28" s="53">
        <v>6.0</v>
      </c>
      <c r="C28" s="53">
        <v>4450.0</v>
      </c>
      <c r="D28" s="7" t="s">
        <v>2707</v>
      </c>
      <c r="E28" s="54" t="s">
        <v>2725</v>
      </c>
      <c r="F28" s="54" t="s">
        <v>204</v>
      </c>
      <c r="G28" s="7" t="s">
        <v>99</v>
      </c>
    </row>
    <row r="29">
      <c r="A29" s="6" t="s">
        <v>2749</v>
      </c>
      <c r="B29" s="53">
        <v>6.0</v>
      </c>
      <c r="C29" s="53">
        <f>4450*1.1</f>
        <v>4895</v>
      </c>
      <c r="D29" s="7" t="s">
        <v>2710</v>
      </c>
      <c r="E29" s="54" t="s">
        <v>2725</v>
      </c>
      <c r="F29" s="54" t="s">
        <v>204</v>
      </c>
      <c r="G29" s="7" t="s">
        <v>2711</v>
      </c>
    </row>
    <row r="30">
      <c r="A30" s="6" t="s">
        <v>2750</v>
      </c>
      <c r="B30" s="53">
        <v>6.0</v>
      </c>
      <c r="C30" s="53">
        <f>4450*0.9</f>
        <v>4005</v>
      </c>
      <c r="D30" s="7" t="s">
        <v>2713</v>
      </c>
      <c r="E30" s="54" t="s">
        <v>2725</v>
      </c>
      <c r="F30" s="54" t="s">
        <v>204</v>
      </c>
      <c r="G30" s="7" t="s">
        <v>2714</v>
      </c>
    </row>
    <row r="31">
      <c r="A31" s="6" t="s">
        <v>2751</v>
      </c>
      <c r="B31" s="53">
        <v>9.0</v>
      </c>
      <c r="C31" s="53">
        <v>13700.0</v>
      </c>
      <c r="D31" s="7" t="s">
        <v>2707</v>
      </c>
      <c r="E31" s="54" t="s">
        <v>2725</v>
      </c>
      <c r="F31" s="54" t="s">
        <v>204</v>
      </c>
      <c r="G31" s="7" t="s">
        <v>99</v>
      </c>
    </row>
    <row r="32">
      <c r="A32" s="6" t="s">
        <v>2752</v>
      </c>
      <c r="B32" s="53">
        <v>9.0</v>
      </c>
      <c r="C32" s="53">
        <f>13700*1.1</f>
        <v>15070</v>
      </c>
      <c r="D32" s="7" t="s">
        <v>2710</v>
      </c>
      <c r="E32" s="54" t="s">
        <v>2725</v>
      </c>
      <c r="F32" s="54" t="s">
        <v>204</v>
      </c>
      <c r="G32" s="7" t="s">
        <v>2711</v>
      </c>
    </row>
    <row r="33">
      <c r="A33" s="6" t="s">
        <v>2753</v>
      </c>
      <c r="B33" s="53">
        <v>9.0</v>
      </c>
      <c r="C33" s="53">
        <f>13700*0.9</f>
        <v>12330</v>
      </c>
      <c r="D33" s="7" t="s">
        <v>2713</v>
      </c>
      <c r="E33" s="54" t="s">
        <v>2725</v>
      </c>
      <c r="F33" s="54" t="s">
        <v>204</v>
      </c>
      <c r="G33" s="7" t="s">
        <v>2714</v>
      </c>
    </row>
    <row r="34">
      <c r="A34" s="6" t="s">
        <v>2754</v>
      </c>
      <c r="B34" s="53">
        <v>13.0</v>
      </c>
      <c r="C34" s="53">
        <v>50900.0</v>
      </c>
      <c r="D34" s="7" t="s">
        <v>2707</v>
      </c>
      <c r="E34" s="54" t="s">
        <v>2725</v>
      </c>
      <c r="F34" s="54" t="s">
        <v>204</v>
      </c>
      <c r="G34" s="7" t="s">
        <v>99</v>
      </c>
    </row>
    <row r="35">
      <c r="A35" s="6" t="s">
        <v>2755</v>
      </c>
      <c r="B35" s="53">
        <v>13.0</v>
      </c>
      <c r="C35" s="53">
        <f>50900*1.1</f>
        <v>55990</v>
      </c>
      <c r="D35" s="7" t="s">
        <v>2710</v>
      </c>
      <c r="E35" s="54" t="s">
        <v>2725</v>
      </c>
      <c r="F35" s="54" t="s">
        <v>204</v>
      </c>
      <c r="G35" s="7" t="s">
        <v>2711</v>
      </c>
    </row>
    <row r="36">
      <c r="A36" s="6" t="s">
        <v>2756</v>
      </c>
      <c r="B36" s="53">
        <v>13.0</v>
      </c>
      <c r="C36" s="53">
        <f>50900*0.9</f>
        <v>45810</v>
      </c>
      <c r="D36" s="7" t="s">
        <v>2713</v>
      </c>
      <c r="E36" s="54" t="s">
        <v>2725</v>
      </c>
      <c r="F36" s="54" t="s">
        <v>204</v>
      </c>
      <c r="G36" s="7" t="s">
        <v>2714</v>
      </c>
    </row>
    <row r="37">
      <c r="A37" s="6" t="s">
        <v>2757</v>
      </c>
      <c r="B37" s="53">
        <v>1.0</v>
      </c>
      <c r="C37" s="53">
        <v>200.0</v>
      </c>
      <c r="D37" s="7" t="s">
        <v>2713</v>
      </c>
      <c r="E37" s="54" t="s">
        <v>2758</v>
      </c>
      <c r="F37" s="54" t="s">
        <v>204</v>
      </c>
      <c r="G37" s="7" t="s">
        <v>24</v>
      </c>
    </row>
    <row r="38">
      <c r="A38" s="6" t="s">
        <v>2759</v>
      </c>
      <c r="B38" s="53">
        <v>6.0</v>
      </c>
      <c r="C38" s="53">
        <v>4000.0</v>
      </c>
      <c r="D38" s="7" t="s">
        <v>2713</v>
      </c>
      <c r="E38" s="54" t="s">
        <v>2758</v>
      </c>
      <c r="F38" s="54" t="s">
        <v>204</v>
      </c>
      <c r="G38" s="7" t="s">
        <v>24</v>
      </c>
    </row>
    <row r="39">
      <c r="A39" s="6" t="s">
        <v>2760</v>
      </c>
      <c r="B39" s="53">
        <v>12.0</v>
      </c>
      <c r="C39" s="53">
        <v>30000.0</v>
      </c>
      <c r="D39" s="7" t="s">
        <v>2713</v>
      </c>
      <c r="E39" s="54" t="s">
        <v>2758</v>
      </c>
      <c r="F39" s="54" t="s">
        <v>204</v>
      </c>
      <c r="G39" s="7" t="s">
        <v>24</v>
      </c>
    </row>
    <row r="40">
      <c r="A40" s="6" t="s">
        <v>2761</v>
      </c>
      <c r="B40" s="53">
        <v>18.0</v>
      </c>
      <c r="C40" s="53">
        <v>350000.0</v>
      </c>
      <c r="D40" s="7" t="s">
        <v>2713</v>
      </c>
      <c r="E40" s="54" t="s">
        <v>2758</v>
      </c>
      <c r="F40" s="54" t="s">
        <v>204</v>
      </c>
      <c r="G40" s="7" t="s">
        <v>24</v>
      </c>
    </row>
    <row r="41">
      <c r="A41" s="6" t="s">
        <v>2762</v>
      </c>
      <c r="B41" s="53">
        <v>20.0</v>
      </c>
      <c r="C41" s="53">
        <v>775000.0</v>
      </c>
      <c r="D41" s="7" t="s">
        <v>2713</v>
      </c>
      <c r="E41" s="54" t="s">
        <v>2758</v>
      </c>
      <c r="F41" s="54" t="s">
        <v>204</v>
      </c>
      <c r="G41" s="7" t="s">
        <v>24</v>
      </c>
    </row>
    <row r="42">
      <c r="A42" s="6" t="s">
        <v>2763</v>
      </c>
      <c r="B42" s="53">
        <v>1.0</v>
      </c>
      <c r="C42" s="53">
        <v>200.0</v>
      </c>
      <c r="D42" s="7" t="s">
        <v>2713</v>
      </c>
      <c r="E42" s="54" t="s">
        <v>2764</v>
      </c>
      <c r="F42" s="54" t="s">
        <v>204</v>
      </c>
      <c r="G42" s="7" t="s">
        <v>24</v>
      </c>
    </row>
    <row r="43">
      <c r="A43" s="6" t="s">
        <v>2765</v>
      </c>
      <c r="B43" s="53">
        <v>6.0</v>
      </c>
      <c r="C43" s="53">
        <v>4000.0</v>
      </c>
      <c r="D43" s="7" t="s">
        <v>2713</v>
      </c>
      <c r="E43" s="54" t="s">
        <v>2764</v>
      </c>
      <c r="F43" s="54" t="s">
        <v>204</v>
      </c>
      <c r="G43" s="7" t="s">
        <v>24</v>
      </c>
    </row>
    <row r="44">
      <c r="A44" s="6" t="s">
        <v>2766</v>
      </c>
      <c r="B44" s="53">
        <v>12.0</v>
      </c>
      <c r="C44" s="53">
        <v>30000.0</v>
      </c>
      <c r="D44" s="7" t="s">
        <v>2713</v>
      </c>
      <c r="E44" s="54" t="s">
        <v>2764</v>
      </c>
      <c r="F44" s="54" t="s">
        <v>204</v>
      </c>
      <c r="G44" s="7" t="s">
        <v>24</v>
      </c>
    </row>
    <row r="45">
      <c r="A45" s="6" t="s">
        <v>2767</v>
      </c>
      <c r="B45" s="53">
        <v>18.0</v>
      </c>
      <c r="C45" s="53">
        <v>350000.0</v>
      </c>
      <c r="D45" s="7" t="s">
        <v>2713</v>
      </c>
      <c r="E45" s="54" t="s">
        <v>2764</v>
      </c>
      <c r="F45" s="54" t="s">
        <v>204</v>
      </c>
      <c r="G45" s="7" t="s">
        <v>24</v>
      </c>
    </row>
    <row r="46">
      <c r="A46" s="6" t="s">
        <v>2768</v>
      </c>
      <c r="B46" s="53">
        <v>20.0</v>
      </c>
      <c r="C46" s="53">
        <v>775000.0</v>
      </c>
      <c r="D46" s="7" t="s">
        <v>2713</v>
      </c>
      <c r="E46" s="54" t="s">
        <v>2764</v>
      </c>
      <c r="F46" s="54" t="s">
        <v>204</v>
      </c>
      <c r="G46" s="7" t="s">
        <v>24</v>
      </c>
    </row>
    <row r="47">
      <c r="A47" s="6" t="s">
        <v>2769</v>
      </c>
      <c r="B47" s="53">
        <v>6.0</v>
      </c>
      <c r="C47" s="53">
        <v>3850.0</v>
      </c>
      <c r="D47" s="7" t="s">
        <v>2707</v>
      </c>
      <c r="E47" s="54" t="s">
        <v>2770</v>
      </c>
      <c r="F47" s="54" t="s">
        <v>204</v>
      </c>
      <c r="G47" s="7" t="s">
        <v>9</v>
      </c>
    </row>
    <row r="48">
      <c r="A48" s="6" t="s">
        <v>2771</v>
      </c>
      <c r="B48" s="53">
        <v>6.0</v>
      </c>
      <c r="C48" s="53">
        <f>3850 * 1.1</f>
        <v>4235</v>
      </c>
      <c r="D48" s="7" t="s">
        <v>2710</v>
      </c>
      <c r="E48" s="54" t="s">
        <v>2770</v>
      </c>
      <c r="F48" s="54" t="s">
        <v>204</v>
      </c>
      <c r="G48" s="7" t="s">
        <v>9</v>
      </c>
    </row>
    <row r="49">
      <c r="A49" s="6" t="s">
        <v>2772</v>
      </c>
      <c r="B49" s="53">
        <v>6.0</v>
      </c>
      <c r="C49" s="53">
        <f>3850*0.9</f>
        <v>3465</v>
      </c>
      <c r="D49" s="7" t="s">
        <v>2713</v>
      </c>
      <c r="E49" s="54" t="s">
        <v>2770</v>
      </c>
      <c r="F49" s="54" t="s">
        <v>204</v>
      </c>
      <c r="G49" s="7" t="s">
        <v>2773</v>
      </c>
    </row>
    <row r="50">
      <c r="A50" s="6" t="s">
        <v>2774</v>
      </c>
      <c r="B50" s="53">
        <v>6.0</v>
      </c>
      <c r="C50" s="53">
        <v>4200.0</v>
      </c>
      <c r="D50" s="7" t="s">
        <v>2710</v>
      </c>
      <c r="E50" s="54" t="s">
        <v>2742</v>
      </c>
      <c r="F50" s="54" t="s">
        <v>204</v>
      </c>
      <c r="G50" s="7" t="s">
        <v>29</v>
      </c>
    </row>
    <row r="51">
      <c r="A51" s="6" t="s">
        <v>2775</v>
      </c>
      <c r="B51" s="53">
        <v>6.0</v>
      </c>
      <c r="C51" s="53">
        <f>4200*0.9</f>
        <v>3780</v>
      </c>
      <c r="D51" s="7" t="s">
        <v>2713</v>
      </c>
      <c r="E51" s="54" t="s">
        <v>2742</v>
      </c>
      <c r="F51" s="54" t="s">
        <v>204</v>
      </c>
      <c r="G51" s="7" t="s">
        <v>2776</v>
      </c>
    </row>
    <row r="52">
      <c r="A52" s="6" t="s">
        <v>2777</v>
      </c>
      <c r="B52" s="53">
        <v>5.0</v>
      </c>
      <c r="C52" s="53">
        <v>3075.0</v>
      </c>
      <c r="D52" s="7" t="s">
        <v>2720</v>
      </c>
      <c r="E52" s="54" t="s">
        <v>2725</v>
      </c>
      <c r="F52" s="54" t="s">
        <v>204</v>
      </c>
      <c r="G52" s="7" t="s">
        <v>24</v>
      </c>
    </row>
    <row r="53">
      <c r="A53" s="6" t="s">
        <v>2778</v>
      </c>
      <c r="B53" s="53">
        <v>18.0</v>
      </c>
      <c r="C53" s="53">
        <v>342000.0</v>
      </c>
      <c r="D53" s="7" t="s">
        <v>2710</v>
      </c>
      <c r="E53" s="54" t="s">
        <v>2779</v>
      </c>
      <c r="F53" s="54" t="s">
        <v>204</v>
      </c>
      <c r="G53" s="7" t="s">
        <v>24</v>
      </c>
    </row>
    <row r="54">
      <c r="A54" s="6" t="s">
        <v>2780</v>
      </c>
      <c r="B54" s="53">
        <v>18.0</v>
      </c>
      <c r="C54" s="53">
        <f>342000*0.9</f>
        <v>307800</v>
      </c>
      <c r="D54" s="7" t="s">
        <v>2713</v>
      </c>
      <c r="E54" s="54" t="s">
        <v>2779</v>
      </c>
      <c r="F54" s="54" t="s">
        <v>204</v>
      </c>
      <c r="G54" s="7" t="s">
        <v>24</v>
      </c>
    </row>
    <row r="55">
      <c r="A55" s="6" t="s">
        <v>2781</v>
      </c>
      <c r="B55" s="53">
        <v>3.0</v>
      </c>
      <c r="C55" s="53">
        <v>1200.0</v>
      </c>
      <c r="D55" s="7" t="s">
        <v>2710</v>
      </c>
      <c r="E55" s="54" t="s">
        <v>2782</v>
      </c>
      <c r="F55" s="54" t="s">
        <v>204</v>
      </c>
      <c r="G55" s="7" t="s">
        <v>9</v>
      </c>
    </row>
    <row r="56">
      <c r="A56" s="6" t="s">
        <v>2783</v>
      </c>
      <c r="B56" s="53">
        <v>3.0</v>
      </c>
      <c r="C56" s="53">
        <f>1200*0.9</f>
        <v>1080</v>
      </c>
      <c r="D56" s="7" t="s">
        <v>2713</v>
      </c>
      <c r="E56" s="54" t="s">
        <v>2782</v>
      </c>
      <c r="F56" s="54" t="s">
        <v>204</v>
      </c>
      <c r="G56" s="7" t="s">
        <v>2773</v>
      </c>
    </row>
    <row r="57">
      <c r="A57" s="6" t="s">
        <v>2784</v>
      </c>
      <c r="B57" s="53">
        <v>3.0</v>
      </c>
      <c r="C57" s="53">
        <v>1350.0</v>
      </c>
      <c r="D57" s="7" t="s">
        <v>2710</v>
      </c>
      <c r="E57" s="54" t="s">
        <v>2708</v>
      </c>
      <c r="F57" s="54" t="s">
        <v>204</v>
      </c>
      <c r="G57" s="7" t="s">
        <v>24</v>
      </c>
    </row>
    <row r="58">
      <c r="A58" s="6" t="s">
        <v>2785</v>
      </c>
      <c r="B58" s="53">
        <v>3.0</v>
      </c>
      <c r="C58" s="53">
        <f>1350*0.9</f>
        <v>1215</v>
      </c>
      <c r="D58" s="7" t="s">
        <v>2713</v>
      </c>
      <c r="E58" s="54" t="s">
        <v>2708</v>
      </c>
      <c r="F58" s="54" t="s">
        <v>204</v>
      </c>
      <c r="G58" s="7" t="s">
        <v>24</v>
      </c>
    </row>
    <row r="59">
      <c r="A59" s="6" t="s">
        <v>2786</v>
      </c>
      <c r="B59" s="53">
        <v>17.0</v>
      </c>
      <c r="C59" s="53">
        <v>270000.0</v>
      </c>
      <c r="D59" s="7" t="s">
        <v>2720</v>
      </c>
      <c r="E59" s="54" t="s">
        <v>2725</v>
      </c>
      <c r="F59" s="54" t="s">
        <v>204</v>
      </c>
      <c r="G59" s="7" t="s">
        <v>24</v>
      </c>
    </row>
    <row r="60">
      <c r="A60" s="6" t="s">
        <v>2787</v>
      </c>
      <c r="B60" s="53">
        <v>10.0</v>
      </c>
      <c r="C60" s="53">
        <v>18000.0</v>
      </c>
      <c r="D60" s="7" t="s">
        <v>2720</v>
      </c>
      <c r="E60" s="54" t="s">
        <v>2725</v>
      </c>
      <c r="F60" s="54" t="s">
        <v>204</v>
      </c>
      <c r="G60" s="7" t="s">
        <v>24</v>
      </c>
    </row>
    <row r="61">
      <c r="A61" s="6" t="s">
        <v>2788</v>
      </c>
      <c r="B61" s="53">
        <v>18.0</v>
      </c>
      <c r="C61" s="53">
        <v>365000.0</v>
      </c>
      <c r="D61" s="7" t="s">
        <v>2720</v>
      </c>
      <c r="E61" s="54" t="s">
        <v>2742</v>
      </c>
      <c r="F61" s="54" t="s">
        <v>204</v>
      </c>
      <c r="G61" s="7" t="s">
        <v>24</v>
      </c>
    </row>
    <row r="62">
      <c r="A62" s="6" t="s">
        <v>2789</v>
      </c>
      <c r="B62" s="53">
        <v>1.0</v>
      </c>
      <c r="C62" s="53">
        <v>200.0</v>
      </c>
      <c r="D62" s="7" t="s">
        <v>2713</v>
      </c>
      <c r="E62" s="54" t="s">
        <v>2725</v>
      </c>
      <c r="F62" s="54" t="s">
        <v>204</v>
      </c>
      <c r="G62" s="7" t="s">
        <v>24</v>
      </c>
    </row>
    <row r="63">
      <c r="A63" s="6" t="s">
        <v>2790</v>
      </c>
      <c r="B63" s="53">
        <v>6.0</v>
      </c>
      <c r="C63" s="53">
        <v>4000.0</v>
      </c>
      <c r="D63" s="7" t="s">
        <v>2713</v>
      </c>
      <c r="E63" s="54" t="s">
        <v>2725</v>
      </c>
      <c r="F63" s="54" t="s">
        <v>204</v>
      </c>
      <c r="G63" s="7" t="s">
        <v>24</v>
      </c>
    </row>
    <row r="64">
      <c r="A64" s="6" t="s">
        <v>2791</v>
      </c>
      <c r="B64" s="53">
        <v>12.0</v>
      </c>
      <c r="C64" s="53">
        <v>30000.0</v>
      </c>
      <c r="D64" s="7" t="s">
        <v>2713</v>
      </c>
      <c r="E64" s="54" t="s">
        <v>2725</v>
      </c>
      <c r="F64" s="54" t="s">
        <v>204</v>
      </c>
      <c r="G64" s="7" t="s">
        <v>24</v>
      </c>
    </row>
    <row r="65">
      <c r="A65" s="6" t="s">
        <v>2792</v>
      </c>
      <c r="B65" s="53">
        <v>18.0</v>
      </c>
      <c r="C65" s="53">
        <v>350000.0</v>
      </c>
      <c r="D65" s="7" t="s">
        <v>2713</v>
      </c>
      <c r="E65" s="54" t="s">
        <v>2725</v>
      </c>
      <c r="F65" s="54" t="s">
        <v>204</v>
      </c>
      <c r="G65" s="7" t="s">
        <v>24</v>
      </c>
    </row>
    <row r="66">
      <c r="A66" s="6" t="s">
        <v>2793</v>
      </c>
      <c r="B66" s="53">
        <v>20.0</v>
      </c>
      <c r="C66" s="53">
        <v>775000.0</v>
      </c>
      <c r="D66" s="7" t="s">
        <v>2713</v>
      </c>
      <c r="E66" s="54" t="s">
        <v>2725</v>
      </c>
      <c r="F66" s="54" t="s">
        <v>204</v>
      </c>
      <c r="G66" s="7" t="s">
        <v>24</v>
      </c>
    </row>
    <row r="67">
      <c r="A67" s="6" t="s">
        <v>2794</v>
      </c>
      <c r="B67" s="53">
        <v>1.0</v>
      </c>
      <c r="C67" s="53">
        <v>200.0</v>
      </c>
      <c r="D67" s="7" t="s">
        <v>2713</v>
      </c>
      <c r="E67" s="54" t="s">
        <v>2745</v>
      </c>
      <c r="F67" s="54" t="s">
        <v>204</v>
      </c>
      <c r="G67" s="7" t="s">
        <v>24</v>
      </c>
    </row>
    <row r="68">
      <c r="A68" s="6" t="s">
        <v>2795</v>
      </c>
      <c r="B68" s="53">
        <v>6.0</v>
      </c>
      <c r="C68" s="53">
        <v>4000.0</v>
      </c>
      <c r="D68" s="7" t="s">
        <v>2713</v>
      </c>
      <c r="E68" s="54" t="s">
        <v>2745</v>
      </c>
      <c r="F68" s="54" t="s">
        <v>204</v>
      </c>
      <c r="G68" s="7" t="s">
        <v>24</v>
      </c>
    </row>
    <row r="69">
      <c r="A69" s="6" t="s">
        <v>2796</v>
      </c>
      <c r="B69" s="53">
        <v>12.0</v>
      </c>
      <c r="C69" s="53">
        <v>30000.0</v>
      </c>
      <c r="D69" s="7" t="s">
        <v>2713</v>
      </c>
      <c r="E69" s="54" t="s">
        <v>2745</v>
      </c>
      <c r="F69" s="54" t="s">
        <v>204</v>
      </c>
      <c r="G69" s="7" t="s">
        <v>24</v>
      </c>
    </row>
    <row r="70">
      <c r="A70" s="6" t="s">
        <v>2797</v>
      </c>
      <c r="B70" s="53">
        <v>18.0</v>
      </c>
      <c r="C70" s="53">
        <v>350000.0</v>
      </c>
      <c r="D70" s="7" t="s">
        <v>2713</v>
      </c>
      <c r="E70" s="54" t="s">
        <v>2745</v>
      </c>
      <c r="F70" s="54" t="s">
        <v>204</v>
      </c>
      <c r="G70" s="7" t="s">
        <v>24</v>
      </c>
    </row>
    <row r="71">
      <c r="A71" s="6" t="s">
        <v>2798</v>
      </c>
      <c r="B71" s="53">
        <v>20.0</v>
      </c>
      <c r="C71" s="53">
        <v>775000.0</v>
      </c>
      <c r="D71" s="7" t="s">
        <v>2713</v>
      </c>
      <c r="E71" s="54" t="s">
        <v>2745</v>
      </c>
      <c r="F71" s="54" t="s">
        <v>204</v>
      </c>
      <c r="G71" s="7" t="s">
        <v>24</v>
      </c>
    </row>
    <row r="72">
      <c r="A72" s="6" t="s">
        <v>2799</v>
      </c>
      <c r="B72" s="53">
        <v>14.0</v>
      </c>
      <c r="C72" s="53">
        <v>70150.0</v>
      </c>
      <c r="D72" s="7" t="s">
        <v>2707</v>
      </c>
      <c r="E72" s="54" t="s">
        <v>2800</v>
      </c>
      <c r="F72" s="54" t="s">
        <v>204</v>
      </c>
      <c r="G72" s="7" t="s">
        <v>9</v>
      </c>
    </row>
    <row r="73">
      <c r="A73" s="6" t="s">
        <v>2801</v>
      </c>
      <c r="B73" s="53">
        <v>14.0</v>
      </c>
      <c r="C73" s="53">
        <f>70150*1.1</f>
        <v>77165</v>
      </c>
      <c r="D73" s="7" t="s">
        <v>2710</v>
      </c>
      <c r="E73" s="54" t="s">
        <v>2800</v>
      </c>
      <c r="F73" s="54" t="s">
        <v>204</v>
      </c>
      <c r="G73" s="7" t="s">
        <v>9</v>
      </c>
    </row>
    <row r="74">
      <c r="A74" s="6" t="s">
        <v>2802</v>
      </c>
      <c r="B74" s="53">
        <v>14.0</v>
      </c>
      <c r="C74" s="53">
        <f>70150*0.9</f>
        <v>63135</v>
      </c>
      <c r="D74" s="7" t="s">
        <v>2713</v>
      </c>
      <c r="E74" s="54" t="s">
        <v>2800</v>
      </c>
      <c r="F74" s="54" t="s">
        <v>204</v>
      </c>
      <c r="G74" s="7" t="s">
        <v>2773</v>
      </c>
    </row>
    <row r="75">
      <c r="A75" s="6" t="s">
        <v>2803</v>
      </c>
      <c r="B75" s="53">
        <v>11.0</v>
      </c>
      <c r="C75" s="53">
        <v>24750.0</v>
      </c>
      <c r="D75" s="7" t="s">
        <v>2707</v>
      </c>
      <c r="E75" s="54" t="s">
        <v>2800</v>
      </c>
      <c r="F75" s="54" t="s">
        <v>204</v>
      </c>
      <c r="G75" s="7" t="s">
        <v>9</v>
      </c>
    </row>
    <row r="76">
      <c r="A76" s="6" t="s">
        <v>2804</v>
      </c>
      <c r="B76" s="53">
        <v>11.0</v>
      </c>
      <c r="C76" s="53">
        <f>24750*1.1</f>
        <v>27225</v>
      </c>
      <c r="D76" s="7" t="s">
        <v>2710</v>
      </c>
      <c r="E76" s="54" t="s">
        <v>2800</v>
      </c>
      <c r="F76" s="54" t="s">
        <v>204</v>
      </c>
      <c r="G76" s="7" t="s">
        <v>9</v>
      </c>
    </row>
    <row r="77">
      <c r="A77" s="6" t="s">
        <v>2805</v>
      </c>
      <c r="B77" s="53">
        <v>11.0</v>
      </c>
      <c r="C77" s="53">
        <f>24750*0.9</f>
        <v>22275</v>
      </c>
      <c r="D77" s="7" t="s">
        <v>2713</v>
      </c>
      <c r="E77" s="54" t="s">
        <v>2800</v>
      </c>
      <c r="F77" s="54" t="s">
        <v>204</v>
      </c>
      <c r="G77" s="7" t="s">
        <v>2773</v>
      </c>
    </row>
    <row r="78">
      <c r="A78" s="6" t="s">
        <v>2806</v>
      </c>
      <c r="B78" s="53">
        <v>8.0</v>
      </c>
      <c r="C78" s="53">
        <v>9000.0</v>
      </c>
      <c r="D78" s="7" t="s">
        <v>2707</v>
      </c>
      <c r="E78" s="54" t="s">
        <v>2721</v>
      </c>
      <c r="F78" s="54" t="s">
        <v>204</v>
      </c>
      <c r="G78" s="7" t="s">
        <v>9</v>
      </c>
    </row>
    <row r="79">
      <c r="A79" s="6" t="s">
        <v>2807</v>
      </c>
      <c r="B79" s="53">
        <v>8.0</v>
      </c>
      <c r="C79" s="53">
        <v>9900.0</v>
      </c>
      <c r="D79" s="7" t="s">
        <v>2710</v>
      </c>
      <c r="E79" s="54" t="s">
        <v>2721</v>
      </c>
      <c r="F79" s="54" t="s">
        <v>204</v>
      </c>
      <c r="G79" s="7" t="s">
        <v>9</v>
      </c>
    </row>
    <row r="80">
      <c r="A80" s="6" t="s">
        <v>2808</v>
      </c>
      <c r="B80" s="53">
        <v>8.0</v>
      </c>
      <c r="C80" s="53">
        <v>8100.0</v>
      </c>
      <c r="D80" s="7" t="s">
        <v>2713</v>
      </c>
      <c r="E80" s="54" t="s">
        <v>2721</v>
      </c>
      <c r="F80" s="54" t="s">
        <v>204</v>
      </c>
      <c r="G80" s="7" t="s">
        <v>2773</v>
      </c>
    </row>
    <row r="81">
      <c r="A81" s="6" t="s">
        <v>2809</v>
      </c>
      <c r="B81" s="53">
        <v>13.0</v>
      </c>
      <c r="C81" s="53">
        <v>48950.0</v>
      </c>
      <c r="D81" s="7" t="s">
        <v>2707</v>
      </c>
      <c r="E81" s="54" t="s">
        <v>2721</v>
      </c>
      <c r="F81" s="54" t="s">
        <v>204</v>
      </c>
      <c r="G81" s="7" t="s">
        <v>9</v>
      </c>
    </row>
    <row r="82">
      <c r="A82" s="6" t="s">
        <v>2810</v>
      </c>
      <c r="B82" s="53">
        <v>13.0</v>
      </c>
      <c r="C82" s="53">
        <f>48950*1.1</f>
        <v>53845</v>
      </c>
      <c r="D82" s="7" t="s">
        <v>2710</v>
      </c>
      <c r="E82" s="54" t="s">
        <v>2721</v>
      </c>
      <c r="F82" s="54" t="s">
        <v>204</v>
      </c>
      <c r="G82" s="7" t="s">
        <v>9</v>
      </c>
    </row>
    <row r="83">
      <c r="A83" s="6" t="s">
        <v>2811</v>
      </c>
      <c r="B83" s="53">
        <v>13.0</v>
      </c>
      <c r="C83" s="53">
        <f>48950*0.9</f>
        <v>44055</v>
      </c>
      <c r="D83" s="7" t="s">
        <v>2713</v>
      </c>
      <c r="E83" s="54" t="s">
        <v>2721</v>
      </c>
      <c r="F83" s="54" t="s">
        <v>204</v>
      </c>
      <c r="G83" s="7" t="s">
        <v>2773</v>
      </c>
    </row>
    <row r="84">
      <c r="A84" s="6" t="s">
        <v>2812</v>
      </c>
      <c r="B84" s="53">
        <v>3.0</v>
      </c>
      <c r="C84" s="53">
        <v>1750.0</v>
      </c>
      <c r="D84" s="7" t="s">
        <v>2707</v>
      </c>
      <c r="E84" s="54" t="s">
        <v>2721</v>
      </c>
      <c r="F84" s="54" t="s">
        <v>204</v>
      </c>
      <c r="G84" s="7" t="s">
        <v>9</v>
      </c>
    </row>
    <row r="85">
      <c r="A85" s="6" t="s">
        <v>2813</v>
      </c>
      <c r="B85" s="53">
        <v>3.0</v>
      </c>
      <c r="C85" s="53">
        <f>1750*1.1</f>
        <v>1925</v>
      </c>
      <c r="D85" s="7" t="s">
        <v>2710</v>
      </c>
      <c r="E85" s="54" t="s">
        <v>2721</v>
      </c>
      <c r="F85" s="54" t="s">
        <v>204</v>
      </c>
      <c r="G85" s="7" t="s">
        <v>9</v>
      </c>
    </row>
    <row r="86">
      <c r="A86" s="6" t="s">
        <v>2814</v>
      </c>
      <c r="B86" s="53">
        <v>3.0</v>
      </c>
      <c r="C86" s="53">
        <f>1750*0.9</f>
        <v>1575</v>
      </c>
      <c r="D86" s="7" t="s">
        <v>2713</v>
      </c>
      <c r="E86" s="54" t="s">
        <v>2721</v>
      </c>
      <c r="F86" s="54" t="s">
        <v>204</v>
      </c>
      <c r="G86" s="7" t="s">
        <v>2773</v>
      </c>
    </row>
    <row r="87">
      <c r="A87" s="6" t="s">
        <v>2815</v>
      </c>
      <c r="B87" s="53">
        <v>8.0</v>
      </c>
      <c r="C87" s="53">
        <v>8525.0</v>
      </c>
      <c r="D87" s="7" t="s">
        <v>2707</v>
      </c>
      <c r="E87" s="54" t="s">
        <v>2742</v>
      </c>
      <c r="F87" s="54" t="s">
        <v>204</v>
      </c>
      <c r="G87" s="7" t="s">
        <v>9</v>
      </c>
    </row>
    <row r="88">
      <c r="A88" s="6" t="s">
        <v>2816</v>
      </c>
      <c r="B88" s="53">
        <v>8.0</v>
      </c>
      <c r="C88" s="53">
        <f>8525*1.1</f>
        <v>9377.5</v>
      </c>
      <c r="D88" s="7" t="s">
        <v>2710</v>
      </c>
      <c r="E88" s="54" t="s">
        <v>2742</v>
      </c>
      <c r="F88" s="54" t="s">
        <v>204</v>
      </c>
      <c r="G88" s="7" t="s">
        <v>9</v>
      </c>
    </row>
    <row r="89">
      <c r="A89" s="6" t="s">
        <v>2817</v>
      </c>
      <c r="B89" s="53">
        <v>8.0</v>
      </c>
      <c r="C89" s="53">
        <f>8525*0.9</f>
        <v>7672.5</v>
      </c>
      <c r="D89" s="7" t="s">
        <v>2713</v>
      </c>
      <c r="E89" s="54" t="s">
        <v>2742</v>
      </c>
      <c r="F89" s="54" t="s">
        <v>204</v>
      </c>
      <c r="G89" s="7" t="s">
        <v>2773</v>
      </c>
    </row>
    <row r="90">
      <c r="A90" s="6" t="s">
        <v>2818</v>
      </c>
      <c r="B90" s="53">
        <v>5.0</v>
      </c>
      <c r="C90" s="53">
        <v>2600.0</v>
      </c>
      <c r="D90" s="7" t="s">
        <v>2707</v>
      </c>
      <c r="E90" s="54" t="s">
        <v>2742</v>
      </c>
      <c r="F90" s="54" t="s">
        <v>204</v>
      </c>
      <c r="G90" s="7" t="s">
        <v>9</v>
      </c>
    </row>
    <row r="91">
      <c r="A91" s="6" t="s">
        <v>2819</v>
      </c>
      <c r="B91" s="53">
        <v>5.0</v>
      </c>
      <c r="C91" s="53">
        <v>2860.0</v>
      </c>
      <c r="D91" s="7" t="s">
        <v>2710</v>
      </c>
      <c r="E91" s="54" t="s">
        <v>2742</v>
      </c>
      <c r="F91" s="54" t="s">
        <v>204</v>
      </c>
      <c r="G91" s="7" t="s">
        <v>9</v>
      </c>
    </row>
    <row r="92">
      <c r="A92" s="6" t="s">
        <v>2820</v>
      </c>
      <c r="B92" s="53">
        <v>5.0</v>
      </c>
      <c r="C92" s="53">
        <f>2600*0.9</f>
        <v>2340</v>
      </c>
      <c r="D92" s="7" t="s">
        <v>2713</v>
      </c>
      <c r="E92" s="54" t="s">
        <v>2742</v>
      </c>
      <c r="F92" s="54" t="s">
        <v>204</v>
      </c>
      <c r="G92" s="7" t="s">
        <v>2773</v>
      </c>
    </row>
    <row r="93">
      <c r="A93" s="6" t="s">
        <v>2821</v>
      </c>
      <c r="B93" s="7">
        <v>2.0</v>
      </c>
      <c r="C93" s="7">
        <v>625.0</v>
      </c>
      <c r="D93" s="7" t="s">
        <v>2707</v>
      </c>
      <c r="E93" s="37" t="s">
        <v>2742</v>
      </c>
      <c r="F93" s="54" t="s">
        <v>204</v>
      </c>
      <c r="G93" s="7" t="s">
        <v>9</v>
      </c>
    </row>
    <row r="94">
      <c r="A94" s="6" t="s">
        <v>2822</v>
      </c>
      <c r="B94" s="7">
        <v>3.0</v>
      </c>
      <c r="C94" s="7">
        <f>ceiling(625*1.1,1)</f>
        <v>688</v>
      </c>
      <c r="D94" s="7" t="s">
        <v>2710</v>
      </c>
      <c r="E94" s="37" t="s">
        <v>2742</v>
      </c>
      <c r="F94" s="54" t="s">
        <v>204</v>
      </c>
      <c r="G94" s="7" t="s">
        <v>9</v>
      </c>
    </row>
    <row r="95">
      <c r="A95" s="6" t="s">
        <v>2823</v>
      </c>
      <c r="B95" s="7">
        <v>2.0</v>
      </c>
      <c r="C95" s="7">
        <f>ceiling(625*0.9,1)</f>
        <v>563</v>
      </c>
      <c r="D95" s="7" t="s">
        <v>2713</v>
      </c>
      <c r="E95" s="37" t="s">
        <v>2742</v>
      </c>
      <c r="F95" s="54" t="s">
        <v>204</v>
      </c>
      <c r="G95" s="7" t="s">
        <v>2773</v>
      </c>
    </row>
    <row r="96">
      <c r="A96" s="6" t="s">
        <v>2824</v>
      </c>
      <c r="B96" s="53">
        <v>5.0</v>
      </c>
      <c r="C96" s="53">
        <v>3025.0</v>
      </c>
      <c r="D96" s="7" t="s">
        <v>2707</v>
      </c>
      <c r="E96" s="54" t="s">
        <v>2725</v>
      </c>
      <c r="F96" s="54" t="s">
        <v>204</v>
      </c>
      <c r="G96" s="7" t="s">
        <v>9</v>
      </c>
    </row>
    <row r="97">
      <c r="A97" s="6" t="s">
        <v>2825</v>
      </c>
      <c r="B97" s="53">
        <v>5.0</v>
      </c>
      <c r="C97" s="53">
        <f>3025*1.1</f>
        <v>3327.5</v>
      </c>
      <c r="D97" s="7" t="s">
        <v>2710</v>
      </c>
      <c r="E97" s="54" t="s">
        <v>2725</v>
      </c>
      <c r="F97" s="54" t="s">
        <v>204</v>
      </c>
      <c r="G97" s="7" t="s">
        <v>9</v>
      </c>
    </row>
    <row r="98">
      <c r="A98" s="6" t="s">
        <v>2826</v>
      </c>
      <c r="B98" s="53">
        <v>5.0</v>
      </c>
      <c r="C98" s="53">
        <f>3025*0.9</f>
        <v>2722.5</v>
      </c>
      <c r="D98" s="7" t="s">
        <v>2713</v>
      </c>
      <c r="E98" s="54" t="s">
        <v>2725</v>
      </c>
      <c r="F98" s="54" t="s">
        <v>204</v>
      </c>
      <c r="G98" s="7" t="s">
        <v>2773</v>
      </c>
    </row>
    <row r="99">
      <c r="A99" s="6" t="s">
        <v>2827</v>
      </c>
      <c r="B99" s="53">
        <v>7.0</v>
      </c>
      <c r="C99" s="53">
        <v>6950.0</v>
      </c>
      <c r="D99" s="7" t="s">
        <v>2707</v>
      </c>
      <c r="E99" s="54" t="s">
        <v>2725</v>
      </c>
      <c r="F99" s="54" t="s">
        <v>204</v>
      </c>
      <c r="G99" s="7" t="s">
        <v>9</v>
      </c>
    </row>
    <row r="100">
      <c r="A100" s="6" t="s">
        <v>2828</v>
      </c>
      <c r="B100" s="53">
        <v>7.0</v>
      </c>
      <c r="C100" s="53">
        <f>6950*1.1</f>
        <v>7645</v>
      </c>
      <c r="D100" s="7" t="s">
        <v>2710</v>
      </c>
      <c r="E100" s="54" t="s">
        <v>2725</v>
      </c>
      <c r="F100" s="54" t="s">
        <v>204</v>
      </c>
      <c r="G100" s="7" t="s">
        <v>9</v>
      </c>
    </row>
    <row r="101">
      <c r="A101" s="6" t="s">
        <v>2829</v>
      </c>
      <c r="B101" s="53">
        <v>7.0</v>
      </c>
      <c r="C101" s="53">
        <f>6950*0.9</f>
        <v>6255</v>
      </c>
      <c r="D101" s="7" t="s">
        <v>2713</v>
      </c>
      <c r="E101" s="54" t="s">
        <v>2725</v>
      </c>
      <c r="F101" s="54" t="s">
        <v>204</v>
      </c>
      <c r="G101" s="7" t="s">
        <v>2773</v>
      </c>
    </row>
    <row r="102">
      <c r="A102" s="6" t="s">
        <v>2830</v>
      </c>
      <c r="B102" s="53">
        <v>9.0</v>
      </c>
      <c r="C102" s="53">
        <v>17975.0</v>
      </c>
      <c r="D102" s="7" t="s">
        <v>2707</v>
      </c>
      <c r="E102" s="54" t="s">
        <v>2725</v>
      </c>
      <c r="F102" s="54" t="s">
        <v>204</v>
      </c>
      <c r="G102" s="7" t="s">
        <v>9</v>
      </c>
    </row>
    <row r="103">
      <c r="A103" s="6" t="s">
        <v>2831</v>
      </c>
      <c r="B103" s="53">
        <v>9.0</v>
      </c>
      <c r="C103" s="53">
        <f>17975*1.1</f>
        <v>19772.5</v>
      </c>
      <c r="D103" s="7" t="s">
        <v>2710</v>
      </c>
      <c r="E103" s="54" t="s">
        <v>2725</v>
      </c>
      <c r="F103" s="54" t="s">
        <v>204</v>
      </c>
      <c r="G103" s="7" t="s">
        <v>9</v>
      </c>
    </row>
    <row r="104">
      <c r="A104" s="6" t="s">
        <v>2832</v>
      </c>
      <c r="B104" s="53">
        <v>9.0</v>
      </c>
      <c r="C104" s="53">
        <f>17975*0.9</f>
        <v>16177.5</v>
      </c>
      <c r="D104" s="7" t="s">
        <v>2713</v>
      </c>
      <c r="E104" s="54" t="s">
        <v>2725</v>
      </c>
      <c r="F104" s="54" t="s">
        <v>204</v>
      </c>
      <c r="G104" s="7" t="s">
        <v>2773</v>
      </c>
    </row>
    <row r="105">
      <c r="A105" s="6" t="s">
        <v>2833</v>
      </c>
      <c r="B105" s="53">
        <v>12.0</v>
      </c>
      <c r="C105" s="53">
        <v>48850.0</v>
      </c>
      <c r="D105" s="7" t="s">
        <v>2707</v>
      </c>
      <c r="E105" s="54" t="s">
        <v>2725</v>
      </c>
      <c r="F105" s="54" t="s">
        <v>204</v>
      </c>
      <c r="G105" s="7" t="s">
        <v>9</v>
      </c>
    </row>
    <row r="106">
      <c r="A106" s="6" t="s">
        <v>2834</v>
      </c>
      <c r="B106" s="53">
        <v>12.0</v>
      </c>
      <c r="C106" s="53">
        <f>48850*1.1</f>
        <v>53735</v>
      </c>
      <c r="D106" s="7" t="s">
        <v>2710</v>
      </c>
      <c r="E106" s="54" t="s">
        <v>2725</v>
      </c>
      <c r="F106" s="54" t="s">
        <v>204</v>
      </c>
      <c r="G106" s="7" t="s">
        <v>9</v>
      </c>
    </row>
    <row r="107">
      <c r="A107" s="6" t="s">
        <v>2835</v>
      </c>
      <c r="B107" s="53">
        <v>12.0</v>
      </c>
      <c r="C107" s="53">
        <f>48850*0.9</f>
        <v>43965</v>
      </c>
      <c r="D107" s="7" t="s">
        <v>2713</v>
      </c>
      <c r="E107" s="54" t="s">
        <v>2725</v>
      </c>
      <c r="F107" s="54" t="s">
        <v>204</v>
      </c>
      <c r="G107" s="7" t="s">
        <v>2773</v>
      </c>
    </row>
    <row r="108">
      <c r="A108" s="6" t="s">
        <v>2836</v>
      </c>
      <c r="B108" s="53">
        <v>14.0</v>
      </c>
      <c r="C108" s="53">
        <v>105000.0</v>
      </c>
      <c r="D108" s="7" t="s">
        <v>2707</v>
      </c>
      <c r="E108" s="54" t="s">
        <v>2725</v>
      </c>
      <c r="F108" s="54" t="s">
        <v>204</v>
      </c>
      <c r="G108" s="7" t="s">
        <v>9</v>
      </c>
    </row>
    <row r="109">
      <c r="A109" s="6" t="s">
        <v>2837</v>
      </c>
      <c r="B109" s="53">
        <v>14.0</v>
      </c>
      <c r="C109" s="53">
        <f>105000*1.1</f>
        <v>115500</v>
      </c>
      <c r="D109" s="7" t="s">
        <v>2710</v>
      </c>
      <c r="E109" s="54" t="s">
        <v>2725</v>
      </c>
      <c r="F109" s="54" t="s">
        <v>204</v>
      </c>
      <c r="G109" s="7" t="s">
        <v>9</v>
      </c>
    </row>
    <row r="110">
      <c r="A110" s="6" t="s">
        <v>2838</v>
      </c>
      <c r="B110" s="53">
        <v>14.0</v>
      </c>
      <c r="C110" s="53">
        <f>105000*0.9</f>
        <v>94500</v>
      </c>
      <c r="D110" s="7" t="s">
        <v>2713</v>
      </c>
      <c r="E110" s="54" t="s">
        <v>2725</v>
      </c>
      <c r="F110" s="54" t="s">
        <v>204</v>
      </c>
      <c r="G110" s="7" t="s">
        <v>2773</v>
      </c>
    </row>
    <row r="111">
      <c r="A111" s="6" t="s">
        <v>2839</v>
      </c>
      <c r="B111" s="53">
        <v>16.0</v>
      </c>
      <c r="C111" s="53">
        <v>163500.0</v>
      </c>
      <c r="D111" s="7" t="s">
        <v>2707</v>
      </c>
      <c r="E111" s="54" t="s">
        <v>2725</v>
      </c>
      <c r="F111" s="54" t="s">
        <v>204</v>
      </c>
      <c r="G111" s="7" t="s">
        <v>9</v>
      </c>
    </row>
    <row r="112">
      <c r="A112" s="6" t="s">
        <v>2840</v>
      </c>
      <c r="B112" s="53">
        <v>16.0</v>
      </c>
      <c r="C112" s="53">
        <f>163500*1.1</f>
        <v>179850</v>
      </c>
      <c r="D112" s="7" t="s">
        <v>2710</v>
      </c>
      <c r="E112" s="54" t="s">
        <v>2725</v>
      </c>
      <c r="F112" s="54" t="s">
        <v>204</v>
      </c>
      <c r="G112" s="7" t="s">
        <v>9</v>
      </c>
    </row>
    <row r="113">
      <c r="A113" s="6" t="s">
        <v>2841</v>
      </c>
      <c r="B113" s="53">
        <v>16.0</v>
      </c>
      <c r="C113" s="53">
        <f>163500*0.9</f>
        <v>147150</v>
      </c>
      <c r="D113" s="7" t="s">
        <v>2713</v>
      </c>
      <c r="E113" s="54" t="s">
        <v>2725</v>
      </c>
      <c r="F113" s="54" t="s">
        <v>204</v>
      </c>
      <c r="G113" s="7" t="s">
        <v>2773</v>
      </c>
    </row>
    <row r="114">
      <c r="A114" s="6" t="s">
        <v>2842</v>
      </c>
      <c r="B114" s="53">
        <v>19.0</v>
      </c>
      <c r="C114" s="53">
        <v>542000.0</v>
      </c>
      <c r="D114" s="7" t="s">
        <v>2707</v>
      </c>
      <c r="E114" s="54" t="s">
        <v>2725</v>
      </c>
      <c r="F114" s="54" t="s">
        <v>204</v>
      </c>
      <c r="G114" s="7" t="s">
        <v>9</v>
      </c>
    </row>
    <row r="115">
      <c r="A115" s="6" t="s">
        <v>2843</v>
      </c>
      <c r="B115" s="53">
        <v>19.0</v>
      </c>
      <c r="C115" s="53">
        <f>542000*1.1</f>
        <v>596200</v>
      </c>
      <c r="D115" s="7" t="s">
        <v>2710</v>
      </c>
      <c r="E115" s="54" t="s">
        <v>2725</v>
      </c>
      <c r="F115" s="54" t="s">
        <v>204</v>
      </c>
      <c r="G115" s="7" t="s">
        <v>9</v>
      </c>
    </row>
    <row r="116">
      <c r="A116" s="6" t="s">
        <v>2844</v>
      </c>
      <c r="B116" s="53">
        <v>19.0</v>
      </c>
      <c r="C116" s="53">
        <f>542000*0.9</f>
        <v>487800</v>
      </c>
      <c r="D116" s="7" t="s">
        <v>2713</v>
      </c>
      <c r="E116" s="54" t="s">
        <v>2725</v>
      </c>
      <c r="F116" s="54" t="s">
        <v>204</v>
      </c>
      <c r="G116" s="7" t="s">
        <v>2773</v>
      </c>
    </row>
    <row r="117">
      <c r="A117" s="6" t="s">
        <v>2845</v>
      </c>
      <c r="B117" s="53">
        <v>12.0</v>
      </c>
      <c r="C117" s="53">
        <v>39500.0</v>
      </c>
      <c r="D117" s="7" t="s">
        <v>2707</v>
      </c>
      <c r="E117" s="54" t="s">
        <v>2770</v>
      </c>
      <c r="F117" s="54" t="s">
        <v>204</v>
      </c>
      <c r="G117" s="7" t="s">
        <v>99</v>
      </c>
    </row>
    <row r="118">
      <c r="A118" s="6" t="s">
        <v>2846</v>
      </c>
      <c r="B118" s="53">
        <v>12.0</v>
      </c>
      <c r="C118" s="53">
        <f>39500*1.1</f>
        <v>43450</v>
      </c>
      <c r="D118" s="7" t="s">
        <v>2710</v>
      </c>
      <c r="E118" s="54" t="s">
        <v>2770</v>
      </c>
      <c r="F118" s="54" t="s">
        <v>204</v>
      </c>
      <c r="G118" s="7" t="s">
        <v>2711</v>
      </c>
    </row>
    <row r="119">
      <c r="A119" s="6" t="s">
        <v>2847</v>
      </c>
      <c r="B119" s="53">
        <v>12.0</v>
      </c>
      <c r="C119" s="53">
        <f>39500*0.9</f>
        <v>35550</v>
      </c>
      <c r="D119" s="7" t="s">
        <v>2713</v>
      </c>
      <c r="E119" s="54" t="s">
        <v>2770</v>
      </c>
      <c r="F119" s="54" t="s">
        <v>204</v>
      </c>
      <c r="G119" s="7" t="s">
        <v>2714</v>
      </c>
    </row>
    <row r="120">
      <c r="A120" s="6" t="s">
        <v>2848</v>
      </c>
      <c r="B120" s="53">
        <v>19.0</v>
      </c>
      <c r="C120" s="53">
        <v>612000.0</v>
      </c>
      <c r="D120" s="7" t="s">
        <v>2707</v>
      </c>
      <c r="E120" s="54" t="s">
        <v>2770</v>
      </c>
      <c r="F120" s="54" t="s">
        <v>204</v>
      </c>
      <c r="G120" s="7" t="s">
        <v>99</v>
      </c>
    </row>
    <row r="121">
      <c r="A121" s="6" t="s">
        <v>2849</v>
      </c>
      <c r="B121" s="53">
        <v>19.0</v>
      </c>
      <c r="C121" s="53">
        <f>612000*1.1</f>
        <v>673200</v>
      </c>
      <c r="D121" s="7" t="s">
        <v>2710</v>
      </c>
      <c r="E121" s="54" t="s">
        <v>2770</v>
      </c>
      <c r="F121" s="54" t="s">
        <v>204</v>
      </c>
      <c r="G121" s="7" t="s">
        <v>2711</v>
      </c>
    </row>
    <row r="122">
      <c r="A122" s="6" t="s">
        <v>2850</v>
      </c>
      <c r="B122" s="53">
        <v>19.0</v>
      </c>
      <c r="C122" s="53">
        <f>612000*0.9</f>
        <v>550800</v>
      </c>
      <c r="D122" s="7" t="s">
        <v>2713</v>
      </c>
      <c r="E122" s="54" t="s">
        <v>2770</v>
      </c>
      <c r="F122" s="54" t="s">
        <v>204</v>
      </c>
      <c r="G122" s="7" t="s">
        <v>2714</v>
      </c>
    </row>
    <row r="123">
      <c r="A123" s="6" t="s">
        <v>2851</v>
      </c>
      <c r="B123" s="53">
        <v>5.0</v>
      </c>
      <c r="C123" s="53">
        <v>3500.0</v>
      </c>
      <c r="D123" s="7" t="s">
        <v>2707</v>
      </c>
      <c r="E123" s="54" t="s">
        <v>2770</v>
      </c>
      <c r="F123" s="54" t="s">
        <v>204</v>
      </c>
      <c r="G123" s="7" t="s">
        <v>99</v>
      </c>
    </row>
    <row r="124">
      <c r="A124" s="6" t="s">
        <v>2852</v>
      </c>
      <c r="B124" s="53">
        <v>5.0</v>
      </c>
      <c r="C124" s="53">
        <f>3500*1.1</f>
        <v>3850</v>
      </c>
      <c r="D124" s="7" t="s">
        <v>2710</v>
      </c>
      <c r="E124" s="54" t="s">
        <v>2770</v>
      </c>
      <c r="F124" s="54" t="s">
        <v>204</v>
      </c>
      <c r="G124" s="7" t="s">
        <v>2711</v>
      </c>
    </row>
    <row r="125">
      <c r="A125" s="6" t="s">
        <v>2853</v>
      </c>
      <c r="B125" s="53">
        <v>5.0</v>
      </c>
      <c r="C125" s="53">
        <f>3500*0.9</f>
        <v>3150</v>
      </c>
      <c r="D125" s="7" t="s">
        <v>2713</v>
      </c>
      <c r="E125" s="54" t="s">
        <v>2770</v>
      </c>
      <c r="F125" s="54" t="s">
        <v>204</v>
      </c>
      <c r="G125" s="7" t="s">
        <v>2714</v>
      </c>
    </row>
    <row r="126">
      <c r="A126" s="6" t="s">
        <v>2854</v>
      </c>
      <c r="B126" s="53">
        <v>12.0</v>
      </c>
      <c r="C126" s="53">
        <v>38000.0</v>
      </c>
      <c r="D126" s="7" t="s">
        <v>2720</v>
      </c>
      <c r="E126" s="54" t="s">
        <v>2745</v>
      </c>
      <c r="F126" s="54" t="s">
        <v>204</v>
      </c>
      <c r="G126" s="7" t="s">
        <v>24</v>
      </c>
    </row>
    <row r="127">
      <c r="A127" s="6" t="s">
        <v>2855</v>
      </c>
      <c r="B127" s="53">
        <v>9.0</v>
      </c>
      <c r="C127" s="53">
        <v>14300.0</v>
      </c>
      <c r="D127" s="7" t="s">
        <v>2720</v>
      </c>
      <c r="E127" s="54" t="s">
        <v>2723</v>
      </c>
      <c r="F127" s="54" t="s">
        <v>204</v>
      </c>
      <c r="G127" s="7" t="s">
        <v>24</v>
      </c>
    </row>
    <row r="128">
      <c r="A128" s="6" t="s">
        <v>2856</v>
      </c>
      <c r="B128" s="53">
        <v>12.0</v>
      </c>
      <c r="C128" s="53">
        <v>36400.0</v>
      </c>
      <c r="D128" s="7" t="s">
        <v>2720</v>
      </c>
      <c r="E128" s="54" t="s">
        <v>2742</v>
      </c>
      <c r="F128" s="54" t="s">
        <v>204</v>
      </c>
      <c r="G128" s="7" t="s">
        <v>24</v>
      </c>
    </row>
    <row r="129">
      <c r="A129" s="6" t="s">
        <v>2857</v>
      </c>
      <c r="B129" s="53">
        <v>10.0</v>
      </c>
      <c r="C129" s="53">
        <v>19125.0</v>
      </c>
      <c r="D129" s="7" t="s">
        <v>2710</v>
      </c>
      <c r="E129" s="54" t="s">
        <v>2858</v>
      </c>
      <c r="F129" s="54" t="s">
        <v>204</v>
      </c>
      <c r="G129" s="7" t="s">
        <v>9</v>
      </c>
    </row>
    <row r="130">
      <c r="A130" s="6" t="s">
        <v>2859</v>
      </c>
      <c r="B130" s="53">
        <v>10.0</v>
      </c>
      <c r="C130" s="53">
        <f>19125*0.9</f>
        <v>17212.5</v>
      </c>
      <c r="D130" s="7" t="s">
        <v>2713</v>
      </c>
      <c r="E130" s="54" t="s">
        <v>2858</v>
      </c>
      <c r="F130" s="54" t="s">
        <v>204</v>
      </c>
      <c r="G130" s="7" t="s">
        <v>2773</v>
      </c>
    </row>
    <row r="131">
      <c r="A131" s="6" t="s">
        <v>2860</v>
      </c>
      <c r="B131" s="53">
        <v>16.0</v>
      </c>
      <c r="C131" s="53">
        <v>181500.0</v>
      </c>
      <c r="D131" s="7" t="s">
        <v>2710</v>
      </c>
      <c r="E131" s="54" t="s">
        <v>2858</v>
      </c>
      <c r="F131" s="54" t="s">
        <v>204</v>
      </c>
      <c r="G131" s="7" t="s">
        <v>9</v>
      </c>
    </row>
    <row r="132">
      <c r="A132" s="6" t="s">
        <v>2861</v>
      </c>
      <c r="B132" s="53">
        <v>16.0</v>
      </c>
      <c r="C132" s="53">
        <f>181500*0.9</f>
        <v>163350</v>
      </c>
      <c r="D132" s="7" t="s">
        <v>2713</v>
      </c>
      <c r="E132" s="54" t="s">
        <v>2858</v>
      </c>
      <c r="F132" s="54" t="s">
        <v>204</v>
      </c>
      <c r="G132" s="7" t="s">
        <v>2773</v>
      </c>
    </row>
    <row r="133">
      <c r="A133" s="6" t="s">
        <v>2862</v>
      </c>
      <c r="B133" s="7">
        <v>2.0</v>
      </c>
      <c r="C133" s="7">
        <v>755.0</v>
      </c>
      <c r="D133" s="7" t="s">
        <v>2710</v>
      </c>
      <c r="E133" s="37" t="s">
        <v>2858</v>
      </c>
      <c r="F133" s="54" t="s">
        <v>204</v>
      </c>
      <c r="G133" s="7" t="s">
        <v>9</v>
      </c>
    </row>
    <row r="134">
      <c r="A134" s="6" t="s">
        <v>2863</v>
      </c>
      <c r="B134" s="7">
        <v>2.0</v>
      </c>
      <c r="C134" s="7">
        <f>ceiling(755*0.9,1)</f>
        <v>680</v>
      </c>
      <c r="D134" s="7" t="s">
        <v>2713</v>
      </c>
      <c r="E134" s="37" t="s">
        <v>2858</v>
      </c>
      <c r="F134" s="54" t="s">
        <v>204</v>
      </c>
      <c r="G134" s="7" t="s">
        <v>2773</v>
      </c>
    </row>
    <row r="135">
      <c r="A135" s="6" t="s">
        <v>2864</v>
      </c>
      <c r="B135" s="53">
        <v>6.0</v>
      </c>
      <c r="C135" s="53">
        <v>4000.0</v>
      </c>
      <c r="D135" s="7" t="s">
        <v>2710</v>
      </c>
      <c r="E135" s="54" t="s">
        <v>2721</v>
      </c>
      <c r="F135" s="54" t="s">
        <v>204</v>
      </c>
      <c r="G135" s="7" t="s">
        <v>24</v>
      </c>
    </row>
    <row r="136">
      <c r="A136" s="6" t="s">
        <v>2865</v>
      </c>
      <c r="B136" s="53">
        <v>6.0</v>
      </c>
      <c r="C136" s="53">
        <f>4000*0.9</f>
        <v>3600</v>
      </c>
      <c r="D136" s="7" t="s">
        <v>2713</v>
      </c>
      <c r="E136" s="54" t="s">
        <v>2721</v>
      </c>
      <c r="F136" s="54" t="s">
        <v>204</v>
      </c>
      <c r="G136" s="7" t="s">
        <v>24</v>
      </c>
    </row>
    <row r="137">
      <c r="A137" s="6" t="s">
        <v>2866</v>
      </c>
      <c r="B137" s="53">
        <v>9.0</v>
      </c>
      <c r="C137" s="53">
        <v>13700.0</v>
      </c>
      <c r="D137" s="7" t="s">
        <v>2707</v>
      </c>
      <c r="E137" s="54" t="s">
        <v>2867</v>
      </c>
      <c r="F137" s="54" t="s">
        <v>204</v>
      </c>
      <c r="G137" s="7" t="s">
        <v>24</v>
      </c>
    </row>
    <row r="138">
      <c r="A138" s="6" t="s">
        <v>2868</v>
      </c>
      <c r="B138" s="53">
        <v>9.0</v>
      </c>
      <c r="C138" s="53">
        <f>1.1*13700</f>
        <v>15070</v>
      </c>
      <c r="D138" s="7" t="s">
        <v>2710</v>
      </c>
      <c r="E138" s="54" t="s">
        <v>2867</v>
      </c>
      <c r="F138" s="54" t="s">
        <v>204</v>
      </c>
      <c r="G138" s="7" t="s">
        <v>2773</v>
      </c>
    </row>
    <row r="139">
      <c r="A139" s="6" t="s">
        <v>2869</v>
      </c>
      <c r="B139" s="53">
        <v>9.0</v>
      </c>
      <c r="C139" s="53">
        <f>0.9*13700</f>
        <v>12330</v>
      </c>
      <c r="D139" s="7" t="s">
        <v>2707</v>
      </c>
      <c r="E139" s="54" t="s">
        <v>2867</v>
      </c>
      <c r="F139" s="54" t="s">
        <v>204</v>
      </c>
      <c r="G139" s="7" t="s">
        <v>24</v>
      </c>
    </row>
    <row r="140">
      <c r="A140" s="6" t="s">
        <v>2870</v>
      </c>
      <c r="B140" s="53">
        <v>13.0</v>
      </c>
      <c r="C140" s="53">
        <v>50900.0</v>
      </c>
      <c r="D140" s="7" t="s">
        <v>2707</v>
      </c>
      <c r="E140" s="54" t="s">
        <v>2867</v>
      </c>
      <c r="F140" s="54" t="s">
        <v>204</v>
      </c>
      <c r="G140" s="7" t="s">
        <v>24</v>
      </c>
    </row>
    <row r="141">
      <c r="A141" s="6" t="s">
        <v>2871</v>
      </c>
      <c r="B141" s="53">
        <v>13.0</v>
      </c>
      <c r="C141" s="53">
        <f>1.1*50900</f>
        <v>55990</v>
      </c>
      <c r="D141" s="7" t="s">
        <v>2710</v>
      </c>
      <c r="E141" s="54" t="s">
        <v>2867</v>
      </c>
      <c r="F141" s="54" t="s">
        <v>204</v>
      </c>
      <c r="G141" s="7" t="s">
        <v>2773</v>
      </c>
    </row>
    <row r="142">
      <c r="A142" s="6" t="s">
        <v>2872</v>
      </c>
      <c r="B142" s="53">
        <v>13.0</v>
      </c>
      <c r="C142" s="53">
        <f>0.9*50900</f>
        <v>45810</v>
      </c>
      <c r="D142" s="7" t="s">
        <v>2707</v>
      </c>
      <c r="E142" s="54" t="s">
        <v>2867</v>
      </c>
      <c r="F142" s="54" t="s">
        <v>204</v>
      </c>
      <c r="G142" s="7" t="s">
        <v>24</v>
      </c>
    </row>
    <row r="143">
      <c r="A143" s="6" t="s">
        <v>2873</v>
      </c>
      <c r="B143" s="53">
        <v>6.0</v>
      </c>
      <c r="C143" s="53">
        <v>4450.0</v>
      </c>
      <c r="D143" s="7" t="s">
        <v>2707</v>
      </c>
      <c r="E143" s="54" t="s">
        <v>2874</v>
      </c>
      <c r="F143" s="54" t="s">
        <v>204</v>
      </c>
      <c r="G143" s="7" t="s">
        <v>24</v>
      </c>
    </row>
    <row r="144">
      <c r="A144" s="6" t="s">
        <v>2875</v>
      </c>
      <c r="B144" s="53">
        <v>6.0</v>
      </c>
      <c r="C144" s="53">
        <f>1.1*4450</f>
        <v>4895</v>
      </c>
      <c r="D144" s="7" t="s">
        <v>2710</v>
      </c>
      <c r="E144" s="54" t="s">
        <v>2874</v>
      </c>
      <c r="F144" s="54" t="s">
        <v>204</v>
      </c>
      <c r="G144" s="7" t="s">
        <v>2773</v>
      </c>
    </row>
    <row r="145">
      <c r="A145" s="6" t="s">
        <v>2876</v>
      </c>
      <c r="B145" s="53">
        <v>6.0</v>
      </c>
      <c r="C145" s="53">
        <f>0.9*4450</f>
        <v>4005</v>
      </c>
      <c r="D145" s="7" t="s">
        <v>2707</v>
      </c>
      <c r="E145" s="54" t="s">
        <v>2874</v>
      </c>
      <c r="F145" s="54" t="s">
        <v>204</v>
      </c>
      <c r="G145" s="7" t="s">
        <v>24</v>
      </c>
    </row>
    <row r="146">
      <c r="A146" s="6" t="s">
        <v>2877</v>
      </c>
      <c r="B146" s="53">
        <v>4.0</v>
      </c>
      <c r="C146" s="53">
        <v>2120.0</v>
      </c>
      <c r="D146" s="7" t="s">
        <v>2707</v>
      </c>
      <c r="E146" s="54" t="s">
        <v>2742</v>
      </c>
      <c r="F146" s="54" t="s">
        <v>204</v>
      </c>
      <c r="G146" s="7" t="s">
        <v>99</v>
      </c>
    </row>
    <row r="147">
      <c r="A147" s="6" t="s">
        <v>2878</v>
      </c>
      <c r="B147" s="53">
        <v>4.0</v>
      </c>
      <c r="C147" s="53">
        <f>2120*1.1</f>
        <v>2332</v>
      </c>
      <c r="D147" s="7" t="s">
        <v>2710</v>
      </c>
      <c r="E147" s="54" t="s">
        <v>2742</v>
      </c>
      <c r="F147" s="54" t="s">
        <v>204</v>
      </c>
      <c r="G147" s="7" t="s">
        <v>2711</v>
      </c>
    </row>
    <row r="148">
      <c r="A148" s="6" t="s">
        <v>2879</v>
      </c>
      <c r="B148" s="53">
        <v>4.0</v>
      </c>
      <c r="C148" s="53">
        <f>2120*0.9</f>
        <v>1908</v>
      </c>
      <c r="D148" s="7" t="s">
        <v>2713</v>
      </c>
      <c r="E148" s="54" t="s">
        <v>2742</v>
      </c>
      <c r="F148" s="54" t="s">
        <v>204</v>
      </c>
      <c r="G148" s="7" t="s">
        <v>2714</v>
      </c>
    </row>
    <row r="149">
      <c r="A149" s="6" t="s">
        <v>2880</v>
      </c>
      <c r="B149" s="53">
        <v>14.0</v>
      </c>
      <c r="C149" s="53">
        <v>66500.0</v>
      </c>
      <c r="D149" s="7" t="s">
        <v>2720</v>
      </c>
      <c r="E149" s="54" t="s">
        <v>2858</v>
      </c>
      <c r="F149" s="54" t="s">
        <v>204</v>
      </c>
      <c r="G149" s="7" t="s">
        <v>24</v>
      </c>
    </row>
    <row r="150">
      <c r="A150" s="6" t="s">
        <v>2881</v>
      </c>
      <c r="B150" s="53">
        <v>11.0</v>
      </c>
      <c r="C150" s="53">
        <v>25400.0</v>
      </c>
      <c r="D150" s="7" t="s">
        <v>2720</v>
      </c>
      <c r="E150" s="54" t="s">
        <v>2858</v>
      </c>
      <c r="F150" s="54" t="s">
        <v>204</v>
      </c>
      <c r="G150" s="7" t="s">
        <v>24</v>
      </c>
    </row>
    <row r="151">
      <c r="A151" s="6" t="s">
        <v>2882</v>
      </c>
      <c r="B151" s="53">
        <v>17.0</v>
      </c>
      <c r="C151" s="53">
        <v>225000.0</v>
      </c>
      <c r="D151" s="7" t="s">
        <v>2720</v>
      </c>
      <c r="E151" s="54" t="s">
        <v>2858</v>
      </c>
      <c r="F151" s="54" t="s">
        <v>204</v>
      </c>
      <c r="G151" s="7" t="s">
        <v>24</v>
      </c>
    </row>
    <row r="152">
      <c r="A152" s="6" t="s">
        <v>2883</v>
      </c>
      <c r="B152" s="53">
        <v>1.0</v>
      </c>
      <c r="C152" s="53">
        <v>200.0</v>
      </c>
      <c r="D152" s="7" t="s">
        <v>2713</v>
      </c>
      <c r="E152" s="54" t="s">
        <v>2723</v>
      </c>
      <c r="F152" s="54" t="s">
        <v>204</v>
      </c>
      <c r="G152" s="7" t="s">
        <v>24</v>
      </c>
    </row>
    <row r="153">
      <c r="A153" s="6" t="s">
        <v>2884</v>
      </c>
      <c r="B153" s="53">
        <v>6.0</v>
      </c>
      <c r="C153" s="53">
        <v>4000.0</v>
      </c>
      <c r="D153" s="7" t="s">
        <v>2713</v>
      </c>
      <c r="E153" s="54" t="s">
        <v>2723</v>
      </c>
      <c r="F153" s="54" t="s">
        <v>204</v>
      </c>
      <c r="G153" s="7" t="s">
        <v>24</v>
      </c>
    </row>
    <row r="154">
      <c r="A154" s="6" t="s">
        <v>2885</v>
      </c>
      <c r="B154" s="53">
        <v>12.0</v>
      </c>
      <c r="C154" s="53">
        <v>30000.0</v>
      </c>
      <c r="D154" s="7" t="s">
        <v>2713</v>
      </c>
      <c r="E154" s="54" t="s">
        <v>2723</v>
      </c>
      <c r="F154" s="54" t="s">
        <v>204</v>
      </c>
      <c r="G154" s="7" t="s">
        <v>24</v>
      </c>
    </row>
    <row r="155">
      <c r="A155" s="6" t="s">
        <v>2886</v>
      </c>
      <c r="B155" s="53">
        <v>18.0</v>
      </c>
      <c r="C155" s="53">
        <v>350000.0</v>
      </c>
      <c r="D155" s="7" t="s">
        <v>2713</v>
      </c>
      <c r="E155" s="54" t="s">
        <v>2723</v>
      </c>
      <c r="F155" s="54" t="s">
        <v>204</v>
      </c>
      <c r="G155" s="7" t="s">
        <v>24</v>
      </c>
    </row>
    <row r="156">
      <c r="A156" s="6" t="s">
        <v>2887</v>
      </c>
      <c r="B156" s="53">
        <v>20.0</v>
      </c>
      <c r="C156" s="53">
        <v>775000.0</v>
      </c>
      <c r="D156" s="7" t="s">
        <v>2713</v>
      </c>
      <c r="E156" s="54" t="s">
        <v>2723</v>
      </c>
      <c r="F156" s="54" t="s">
        <v>204</v>
      </c>
      <c r="G156" s="7" t="s">
        <v>24</v>
      </c>
    </row>
    <row r="157">
      <c r="A157" s="6" t="s">
        <v>2888</v>
      </c>
      <c r="B157" s="53">
        <v>11.0</v>
      </c>
      <c r="C157" s="53">
        <v>26000.0</v>
      </c>
      <c r="D157" s="7" t="s">
        <v>2710</v>
      </c>
      <c r="E157" s="54" t="s">
        <v>2721</v>
      </c>
      <c r="F157" s="54" t="s">
        <v>204</v>
      </c>
      <c r="G157" s="7" t="s">
        <v>145</v>
      </c>
    </row>
    <row r="158">
      <c r="A158" s="6" t="s">
        <v>2889</v>
      </c>
      <c r="B158" s="53">
        <v>11.0</v>
      </c>
      <c r="C158" s="53">
        <f>26000*0.9</f>
        <v>23400</v>
      </c>
      <c r="D158" s="7" t="s">
        <v>2713</v>
      </c>
      <c r="E158" s="54" t="s">
        <v>2721</v>
      </c>
      <c r="F158" s="54" t="s">
        <v>204</v>
      </c>
      <c r="G158" s="7" t="s">
        <v>2890</v>
      </c>
    </row>
    <row r="159">
      <c r="A159" s="6" t="s">
        <v>2891</v>
      </c>
      <c r="B159" s="53">
        <v>5.0</v>
      </c>
      <c r="C159" s="53">
        <v>3450.0</v>
      </c>
      <c r="D159" s="7" t="s">
        <v>2710</v>
      </c>
      <c r="E159" s="54" t="s">
        <v>2725</v>
      </c>
      <c r="F159" s="54" t="s">
        <v>204</v>
      </c>
      <c r="G159" s="7" t="s">
        <v>29</v>
      </c>
    </row>
    <row r="160">
      <c r="A160" s="6" t="s">
        <v>2892</v>
      </c>
      <c r="B160" s="53">
        <v>5.0</v>
      </c>
      <c r="C160" s="53">
        <f>3450*0.9</f>
        <v>3105</v>
      </c>
      <c r="D160" s="7" t="s">
        <v>2713</v>
      </c>
      <c r="E160" s="54" t="s">
        <v>2725</v>
      </c>
      <c r="F160" s="54" t="s">
        <v>204</v>
      </c>
      <c r="G160" s="7" t="s">
        <v>2776</v>
      </c>
    </row>
    <row r="161">
      <c r="A161" s="6" t="s">
        <v>2893</v>
      </c>
      <c r="B161" s="53">
        <v>10.0</v>
      </c>
      <c r="C161" s="53">
        <v>17500.0</v>
      </c>
      <c r="D161" s="7" t="s">
        <v>2710</v>
      </c>
      <c r="E161" s="54" t="s">
        <v>2725</v>
      </c>
      <c r="F161" s="54" t="s">
        <v>204</v>
      </c>
      <c r="G161" s="7" t="s">
        <v>29</v>
      </c>
    </row>
    <row r="162">
      <c r="A162" s="6" t="s">
        <v>2894</v>
      </c>
      <c r="B162" s="53">
        <v>10.0</v>
      </c>
      <c r="C162" s="53">
        <f>17500*0.9</f>
        <v>15750</v>
      </c>
      <c r="D162" s="7" t="s">
        <v>2713</v>
      </c>
      <c r="E162" s="54" t="s">
        <v>2725</v>
      </c>
      <c r="F162" s="54" t="s">
        <v>204</v>
      </c>
      <c r="G162" s="7" t="s">
        <v>2776</v>
      </c>
    </row>
    <row r="163">
      <c r="A163" s="6" t="s">
        <v>2895</v>
      </c>
      <c r="B163" s="53">
        <v>8.0</v>
      </c>
      <c r="C163" s="53">
        <v>8220.0</v>
      </c>
      <c r="D163" s="7" t="s">
        <v>2720</v>
      </c>
      <c r="E163" s="54" t="s">
        <v>2770</v>
      </c>
      <c r="F163" s="54" t="s">
        <v>204</v>
      </c>
      <c r="G163" s="7" t="s">
        <v>24</v>
      </c>
    </row>
    <row r="164">
      <c r="A164" s="6" t="s">
        <v>2896</v>
      </c>
      <c r="B164" s="53">
        <v>4.0</v>
      </c>
      <c r="C164" s="53">
        <v>1925.0</v>
      </c>
      <c r="D164" s="7" t="s">
        <v>2710</v>
      </c>
      <c r="E164" s="54" t="s">
        <v>2721</v>
      </c>
      <c r="F164" s="54" t="s">
        <v>204</v>
      </c>
      <c r="G164" s="7" t="s">
        <v>29</v>
      </c>
    </row>
    <row r="165">
      <c r="A165" s="6" t="s">
        <v>2897</v>
      </c>
      <c r="B165" s="53">
        <v>4.0</v>
      </c>
      <c r="C165" s="53">
        <f>1925*0.9</f>
        <v>1732.5</v>
      </c>
      <c r="D165" s="7" t="s">
        <v>2713</v>
      </c>
      <c r="E165" s="54" t="s">
        <v>2721</v>
      </c>
      <c r="F165" s="54" t="s">
        <v>204</v>
      </c>
      <c r="G165" s="7" t="s">
        <v>2776</v>
      </c>
    </row>
    <row r="166">
      <c r="A166" s="6" t="s">
        <v>2898</v>
      </c>
      <c r="B166" s="53">
        <v>9.0</v>
      </c>
      <c r="C166" s="53">
        <v>13260.0</v>
      </c>
      <c r="D166" s="7" t="s">
        <v>2710</v>
      </c>
      <c r="E166" s="54" t="s">
        <v>2721</v>
      </c>
      <c r="F166" s="54" t="s">
        <v>204</v>
      </c>
      <c r="G166" s="7" t="s">
        <v>29</v>
      </c>
    </row>
    <row r="167">
      <c r="A167" s="6" t="s">
        <v>2899</v>
      </c>
      <c r="B167" s="53">
        <v>9.0</v>
      </c>
      <c r="C167" s="53">
        <f>13260*0.9</f>
        <v>11934</v>
      </c>
      <c r="D167" s="7" t="s">
        <v>2713</v>
      </c>
      <c r="E167" s="54" t="s">
        <v>2721</v>
      </c>
      <c r="F167" s="54" t="s">
        <v>204</v>
      </c>
      <c r="G167" s="7" t="s">
        <v>2776</v>
      </c>
    </row>
    <row r="168">
      <c r="A168" s="6" t="s">
        <v>2900</v>
      </c>
      <c r="B168" s="53">
        <v>5.0</v>
      </c>
      <c r="C168" s="53">
        <v>3300.0</v>
      </c>
      <c r="D168" s="7" t="s">
        <v>2707</v>
      </c>
      <c r="E168" s="54" t="s">
        <v>2723</v>
      </c>
      <c r="F168" s="54" t="s">
        <v>204</v>
      </c>
      <c r="G168" s="7" t="s">
        <v>24</v>
      </c>
    </row>
    <row r="169">
      <c r="A169" s="6" t="s">
        <v>2901</v>
      </c>
      <c r="B169" s="53">
        <v>5.0</v>
      </c>
      <c r="C169" s="53">
        <f>1.1*3300</f>
        <v>3630</v>
      </c>
      <c r="D169" s="7" t="s">
        <v>2710</v>
      </c>
      <c r="E169" s="54" t="s">
        <v>2723</v>
      </c>
      <c r="F169" s="54" t="s">
        <v>204</v>
      </c>
      <c r="G169" s="7" t="s">
        <v>2773</v>
      </c>
    </row>
    <row r="170">
      <c r="A170" s="6" t="s">
        <v>2902</v>
      </c>
      <c r="B170" s="53">
        <v>5.0</v>
      </c>
      <c r="C170" s="53">
        <f>0.9*3300</f>
        <v>2970</v>
      </c>
      <c r="D170" s="7" t="s">
        <v>2707</v>
      </c>
      <c r="E170" s="54" t="s">
        <v>2723</v>
      </c>
      <c r="F170" s="54" t="s">
        <v>204</v>
      </c>
      <c r="G170" s="7" t="s">
        <v>24</v>
      </c>
    </row>
    <row r="171">
      <c r="A171" s="6" t="s">
        <v>2903</v>
      </c>
      <c r="B171" s="53">
        <v>11.0</v>
      </c>
      <c r="C171" s="53">
        <v>26750.0</v>
      </c>
      <c r="D171" s="7" t="s">
        <v>2707</v>
      </c>
      <c r="E171" s="54" t="s">
        <v>2723</v>
      </c>
      <c r="F171" s="54" t="s">
        <v>204</v>
      </c>
      <c r="G171" s="7" t="s">
        <v>24</v>
      </c>
    </row>
    <row r="172">
      <c r="A172" s="6" t="s">
        <v>2904</v>
      </c>
      <c r="B172" s="53">
        <v>11.0</v>
      </c>
      <c r="C172" s="53">
        <f>1.1*26750</f>
        <v>29425</v>
      </c>
      <c r="D172" s="7" t="s">
        <v>2710</v>
      </c>
      <c r="E172" s="54" t="s">
        <v>2723</v>
      </c>
      <c r="F172" s="54" t="s">
        <v>204</v>
      </c>
      <c r="G172" s="7" t="s">
        <v>2773</v>
      </c>
    </row>
    <row r="173">
      <c r="A173" s="6" t="s">
        <v>2905</v>
      </c>
      <c r="B173" s="53">
        <v>11.0</v>
      </c>
      <c r="C173" s="53">
        <f>0.9*26750</f>
        <v>24075</v>
      </c>
      <c r="D173" s="7" t="s">
        <v>2707</v>
      </c>
      <c r="E173" s="54" t="s">
        <v>2723</v>
      </c>
      <c r="F173" s="54" t="s">
        <v>204</v>
      </c>
      <c r="G173" s="7" t="s">
        <v>24</v>
      </c>
    </row>
    <row r="174">
      <c r="A174" s="6" t="s">
        <v>2906</v>
      </c>
      <c r="B174" s="53">
        <v>17.0</v>
      </c>
      <c r="C174" s="53">
        <v>278100.0</v>
      </c>
      <c r="D174" s="7" t="s">
        <v>2707</v>
      </c>
      <c r="E174" s="54" t="s">
        <v>2723</v>
      </c>
      <c r="F174" s="54" t="s">
        <v>204</v>
      </c>
      <c r="G174" s="7" t="s">
        <v>24</v>
      </c>
    </row>
    <row r="175">
      <c r="A175" s="6" t="s">
        <v>2907</v>
      </c>
      <c r="B175" s="53">
        <v>17.0</v>
      </c>
      <c r="C175" s="53">
        <f>1.1*278100</f>
        <v>305910</v>
      </c>
      <c r="D175" s="7" t="s">
        <v>2710</v>
      </c>
      <c r="E175" s="54" t="s">
        <v>2723</v>
      </c>
      <c r="F175" s="54" t="s">
        <v>204</v>
      </c>
      <c r="G175" s="7" t="s">
        <v>2773</v>
      </c>
    </row>
    <row r="176">
      <c r="A176" s="6" t="s">
        <v>2908</v>
      </c>
      <c r="B176" s="53">
        <v>17.0</v>
      </c>
      <c r="C176" s="53">
        <f>0.9*278100</f>
        <v>250290</v>
      </c>
      <c r="D176" s="7" t="s">
        <v>2707</v>
      </c>
      <c r="E176" s="54" t="s">
        <v>2723</v>
      </c>
      <c r="F176" s="54" t="s">
        <v>204</v>
      </c>
      <c r="G176" s="7" t="s">
        <v>24</v>
      </c>
    </row>
    <row r="177">
      <c r="A177" s="6" t="s">
        <v>2909</v>
      </c>
      <c r="B177" s="53">
        <v>14.0</v>
      </c>
      <c r="C177" s="53">
        <v>69500.0</v>
      </c>
      <c r="D177" s="7" t="s">
        <v>2720</v>
      </c>
      <c r="E177" s="54" t="s">
        <v>2708</v>
      </c>
      <c r="F177" s="54" t="s">
        <v>204</v>
      </c>
      <c r="G177" s="7" t="s">
        <v>24</v>
      </c>
    </row>
    <row r="178">
      <c r="A178" s="6" t="s">
        <v>2910</v>
      </c>
      <c r="B178" s="53">
        <v>4.0</v>
      </c>
      <c r="C178" s="53">
        <v>2260.0</v>
      </c>
      <c r="D178" s="7" t="s">
        <v>2720</v>
      </c>
      <c r="E178" s="54" t="s">
        <v>2782</v>
      </c>
      <c r="F178" s="54" t="s">
        <v>204</v>
      </c>
      <c r="G178" s="7" t="s">
        <v>24</v>
      </c>
    </row>
    <row r="179">
      <c r="A179" s="6" t="s">
        <v>2911</v>
      </c>
      <c r="B179" s="53">
        <v>8.0</v>
      </c>
      <c r="C179" s="53">
        <v>10700.0</v>
      </c>
      <c r="D179" s="7" t="s">
        <v>2720</v>
      </c>
      <c r="E179" s="54" t="s">
        <v>2782</v>
      </c>
      <c r="F179" s="54" t="s">
        <v>204</v>
      </c>
      <c r="G179" s="7" t="s">
        <v>24</v>
      </c>
    </row>
    <row r="180">
      <c r="A180" s="6" t="s">
        <v>2912</v>
      </c>
      <c r="B180" s="53">
        <v>4.0</v>
      </c>
      <c r="C180" s="53">
        <v>1850.0</v>
      </c>
      <c r="D180" s="7" t="s">
        <v>2707</v>
      </c>
      <c r="E180" s="54" t="s">
        <v>2782</v>
      </c>
      <c r="F180" s="54" t="s">
        <v>204</v>
      </c>
      <c r="G180" s="7" t="s">
        <v>24</v>
      </c>
    </row>
    <row r="181">
      <c r="A181" s="6" t="s">
        <v>2913</v>
      </c>
      <c r="B181" s="53">
        <v>4.0</v>
      </c>
      <c r="C181" s="53">
        <f>1.1*1850</f>
        <v>2035</v>
      </c>
      <c r="D181" s="7" t="s">
        <v>2710</v>
      </c>
      <c r="E181" s="54" t="s">
        <v>2782</v>
      </c>
      <c r="F181" s="54" t="s">
        <v>204</v>
      </c>
      <c r="G181" s="7" t="s">
        <v>2773</v>
      </c>
    </row>
    <row r="182">
      <c r="A182" s="6" t="s">
        <v>2914</v>
      </c>
      <c r="B182" s="53">
        <v>4.0</v>
      </c>
      <c r="C182" s="53">
        <f>0.9*1850</f>
        <v>1665</v>
      </c>
      <c r="D182" s="7" t="s">
        <v>2707</v>
      </c>
      <c r="E182" s="54" t="s">
        <v>2782</v>
      </c>
      <c r="F182" s="54" t="s">
        <v>204</v>
      </c>
      <c r="G182" s="7" t="s">
        <v>24</v>
      </c>
    </row>
    <row r="183">
      <c r="A183" s="6" t="s">
        <v>2915</v>
      </c>
      <c r="B183" s="53">
        <v>8.0</v>
      </c>
      <c r="C183" s="53">
        <v>9000.0</v>
      </c>
      <c r="D183" s="7" t="s">
        <v>2710</v>
      </c>
      <c r="E183" s="54" t="s">
        <v>2916</v>
      </c>
      <c r="F183" s="54" t="s">
        <v>204</v>
      </c>
      <c r="G183" s="7" t="s">
        <v>150</v>
      </c>
    </row>
    <row r="184">
      <c r="A184" s="6" t="s">
        <v>2917</v>
      </c>
      <c r="B184" s="53">
        <v>8.0</v>
      </c>
      <c r="C184" s="53">
        <f>0.9*9000</f>
        <v>8100</v>
      </c>
      <c r="D184" s="7" t="s">
        <v>2713</v>
      </c>
      <c r="E184" s="54" t="s">
        <v>2916</v>
      </c>
      <c r="F184" s="54" t="s">
        <v>204</v>
      </c>
      <c r="G184" s="7" t="s">
        <v>2918</v>
      </c>
    </row>
    <row r="185">
      <c r="A185" s="6" t="s">
        <v>2919</v>
      </c>
      <c r="B185" s="53">
        <v>1.0</v>
      </c>
      <c r="C185" s="53">
        <v>200.0</v>
      </c>
      <c r="D185" s="7" t="s">
        <v>2713</v>
      </c>
      <c r="E185" s="54" t="s">
        <v>2725</v>
      </c>
      <c r="F185" s="54" t="s">
        <v>204</v>
      </c>
      <c r="G185" s="7" t="s">
        <v>24</v>
      </c>
    </row>
    <row r="186">
      <c r="A186" s="6" t="s">
        <v>2920</v>
      </c>
      <c r="B186" s="53">
        <v>6.0</v>
      </c>
      <c r="C186" s="53">
        <v>4000.0</v>
      </c>
      <c r="D186" s="7" t="s">
        <v>2713</v>
      </c>
      <c r="E186" s="54" t="s">
        <v>2725</v>
      </c>
      <c r="F186" s="54" t="s">
        <v>204</v>
      </c>
      <c r="G186" s="7" t="s">
        <v>24</v>
      </c>
    </row>
    <row r="187">
      <c r="A187" s="6" t="s">
        <v>2921</v>
      </c>
      <c r="B187" s="53">
        <v>12.0</v>
      </c>
      <c r="C187" s="53">
        <v>30000.0</v>
      </c>
      <c r="D187" s="7" t="s">
        <v>2713</v>
      </c>
      <c r="E187" s="54" t="s">
        <v>2725</v>
      </c>
      <c r="F187" s="54" t="s">
        <v>204</v>
      </c>
      <c r="G187" s="7" t="s">
        <v>24</v>
      </c>
    </row>
    <row r="188">
      <c r="A188" s="6" t="s">
        <v>2922</v>
      </c>
      <c r="B188" s="53">
        <v>18.0</v>
      </c>
      <c r="C188" s="53">
        <v>350000.0</v>
      </c>
      <c r="D188" s="7" t="s">
        <v>2713</v>
      </c>
      <c r="E188" s="54" t="s">
        <v>2725</v>
      </c>
      <c r="F188" s="54" t="s">
        <v>204</v>
      </c>
      <c r="G188" s="7" t="s">
        <v>24</v>
      </c>
    </row>
    <row r="189">
      <c r="A189" s="6" t="s">
        <v>2923</v>
      </c>
      <c r="B189" s="53">
        <v>20.0</v>
      </c>
      <c r="C189" s="53">
        <v>775000.0</v>
      </c>
      <c r="D189" s="7" t="s">
        <v>2713</v>
      </c>
      <c r="E189" s="54" t="s">
        <v>2725</v>
      </c>
      <c r="F189" s="54" t="s">
        <v>204</v>
      </c>
      <c r="G189" s="7" t="s">
        <v>24</v>
      </c>
    </row>
    <row r="190">
      <c r="A190" s="6" t="s">
        <v>2924</v>
      </c>
      <c r="B190" s="7">
        <v>1.0</v>
      </c>
      <c r="C190" s="7">
        <v>95.0</v>
      </c>
      <c r="D190" s="7" t="s">
        <v>2710</v>
      </c>
      <c r="E190" s="37" t="s">
        <v>2779</v>
      </c>
      <c r="F190" s="54" t="s">
        <v>204</v>
      </c>
      <c r="G190" s="7" t="s">
        <v>9</v>
      </c>
    </row>
    <row r="191">
      <c r="A191" s="6" t="s">
        <v>2925</v>
      </c>
      <c r="B191" s="7">
        <v>1.0</v>
      </c>
      <c r="C191" s="7">
        <f>ceiling(95*0.9,1)</f>
        <v>86</v>
      </c>
      <c r="D191" s="7" t="s">
        <v>2713</v>
      </c>
      <c r="E191" s="37" t="s">
        <v>2779</v>
      </c>
      <c r="F191" s="54" t="s">
        <v>204</v>
      </c>
      <c r="G191" s="7" t="s">
        <v>2773</v>
      </c>
    </row>
    <row r="192">
      <c r="A192" s="6" t="s">
        <v>2926</v>
      </c>
      <c r="B192" s="53">
        <v>4.0</v>
      </c>
      <c r="C192" s="53">
        <v>2000.0</v>
      </c>
      <c r="D192" s="7" t="s">
        <v>2710</v>
      </c>
      <c r="E192" s="54" t="s">
        <v>2725</v>
      </c>
      <c r="F192" s="54" t="s">
        <v>204</v>
      </c>
      <c r="G192" s="7" t="s">
        <v>29</v>
      </c>
    </row>
    <row r="193">
      <c r="A193" s="6" t="s">
        <v>2927</v>
      </c>
      <c r="B193" s="53">
        <v>4.0</v>
      </c>
      <c r="C193" s="53">
        <f>2000*0.9</f>
        <v>1800</v>
      </c>
      <c r="D193" s="7" t="s">
        <v>2713</v>
      </c>
      <c r="E193" s="54" t="s">
        <v>2725</v>
      </c>
      <c r="F193" s="54" t="s">
        <v>204</v>
      </c>
      <c r="G193" s="7" t="s">
        <v>2776</v>
      </c>
    </row>
    <row r="194">
      <c r="A194" s="6" t="s">
        <v>2928</v>
      </c>
      <c r="B194" s="53">
        <v>1.0</v>
      </c>
      <c r="C194" s="53">
        <v>200.0</v>
      </c>
      <c r="D194" s="7" t="s">
        <v>2713</v>
      </c>
      <c r="E194" s="54" t="s">
        <v>2779</v>
      </c>
      <c r="F194" s="54" t="s">
        <v>204</v>
      </c>
      <c r="G194" s="7" t="s">
        <v>24</v>
      </c>
    </row>
    <row r="195">
      <c r="A195" s="6" t="s">
        <v>2929</v>
      </c>
      <c r="B195" s="53">
        <v>6.0</v>
      </c>
      <c r="C195" s="53">
        <v>4000.0</v>
      </c>
      <c r="D195" s="7" t="s">
        <v>2713</v>
      </c>
      <c r="E195" s="54" t="s">
        <v>2779</v>
      </c>
      <c r="F195" s="54" t="s">
        <v>204</v>
      </c>
      <c r="G195" s="7" t="s">
        <v>24</v>
      </c>
    </row>
    <row r="196">
      <c r="A196" s="6" t="s">
        <v>2930</v>
      </c>
      <c r="B196" s="53">
        <v>12.0</v>
      </c>
      <c r="C196" s="53">
        <v>30000.0</v>
      </c>
      <c r="D196" s="7" t="s">
        <v>2713</v>
      </c>
      <c r="E196" s="54" t="s">
        <v>2779</v>
      </c>
      <c r="F196" s="54" t="s">
        <v>204</v>
      </c>
      <c r="G196" s="7" t="s">
        <v>24</v>
      </c>
    </row>
    <row r="197">
      <c r="A197" s="6" t="s">
        <v>2931</v>
      </c>
      <c r="B197" s="53">
        <v>18.0</v>
      </c>
      <c r="C197" s="53">
        <v>350000.0</v>
      </c>
      <c r="D197" s="7" t="s">
        <v>2713</v>
      </c>
      <c r="E197" s="54" t="s">
        <v>2779</v>
      </c>
      <c r="F197" s="54" t="s">
        <v>204</v>
      </c>
      <c r="G197" s="7" t="s">
        <v>24</v>
      </c>
    </row>
    <row r="198">
      <c r="A198" s="6" t="s">
        <v>2932</v>
      </c>
      <c r="B198" s="53">
        <v>20.0</v>
      </c>
      <c r="C198" s="53">
        <v>775000.0</v>
      </c>
      <c r="D198" s="7" t="s">
        <v>2713</v>
      </c>
      <c r="E198" s="54" t="s">
        <v>2779</v>
      </c>
      <c r="F198" s="54" t="s">
        <v>204</v>
      </c>
      <c r="G198" s="7" t="s">
        <v>24</v>
      </c>
    </row>
    <row r="199">
      <c r="A199" s="6" t="s">
        <v>2933</v>
      </c>
      <c r="B199" s="53">
        <v>2.0</v>
      </c>
      <c r="C199" s="53">
        <v>515.0</v>
      </c>
      <c r="D199" s="7" t="s">
        <v>2720</v>
      </c>
      <c r="E199" s="54" t="s">
        <v>2800</v>
      </c>
      <c r="F199" s="54" t="s">
        <v>204</v>
      </c>
      <c r="G199" s="7" t="s">
        <v>24</v>
      </c>
    </row>
    <row r="200">
      <c r="A200" s="6" t="s">
        <v>2934</v>
      </c>
      <c r="B200" s="53">
        <v>9.0</v>
      </c>
      <c r="C200" s="53">
        <v>12700.0</v>
      </c>
      <c r="D200" s="7" t="s">
        <v>2720</v>
      </c>
      <c r="E200" s="54" t="s">
        <v>2800</v>
      </c>
      <c r="F200" s="54" t="s">
        <v>204</v>
      </c>
      <c r="G200" s="7" t="s">
        <v>24</v>
      </c>
    </row>
    <row r="201">
      <c r="A201" s="6" t="s">
        <v>2935</v>
      </c>
      <c r="B201" s="53">
        <v>15.0</v>
      </c>
      <c r="C201" s="53">
        <v>118500.0</v>
      </c>
      <c r="D201" s="7" t="s">
        <v>2720</v>
      </c>
      <c r="E201" s="54" t="s">
        <v>2800</v>
      </c>
      <c r="F201" s="54" t="s">
        <v>204</v>
      </c>
      <c r="G201" s="7" t="s">
        <v>24</v>
      </c>
    </row>
    <row r="202">
      <c r="A202" s="6" t="s">
        <v>2936</v>
      </c>
      <c r="B202" s="53">
        <v>10.0</v>
      </c>
      <c r="C202" s="53">
        <v>19000.0</v>
      </c>
      <c r="D202" s="7" t="s">
        <v>2710</v>
      </c>
      <c r="E202" s="54" t="s">
        <v>2858</v>
      </c>
      <c r="F202" s="54" t="s">
        <v>204</v>
      </c>
      <c r="G202" s="7" t="s">
        <v>150</v>
      </c>
    </row>
    <row r="203">
      <c r="A203" s="6" t="s">
        <v>2937</v>
      </c>
      <c r="B203" s="53">
        <v>10.0</v>
      </c>
      <c r="C203" s="53">
        <f>19000*0.9</f>
        <v>17100</v>
      </c>
      <c r="D203" s="7" t="s">
        <v>2713</v>
      </c>
      <c r="E203" s="54" t="s">
        <v>2858</v>
      </c>
      <c r="F203" s="54" t="s">
        <v>204</v>
      </c>
      <c r="G203" s="7" t="s">
        <v>2918</v>
      </c>
    </row>
    <row r="204">
      <c r="A204" s="6" t="s">
        <v>2938</v>
      </c>
      <c r="B204" s="53">
        <v>5.0</v>
      </c>
      <c r="C204" s="53">
        <v>3050.0</v>
      </c>
      <c r="D204" s="7" t="s">
        <v>2707</v>
      </c>
      <c r="E204" s="54" t="s">
        <v>2939</v>
      </c>
      <c r="F204" s="54" t="s">
        <v>204</v>
      </c>
      <c r="G204" s="7" t="s">
        <v>9</v>
      </c>
    </row>
    <row r="205">
      <c r="A205" s="6" t="s">
        <v>2940</v>
      </c>
      <c r="B205" s="53">
        <v>5.0</v>
      </c>
      <c r="C205" s="53">
        <f>3050*1.1</f>
        <v>3355</v>
      </c>
      <c r="D205" s="7" t="s">
        <v>2710</v>
      </c>
      <c r="E205" s="54" t="s">
        <v>2939</v>
      </c>
      <c r="F205" s="54" t="s">
        <v>204</v>
      </c>
      <c r="G205" s="7" t="s">
        <v>9</v>
      </c>
    </row>
    <row r="206">
      <c r="A206" s="6" t="s">
        <v>2941</v>
      </c>
      <c r="B206" s="53">
        <v>5.0</v>
      </c>
      <c r="C206" s="53">
        <f>3050*0.9</f>
        <v>2745</v>
      </c>
      <c r="D206" s="7" t="s">
        <v>2713</v>
      </c>
      <c r="E206" s="54" t="s">
        <v>2939</v>
      </c>
      <c r="F206" s="54" t="s">
        <v>204</v>
      </c>
      <c r="G206" s="7" t="s">
        <v>2773</v>
      </c>
    </row>
    <row r="207">
      <c r="A207" s="6" t="s">
        <v>2942</v>
      </c>
      <c r="B207" s="7">
        <v>1.0</v>
      </c>
      <c r="C207" s="7">
        <v>150.0</v>
      </c>
      <c r="D207" s="7" t="s">
        <v>2707</v>
      </c>
      <c r="E207" s="54" t="s">
        <v>2939</v>
      </c>
      <c r="F207" s="54" t="s">
        <v>204</v>
      </c>
      <c r="G207" s="7" t="s">
        <v>9</v>
      </c>
    </row>
    <row r="208">
      <c r="A208" s="6" t="s">
        <v>2943</v>
      </c>
      <c r="B208" s="7">
        <v>3.0</v>
      </c>
      <c r="C208" s="7">
        <v>165.0</v>
      </c>
      <c r="D208" s="7" t="s">
        <v>2710</v>
      </c>
      <c r="E208" s="37" t="s">
        <v>2939</v>
      </c>
      <c r="F208" s="54" t="s">
        <v>204</v>
      </c>
      <c r="G208" s="7" t="s">
        <v>9</v>
      </c>
    </row>
    <row r="209">
      <c r="A209" s="6" t="s">
        <v>2944</v>
      </c>
      <c r="B209" s="7">
        <v>1.0</v>
      </c>
      <c r="C209" s="7">
        <v>135.0</v>
      </c>
      <c r="D209" s="7" t="s">
        <v>2713</v>
      </c>
      <c r="E209" s="54" t="s">
        <v>2939</v>
      </c>
      <c r="F209" s="54" t="s">
        <v>204</v>
      </c>
      <c r="G209" s="7" t="s">
        <v>2773</v>
      </c>
    </row>
    <row r="210">
      <c r="A210" s="6" t="s">
        <v>2945</v>
      </c>
      <c r="B210" s="53">
        <v>10.0</v>
      </c>
      <c r="C210" s="53">
        <v>18300.0</v>
      </c>
      <c r="D210" s="7" t="s">
        <v>2720</v>
      </c>
      <c r="E210" s="54" t="s">
        <v>2738</v>
      </c>
      <c r="F210" s="54" t="s">
        <v>204</v>
      </c>
      <c r="G210" s="7" t="s">
        <v>24</v>
      </c>
    </row>
    <row r="211">
      <c r="A211" s="6" t="s">
        <v>2946</v>
      </c>
      <c r="B211" s="53">
        <v>13.0</v>
      </c>
      <c r="C211" s="53">
        <v>49700.0</v>
      </c>
      <c r="D211" s="7" t="s">
        <v>2720</v>
      </c>
      <c r="E211" s="54" t="s">
        <v>2738</v>
      </c>
      <c r="F211" s="54" t="s">
        <v>204</v>
      </c>
      <c r="G211" s="7" t="s">
        <v>24</v>
      </c>
    </row>
    <row r="212">
      <c r="A212" s="6" t="s">
        <v>2947</v>
      </c>
      <c r="B212" s="53">
        <v>17.0</v>
      </c>
      <c r="C212" s="53">
        <v>266000.0</v>
      </c>
      <c r="D212" s="7" t="s">
        <v>2720</v>
      </c>
      <c r="E212" s="54" t="s">
        <v>2738</v>
      </c>
      <c r="F212" s="54" t="s">
        <v>204</v>
      </c>
      <c r="G212" s="7" t="s">
        <v>24</v>
      </c>
    </row>
    <row r="213">
      <c r="A213" s="6" t="s">
        <v>2948</v>
      </c>
      <c r="B213" s="53">
        <v>20.0</v>
      </c>
      <c r="C213" s="53">
        <v>820000.0</v>
      </c>
      <c r="D213" s="7" t="s">
        <v>2720</v>
      </c>
      <c r="E213" s="54" t="s">
        <v>2738</v>
      </c>
      <c r="F213" s="54" t="s">
        <v>204</v>
      </c>
      <c r="G213" s="7" t="s">
        <v>24</v>
      </c>
    </row>
    <row r="214">
      <c r="A214" s="6" t="s">
        <v>2949</v>
      </c>
      <c r="B214" s="53">
        <v>3.0</v>
      </c>
      <c r="C214" s="53">
        <v>1225.0</v>
      </c>
      <c r="D214" s="7" t="s">
        <v>2720</v>
      </c>
      <c r="E214" s="54" t="s">
        <v>2874</v>
      </c>
      <c r="F214" s="54" t="s">
        <v>204</v>
      </c>
      <c r="G214" s="7" t="s">
        <v>24</v>
      </c>
    </row>
    <row r="215">
      <c r="A215" s="6" t="s">
        <v>2950</v>
      </c>
      <c r="B215" s="53">
        <v>9.0</v>
      </c>
      <c r="C215" s="53">
        <v>13600.0</v>
      </c>
      <c r="D215" s="7" t="s">
        <v>2720</v>
      </c>
      <c r="E215" s="54" t="s">
        <v>2874</v>
      </c>
      <c r="F215" s="54" t="s">
        <v>204</v>
      </c>
      <c r="G215" s="7" t="s">
        <v>24</v>
      </c>
    </row>
    <row r="216">
      <c r="A216" s="6" t="s">
        <v>2951</v>
      </c>
      <c r="B216" s="53">
        <v>1.0</v>
      </c>
      <c r="C216" s="53">
        <v>200.0</v>
      </c>
      <c r="D216" s="7" t="s">
        <v>2713</v>
      </c>
      <c r="E216" s="54" t="s">
        <v>2858</v>
      </c>
      <c r="F216" s="54" t="s">
        <v>204</v>
      </c>
      <c r="G216" s="7" t="s">
        <v>24</v>
      </c>
    </row>
    <row r="217">
      <c r="A217" s="6" t="s">
        <v>2952</v>
      </c>
      <c r="B217" s="53">
        <v>6.0</v>
      </c>
      <c r="C217" s="53">
        <v>4000.0</v>
      </c>
      <c r="D217" s="7" t="s">
        <v>2713</v>
      </c>
      <c r="E217" s="54" t="s">
        <v>2858</v>
      </c>
      <c r="F217" s="54" t="s">
        <v>204</v>
      </c>
      <c r="G217" s="7" t="s">
        <v>24</v>
      </c>
    </row>
    <row r="218">
      <c r="A218" s="6" t="s">
        <v>2953</v>
      </c>
      <c r="B218" s="53">
        <v>12.0</v>
      </c>
      <c r="C218" s="53">
        <v>30000.0</v>
      </c>
      <c r="D218" s="7" t="s">
        <v>2713</v>
      </c>
      <c r="E218" s="54" t="s">
        <v>2858</v>
      </c>
      <c r="F218" s="54" t="s">
        <v>204</v>
      </c>
      <c r="G218" s="7" t="s">
        <v>24</v>
      </c>
    </row>
    <row r="219">
      <c r="A219" s="6" t="s">
        <v>2954</v>
      </c>
      <c r="B219" s="53">
        <v>18.0</v>
      </c>
      <c r="C219" s="53">
        <v>350000.0</v>
      </c>
      <c r="D219" s="7" t="s">
        <v>2713</v>
      </c>
      <c r="E219" s="54" t="s">
        <v>2858</v>
      </c>
      <c r="F219" s="54" t="s">
        <v>204</v>
      </c>
      <c r="G219" s="7" t="s">
        <v>24</v>
      </c>
    </row>
    <row r="220">
      <c r="A220" s="6" t="s">
        <v>2955</v>
      </c>
      <c r="B220" s="53">
        <v>20.0</v>
      </c>
      <c r="C220" s="53">
        <v>775000.0</v>
      </c>
      <c r="D220" s="7" t="s">
        <v>2713</v>
      </c>
      <c r="E220" s="54" t="s">
        <v>2858</v>
      </c>
      <c r="F220" s="54" t="s">
        <v>204</v>
      </c>
      <c r="G220" s="7" t="s">
        <v>24</v>
      </c>
    </row>
    <row r="221">
      <c r="A221" s="6" t="s">
        <v>2956</v>
      </c>
      <c r="B221" s="53">
        <v>2.0</v>
      </c>
      <c r="C221" s="53">
        <v>500.0</v>
      </c>
      <c r="D221" s="7" t="s">
        <v>2707</v>
      </c>
      <c r="E221" s="54" t="s">
        <v>2721</v>
      </c>
      <c r="F221" s="54" t="s">
        <v>204</v>
      </c>
      <c r="G221" s="7" t="s">
        <v>109</v>
      </c>
    </row>
    <row r="222">
      <c r="A222" s="6" t="s">
        <v>2957</v>
      </c>
      <c r="B222" s="53">
        <v>2.0</v>
      </c>
      <c r="C222" s="53">
        <f>500*1.1</f>
        <v>550</v>
      </c>
      <c r="D222" s="7" t="s">
        <v>2710</v>
      </c>
      <c r="E222" s="54" t="s">
        <v>2721</v>
      </c>
      <c r="F222" s="54" t="s">
        <v>204</v>
      </c>
      <c r="G222" s="7" t="s">
        <v>2958</v>
      </c>
    </row>
    <row r="223">
      <c r="A223" s="6" t="s">
        <v>2959</v>
      </c>
      <c r="B223" s="53">
        <v>2.0</v>
      </c>
      <c r="C223" s="53">
        <f>500*0.9</f>
        <v>450</v>
      </c>
      <c r="D223" s="7" t="s">
        <v>2713</v>
      </c>
      <c r="E223" s="54" t="s">
        <v>2721</v>
      </c>
      <c r="F223" s="54" t="s">
        <v>204</v>
      </c>
      <c r="G223" s="7" t="s">
        <v>2960</v>
      </c>
    </row>
    <row r="224">
      <c r="A224" s="6" t="s">
        <v>2961</v>
      </c>
      <c r="B224" s="53">
        <v>7.0</v>
      </c>
      <c r="C224" s="53">
        <v>6300.0</v>
      </c>
      <c r="D224" s="7" t="s">
        <v>2707</v>
      </c>
      <c r="E224" s="54" t="s">
        <v>2723</v>
      </c>
      <c r="F224" s="54" t="s">
        <v>204</v>
      </c>
      <c r="G224" s="7" t="s">
        <v>109</v>
      </c>
    </row>
    <row r="225">
      <c r="A225" s="6" t="s">
        <v>2962</v>
      </c>
      <c r="B225" s="53">
        <v>7.0</v>
      </c>
      <c r="C225" s="53">
        <f>6300*1.1</f>
        <v>6930</v>
      </c>
      <c r="D225" s="7" t="s">
        <v>2710</v>
      </c>
      <c r="E225" s="54" t="s">
        <v>2723</v>
      </c>
      <c r="F225" s="54" t="s">
        <v>204</v>
      </c>
      <c r="G225" s="7" t="s">
        <v>2958</v>
      </c>
    </row>
    <row r="226">
      <c r="A226" s="6" t="s">
        <v>2963</v>
      </c>
      <c r="B226" s="53">
        <v>7.0</v>
      </c>
      <c r="C226" s="53">
        <f>6300*0.9</f>
        <v>5670</v>
      </c>
      <c r="D226" s="7" t="s">
        <v>2713</v>
      </c>
      <c r="E226" s="54" t="s">
        <v>2723</v>
      </c>
      <c r="F226" s="54" t="s">
        <v>204</v>
      </c>
      <c r="G226" s="7" t="s">
        <v>2960</v>
      </c>
    </row>
    <row r="227">
      <c r="A227" s="6" t="s">
        <v>2964</v>
      </c>
      <c r="B227" s="53">
        <v>12.0</v>
      </c>
      <c r="C227" s="53">
        <v>36600.0</v>
      </c>
      <c r="D227" s="7" t="s">
        <v>2707</v>
      </c>
      <c r="E227" s="54" t="s">
        <v>2742</v>
      </c>
      <c r="F227" s="54" t="s">
        <v>204</v>
      </c>
      <c r="G227" s="7" t="s">
        <v>99</v>
      </c>
    </row>
    <row r="228">
      <c r="A228" s="6" t="s">
        <v>2965</v>
      </c>
      <c r="B228" s="53">
        <v>12.0</v>
      </c>
      <c r="C228" s="53">
        <f>36600*1.1</f>
        <v>40260</v>
      </c>
      <c r="D228" s="7" t="s">
        <v>2710</v>
      </c>
      <c r="E228" s="54" t="s">
        <v>2742</v>
      </c>
      <c r="F228" s="54" t="s">
        <v>204</v>
      </c>
      <c r="G228" s="7" t="s">
        <v>2711</v>
      </c>
    </row>
    <row r="229">
      <c r="A229" s="6" t="s">
        <v>2966</v>
      </c>
      <c r="B229" s="53">
        <v>12.0</v>
      </c>
      <c r="C229" s="53">
        <f>36600*0.9</f>
        <v>32940</v>
      </c>
      <c r="D229" s="7" t="s">
        <v>2713</v>
      </c>
      <c r="E229" s="54" t="s">
        <v>2742</v>
      </c>
      <c r="F229" s="54" t="s">
        <v>204</v>
      </c>
      <c r="G229" s="7" t="s">
        <v>2714</v>
      </c>
    </row>
    <row r="230">
      <c r="A230" s="6" t="s">
        <v>2967</v>
      </c>
      <c r="B230" s="53">
        <v>5.0</v>
      </c>
      <c r="C230" s="53">
        <v>2500.0</v>
      </c>
      <c r="D230" s="7" t="s">
        <v>2710</v>
      </c>
      <c r="E230" s="54" t="s">
        <v>2742</v>
      </c>
      <c r="F230" s="54" t="s">
        <v>204</v>
      </c>
      <c r="G230" s="7" t="s">
        <v>34</v>
      </c>
    </row>
    <row r="231">
      <c r="A231" s="6" t="s">
        <v>2968</v>
      </c>
      <c r="B231" s="53">
        <v>5.0</v>
      </c>
      <c r="C231" s="53">
        <f>2500*0.9</f>
        <v>2250</v>
      </c>
      <c r="D231" s="7" t="s">
        <v>2713</v>
      </c>
      <c r="E231" s="54" t="s">
        <v>2742</v>
      </c>
      <c r="F231" s="54" t="s">
        <v>204</v>
      </c>
      <c r="G231" s="7" t="s">
        <v>1939</v>
      </c>
    </row>
    <row r="232">
      <c r="A232" s="6" t="s">
        <v>2969</v>
      </c>
      <c r="B232" s="53">
        <v>3.0</v>
      </c>
      <c r="C232" s="53">
        <v>1275.0</v>
      </c>
      <c r="D232" s="7" t="s">
        <v>2710</v>
      </c>
      <c r="E232" s="54" t="s">
        <v>2858</v>
      </c>
      <c r="F232" s="54" t="s">
        <v>204</v>
      </c>
      <c r="G232" s="7" t="s">
        <v>24</v>
      </c>
    </row>
    <row r="233">
      <c r="A233" s="6" t="s">
        <v>2970</v>
      </c>
      <c r="B233" s="53">
        <v>3.0</v>
      </c>
      <c r="C233" s="53">
        <f>1275*0.9</f>
        <v>1147.5</v>
      </c>
      <c r="D233" s="7" t="s">
        <v>2713</v>
      </c>
      <c r="E233" s="54" t="s">
        <v>2858</v>
      </c>
      <c r="F233" s="54" t="s">
        <v>204</v>
      </c>
      <c r="G233" s="7" t="s">
        <v>24</v>
      </c>
    </row>
    <row r="234">
      <c r="A234" s="6" t="s">
        <v>2971</v>
      </c>
      <c r="B234" s="53">
        <v>8.0</v>
      </c>
      <c r="C234" s="53">
        <v>8500.0</v>
      </c>
      <c r="D234" s="7" t="s">
        <v>2710</v>
      </c>
      <c r="E234" s="54" t="s">
        <v>2723</v>
      </c>
      <c r="F234" s="54" t="s">
        <v>204</v>
      </c>
      <c r="G234" s="7" t="s">
        <v>29</v>
      </c>
    </row>
    <row r="235">
      <c r="A235" s="6" t="s">
        <v>2972</v>
      </c>
      <c r="B235" s="53">
        <v>8.0</v>
      </c>
      <c r="C235" s="53">
        <f>8500*0.9</f>
        <v>7650</v>
      </c>
      <c r="D235" s="7" t="s">
        <v>2713</v>
      </c>
      <c r="E235" s="54" t="s">
        <v>2723</v>
      </c>
      <c r="F235" s="54" t="s">
        <v>204</v>
      </c>
      <c r="G235" s="7" t="s">
        <v>2776</v>
      </c>
    </row>
    <row r="236">
      <c r="A236" s="6" t="s">
        <v>2973</v>
      </c>
      <c r="B236" s="53">
        <v>1.0</v>
      </c>
      <c r="C236" s="53">
        <v>200.0</v>
      </c>
      <c r="D236" s="7" t="s">
        <v>2713</v>
      </c>
      <c r="E236" s="54" t="s">
        <v>2800</v>
      </c>
      <c r="F236" s="54" t="s">
        <v>204</v>
      </c>
      <c r="G236" s="7" t="s">
        <v>24</v>
      </c>
    </row>
    <row r="237">
      <c r="A237" s="6" t="s">
        <v>2974</v>
      </c>
      <c r="B237" s="53">
        <v>6.0</v>
      </c>
      <c r="C237" s="53">
        <v>4000.0</v>
      </c>
      <c r="D237" s="7" t="s">
        <v>2713</v>
      </c>
      <c r="E237" s="54" t="s">
        <v>2800</v>
      </c>
      <c r="F237" s="54" t="s">
        <v>204</v>
      </c>
      <c r="G237" s="7" t="s">
        <v>24</v>
      </c>
    </row>
    <row r="238">
      <c r="A238" s="6" t="s">
        <v>2975</v>
      </c>
      <c r="B238" s="53">
        <v>12.0</v>
      </c>
      <c r="C238" s="53">
        <v>30000.0</v>
      </c>
      <c r="D238" s="7" t="s">
        <v>2713</v>
      </c>
      <c r="E238" s="54" t="s">
        <v>2800</v>
      </c>
      <c r="F238" s="54" t="s">
        <v>204</v>
      </c>
      <c r="G238" s="7" t="s">
        <v>24</v>
      </c>
    </row>
    <row r="239">
      <c r="A239" s="6" t="s">
        <v>2976</v>
      </c>
      <c r="B239" s="53">
        <v>18.0</v>
      </c>
      <c r="C239" s="53">
        <v>350000.0</v>
      </c>
      <c r="D239" s="7" t="s">
        <v>2713</v>
      </c>
      <c r="E239" s="54" t="s">
        <v>2800</v>
      </c>
      <c r="F239" s="54" t="s">
        <v>204</v>
      </c>
      <c r="G239" s="7" t="s">
        <v>24</v>
      </c>
    </row>
    <row r="240">
      <c r="A240" s="6" t="s">
        <v>2977</v>
      </c>
      <c r="B240" s="53">
        <v>20.0</v>
      </c>
      <c r="C240" s="53">
        <v>775000.0</v>
      </c>
      <c r="D240" s="7" t="s">
        <v>2713</v>
      </c>
      <c r="E240" s="54" t="s">
        <v>2800</v>
      </c>
      <c r="F240" s="54" t="s">
        <v>204</v>
      </c>
      <c r="G240" s="7" t="s">
        <v>24</v>
      </c>
    </row>
    <row r="241">
      <c r="A241" s="6" t="s">
        <v>2978</v>
      </c>
      <c r="B241" s="53">
        <v>4.0</v>
      </c>
      <c r="C241" s="53">
        <v>2030.0</v>
      </c>
      <c r="D241" s="7" t="s">
        <v>2720</v>
      </c>
      <c r="E241" s="54" t="s">
        <v>2725</v>
      </c>
      <c r="F241" s="54" t="s">
        <v>204</v>
      </c>
      <c r="G241" s="7" t="s">
        <v>24</v>
      </c>
    </row>
    <row r="242">
      <c r="A242" s="6" t="s">
        <v>2979</v>
      </c>
      <c r="B242" s="53">
        <v>1.0</v>
      </c>
      <c r="C242" s="53">
        <v>370.0</v>
      </c>
      <c r="D242" s="7" t="s">
        <v>2720</v>
      </c>
      <c r="E242" s="54" t="s">
        <v>2725</v>
      </c>
      <c r="F242" s="54" t="s">
        <v>204</v>
      </c>
      <c r="G242" s="7" t="s">
        <v>24</v>
      </c>
    </row>
    <row r="243">
      <c r="A243" s="6" t="s">
        <v>2980</v>
      </c>
      <c r="B243" s="53">
        <v>6.0</v>
      </c>
      <c r="C243" s="53">
        <v>4400.0</v>
      </c>
      <c r="D243" s="7" t="s">
        <v>2720</v>
      </c>
      <c r="E243" s="54" t="s">
        <v>2725</v>
      </c>
      <c r="F243" s="54" t="s">
        <v>204</v>
      </c>
      <c r="G243" s="7" t="s">
        <v>24</v>
      </c>
    </row>
    <row r="244">
      <c r="A244" s="6" t="s">
        <v>2981</v>
      </c>
      <c r="B244" s="53">
        <v>1.0</v>
      </c>
      <c r="C244" s="53">
        <v>200.0</v>
      </c>
      <c r="D244" s="7" t="s">
        <v>2713</v>
      </c>
      <c r="E244" s="54" t="s">
        <v>2742</v>
      </c>
      <c r="F244" s="54" t="s">
        <v>204</v>
      </c>
      <c r="G244" s="7" t="s">
        <v>24</v>
      </c>
    </row>
    <row r="245">
      <c r="A245" s="6" t="s">
        <v>2982</v>
      </c>
      <c r="B245" s="53">
        <v>6.0</v>
      </c>
      <c r="C245" s="53">
        <v>4000.0</v>
      </c>
      <c r="D245" s="7" t="s">
        <v>2713</v>
      </c>
      <c r="E245" s="54" t="s">
        <v>2742</v>
      </c>
      <c r="F245" s="54" t="s">
        <v>204</v>
      </c>
      <c r="G245" s="7" t="s">
        <v>24</v>
      </c>
    </row>
    <row r="246">
      <c r="A246" s="6" t="s">
        <v>2983</v>
      </c>
      <c r="B246" s="53">
        <v>12.0</v>
      </c>
      <c r="C246" s="53">
        <v>30000.0</v>
      </c>
      <c r="D246" s="7" t="s">
        <v>2713</v>
      </c>
      <c r="E246" s="54" t="s">
        <v>2742</v>
      </c>
      <c r="F246" s="54" t="s">
        <v>204</v>
      </c>
      <c r="G246" s="7" t="s">
        <v>24</v>
      </c>
    </row>
    <row r="247">
      <c r="A247" s="6" t="s">
        <v>2984</v>
      </c>
      <c r="B247" s="53">
        <v>18.0</v>
      </c>
      <c r="C247" s="53">
        <v>350000.0</v>
      </c>
      <c r="D247" s="7" t="s">
        <v>2713</v>
      </c>
      <c r="E247" s="54" t="s">
        <v>2742</v>
      </c>
      <c r="F247" s="54" t="s">
        <v>204</v>
      </c>
      <c r="G247" s="7" t="s">
        <v>24</v>
      </c>
    </row>
    <row r="248">
      <c r="A248" s="6" t="s">
        <v>2985</v>
      </c>
      <c r="B248" s="53">
        <v>20.0</v>
      </c>
      <c r="C248" s="53">
        <v>775000.0</v>
      </c>
      <c r="D248" s="7" t="s">
        <v>2713</v>
      </c>
      <c r="E248" s="54" t="s">
        <v>2742</v>
      </c>
      <c r="F248" s="54" t="s">
        <v>204</v>
      </c>
      <c r="G248" s="7" t="s">
        <v>24</v>
      </c>
    </row>
    <row r="249">
      <c r="A249" s="6" t="s">
        <v>2986</v>
      </c>
      <c r="B249" s="53">
        <v>4.0</v>
      </c>
      <c r="C249" s="53">
        <v>2000.0</v>
      </c>
      <c r="D249" s="7" t="s">
        <v>2720</v>
      </c>
      <c r="E249" s="54" t="s">
        <v>2987</v>
      </c>
      <c r="F249" s="54" t="s">
        <v>204</v>
      </c>
      <c r="G249" s="7" t="s">
        <v>89</v>
      </c>
    </row>
    <row r="250">
      <c r="A250" s="6" t="s">
        <v>2988</v>
      </c>
      <c r="B250" s="53">
        <v>4.0</v>
      </c>
      <c r="C250" s="53">
        <v>2200.0</v>
      </c>
      <c r="D250" s="7" t="s">
        <v>2710</v>
      </c>
      <c r="E250" s="54" t="s">
        <v>2742</v>
      </c>
      <c r="F250" s="54" t="s">
        <v>204</v>
      </c>
      <c r="G250" s="7" t="s">
        <v>14</v>
      </c>
    </row>
    <row r="251">
      <c r="A251" s="6" t="s">
        <v>2989</v>
      </c>
      <c r="B251" s="53">
        <v>4.0</v>
      </c>
      <c r="C251" s="53">
        <f>2200*0.9</f>
        <v>1980</v>
      </c>
      <c r="D251" s="7" t="s">
        <v>2713</v>
      </c>
      <c r="E251" s="54" t="s">
        <v>2742</v>
      </c>
      <c r="F251" s="54" t="s">
        <v>204</v>
      </c>
      <c r="G251" s="7" t="s">
        <v>2735</v>
      </c>
    </row>
    <row r="252">
      <c r="A252" s="6" t="s">
        <v>2990</v>
      </c>
      <c r="B252" s="53">
        <v>11.0</v>
      </c>
      <c r="C252" s="53">
        <v>26520.0</v>
      </c>
      <c r="D252" s="7" t="s">
        <v>2707</v>
      </c>
      <c r="E252" s="54" t="s">
        <v>2991</v>
      </c>
      <c r="F252" s="54" t="s">
        <v>204</v>
      </c>
      <c r="G252" s="7" t="s">
        <v>24</v>
      </c>
    </row>
    <row r="253">
      <c r="A253" s="6" t="s">
        <v>2992</v>
      </c>
      <c r="B253" s="53">
        <v>11.0</v>
      </c>
      <c r="C253" s="53">
        <f>1.1*26520</f>
        <v>29172</v>
      </c>
      <c r="D253" s="7" t="s">
        <v>2710</v>
      </c>
      <c r="E253" s="54" t="s">
        <v>2991</v>
      </c>
      <c r="F253" s="54" t="s">
        <v>204</v>
      </c>
      <c r="G253" s="7" t="s">
        <v>2773</v>
      </c>
    </row>
    <row r="254">
      <c r="A254" s="6" t="s">
        <v>2993</v>
      </c>
      <c r="B254" s="53">
        <v>11.0</v>
      </c>
      <c r="C254" s="53">
        <f>0.9*26520</f>
        <v>23868</v>
      </c>
      <c r="D254" s="7" t="s">
        <v>2707</v>
      </c>
      <c r="E254" s="54" t="s">
        <v>2991</v>
      </c>
      <c r="F254" s="54" t="s">
        <v>204</v>
      </c>
      <c r="G254" s="7" t="s">
        <v>24</v>
      </c>
    </row>
    <row r="255">
      <c r="A255" s="6" t="s">
        <v>2994</v>
      </c>
      <c r="B255" s="53">
        <v>3.0</v>
      </c>
      <c r="C255" s="53">
        <v>1530.0</v>
      </c>
      <c r="D255" s="7" t="s">
        <v>2707</v>
      </c>
      <c r="E255" s="54" t="s">
        <v>2991</v>
      </c>
      <c r="F255" s="54" t="s">
        <v>204</v>
      </c>
      <c r="G255" s="7" t="s">
        <v>24</v>
      </c>
    </row>
    <row r="256">
      <c r="A256" s="6" t="s">
        <v>2995</v>
      </c>
      <c r="B256" s="53">
        <v>3.0</v>
      </c>
      <c r="C256" s="53">
        <f>1.1*1530</f>
        <v>1683</v>
      </c>
      <c r="D256" s="7" t="s">
        <v>2710</v>
      </c>
      <c r="E256" s="54" t="s">
        <v>2991</v>
      </c>
      <c r="F256" s="54" t="s">
        <v>204</v>
      </c>
      <c r="G256" s="7" t="s">
        <v>2773</v>
      </c>
    </row>
    <row r="257">
      <c r="A257" s="6" t="s">
        <v>2996</v>
      </c>
      <c r="B257" s="53">
        <v>3.0</v>
      </c>
      <c r="C257" s="53">
        <f>0.9*1530</f>
        <v>1377</v>
      </c>
      <c r="D257" s="7" t="s">
        <v>2707</v>
      </c>
      <c r="E257" s="54" t="s">
        <v>2991</v>
      </c>
      <c r="F257" s="54" t="s">
        <v>204</v>
      </c>
      <c r="G257" s="7" t="s">
        <v>24</v>
      </c>
    </row>
    <row r="258">
      <c r="A258" s="6" t="s">
        <v>2997</v>
      </c>
      <c r="B258" s="53">
        <v>7.0</v>
      </c>
      <c r="C258" s="53">
        <v>7140.0</v>
      </c>
      <c r="D258" s="7" t="s">
        <v>2707</v>
      </c>
      <c r="E258" s="54" t="s">
        <v>2991</v>
      </c>
      <c r="F258" s="54" t="s">
        <v>204</v>
      </c>
      <c r="G258" s="7" t="s">
        <v>24</v>
      </c>
    </row>
    <row r="259">
      <c r="A259" s="6" t="s">
        <v>2998</v>
      </c>
      <c r="B259" s="53">
        <v>7.0</v>
      </c>
      <c r="C259" s="53">
        <f>1.1*7140</f>
        <v>7854</v>
      </c>
      <c r="D259" s="7" t="s">
        <v>2710</v>
      </c>
      <c r="E259" s="54" t="s">
        <v>2991</v>
      </c>
      <c r="F259" s="54" t="s">
        <v>204</v>
      </c>
      <c r="G259" s="7" t="s">
        <v>2773</v>
      </c>
    </row>
    <row r="260">
      <c r="A260" s="6" t="s">
        <v>2999</v>
      </c>
      <c r="B260" s="53">
        <v>7.0</v>
      </c>
      <c r="C260" s="53">
        <f>0.9*7140</f>
        <v>6426</v>
      </c>
      <c r="D260" s="7" t="s">
        <v>2707</v>
      </c>
      <c r="E260" s="54" t="s">
        <v>2991</v>
      </c>
      <c r="F260" s="54" t="s">
        <v>204</v>
      </c>
      <c r="G260" s="7" t="s">
        <v>24</v>
      </c>
    </row>
    <row r="261">
      <c r="A261" s="6" t="s">
        <v>3000</v>
      </c>
      <c r="B261" s="53">
        <v>15.0</v>
      </c>
      <c r="C261" s="53">
        <v>122400.0</v>
      </c>
      <c r="D261" s="7" t="s">
        <v>2707</v>
      </c>
      <c r="E261" s="54" t="s">
        <v>2991</v>
      </c>
      <c r="F261" s="54" t="s">
        <v>204</v>
      </c>
      <c r="G261" s="7" t="s">
        <v>24</v>
      </c>
    </row>
    <row r="262">
      <c r="A262" s="6" t="s">
        <v>3001</v>
      </c>
      <c r="B262" s="53">
        <v>15.0</v>
      </c>
      <c r="C262" s="53">
        <f>1.1*122400</f>
        <v>134640</v>
      </c>
      <c r="D262" s="7" t="s">
        <v>2710</v>
      </c>
      <c r="E262" s="54" t="s">
        <v>2991</v>
      </c>
      <c r="F262" s="54" t="s">
        <v>204</v>
      </c>
      <c r="G262" s="7" t="s">
        <v>2773</v>
      </c>
    </row>
    <row r="263">
      <c r="A263" s="6" t="s">
        <v>3002</v>
      </c>
      <c r="B263" s="53">
        <v>15.0</v>
      </c>
      <c r="C263" s="53">
        <f>0.9*122400</f>
        <v>110160</v>
      </c>
      <c r="D263" s="7" t="s">
        <v>2707</v>
      </c>
      <c r="E263" s="54" t="s">
        <v>2991</v>
      </c>
      <c r="F263" s="54" t="s">
        <v>204</v>
      </c>
      <c r="G263" s="7" t="s">
        <v>24</v>
      </c>
    </row>
    <row r="264">
      <c r="A264" s="6" t="s">
        <v>3003</v>
      </c>
      <c r="B264" s="53">
        <v>19.0</v>
      </c>
      <c r="C264" s="53">
        <v>612000.0</v>
      </c>
      <c r="D264" s="7" t="s">
        <v>2707</v>
      </c>
      <c r="E264" s="54" t="s">
        <v>2991</v>
      </c>
      <c r="F264" s="54" t="s">
        <v>204</v>
      </c>
      <c r="G264" s="7" t="s">
        <v>24</v>
      </c>
    </row>
    <row r="265">
      <c r="A265" s="6" t="s">
        <v>3004</v>
      </c>
      <c r="B265" s="53">
        <v>19.0</v>
      </c>
      <c r="C265" s="53">
        <f>1.1*612000</f>
        <v>673200</v>
      </c>
      <c r="D265" s="7" t="s">
        <v>2710</v>
      </c>
      <c r="E265" s="54" t="s">
        <v>2991</v>
      </c>
      <c r="F265" s="54" t="s">
        <v>204</v>
      </c>
      <c r="G265" s="7" t="s">
        <v>2773</v>
      </c>
    </row>
    <row r="266">
      <c r="A266" s="6" t="s">
        <v>3005</v>
      </c>
      <c r="B266" s="53">
        <v>19.0</v>
      </c>
      <c r="C266" s="53">
        <f>0.9*612000</f>
        <v>550800</v>
      </c>
      <c r="D266" s="7" t="s">
        <v>2707</v>
      </c>
      <c r="E266" s="54" t="s">
        <v>2991</v>
      </c>
      <c r="F266" s="54" t="s">
        <v>204</v>
      </c>
      <c r="G266" s="7" t="s">
        <v>24</v>
      </c>
    </row>
    <row r="267">
      <c r="A267" s="6" t="s">
        <v>3006</v>
      </c>
      <c r="B267" s="53">
        <v>3.0</v>
      </c>
      <c r="C267" s="53">
        <v>1400.0</v>
      </c>
      <c r="D267" s="7" t="s">
        <v>204</v>
      </c>
      <c r="E267" s="54" t="s">
        <v>204</v>
      </c>
      <c r="F267" s="54" t="s">
        <v>204</v>
      </c>
      <c r="G267" s="7" t="s">
        <v>9</v>
      </c>
    </row>
    <row r="268">
      <c r="A268" s="6" t="s">
        <v>3007</v>
      </c>
      <c r="B268" s="53">
        <v>7.0</v>
      </c>
      <c r="C268" s="53">
        <v>6500.0</v>
      </c>
      <c r="D268" s="7" t="s">
        <v>204</v>
      </c>
      <c r="E268" s="54" t="s">
        <v>204</v>
      </c>
      <c r="F268" s="54" t="s">
        <v>204</v>
      </c>
      <c r="G268" s="7" t="s">
        <v>9</v>
      </c>
    </row>
    <row r="269">
      <c r="A269" s="6" t="s">
        <v>3008</v>
      </c>
      <c r="B269" s="53">
        <v>14.0</v>
      </c>
      <c r="C269" s="53">
        <v>75000.0</v>
      </c>
      <c r="D269" s="7" t="s">
        <v>204</v>
      </c>
      <c r="E269" s="54" t="s">
        <v>204</v>
      </c>
      <c r="F269" s="54" t="s">
        <v>204</v>
      </c>
      <c r="G269" s="7" t="s">
        <v>9</v>
      </c>
    </row>
    <row r="270">
      <c r="A270" s="6" t="s">
        <v>3009</v>
      </c>
      <c r="B270" s="53">
        <v>1.0</v>
      </c>
      <c r="C270" s="53">
        <v>200.0</v>
      </c>
      <c r="D270" s="7" t="s">
        <v>2713</v>
      </c>
      <c r="E270" s="54" t="s">
        <v>2742</v>
      </c>
      <c r="F270" s="54" t="s">
        <v>204</v>
      </c>
      <c r="G270" s="7" t="s">
        <v>24</v>
      </c>
    </row>
    <row r="271">
      <c r="A271" s="6" t="s">
        <v>3010</v>
      </c>
      <c r="B271" s="53">
        <v>6.0</v>
      </c>
      <c r="C271" s="53">
        <v>4000.0</v>
      </c>
      <c r="D271" s="7" t="s">
        <v>2713</v>
      </c>
      <c r="E271" s="54" t="s">
        <v>2742</v>
      </c>
      <c r="F271" s="54" t="s">
        <v>204</v>
      </c>
      <c r="G271" s="7" t="s">
        <v>24</v>
      </c>
    </row>
    <row r="272">
      <c r="A272" s="6" t="s">
        <v>3011</v>
      </c>
      <c r="B272" s="53">
        <v>12.0</v>
      </c>
      <c r="C272" s="53">
        <v>30000.0</v>
      </c>
      <c r="D272" s="7" t="s">
        <v>2713</v>
      </c>
      <c r="E272" s="54" t="s">
        <v>2742</v>
      </c>
      <c r="F272" s="54" t="s">
        <v>204</v>
      </c>
      <c r="G272" s="7" t="s">
        <v>24</v>
      </c>
    </row>
    <row r="273">
      <c r="A273" s="6" t="s">
        <v>3012</v>
      </c>
      <c r="B273" s="53">
        <v>18.0</v>
      </c>
      <c r="C273" s="53">
        <v>350000.0</v>
      </c>
      <c r="D273" s="7" t="s">
        <v>2713</v>
      </c>
      <c r="E273" s="54" t="s">
        <v>2742</v>
      </c>
      <c r="F273" s="54" t="s">
        <v>204</v>
      </c>
      <c r="G273" s="7" t="s">
        <v>24</v>
      </c>
    </row>
    <row r="274">
      <c r="A274" s="6" t="s">
        <v>3013</v>
      </c>
      <c r="B274" s="53">
        <v>20.0</v>
      </c>
      <c r="C274" s="53">
        <v>775000.0</v>
      </c>
      <c r="D274" s="7" t="s">
        <v>2713</v>
      </c>
      <c r="E274" s="54" t="s">
        <v>2742</v>
      </c>
      <c r="F274" s="54" t="s">
        <v>204</v>
      </c>
      <c r="G274" s="7" t="s">
        <v>24</v>
      </c>
    </row>
    <row r="275">
      <c r="A275" s="6" t="s">
        <v>3014</v>
      </c>
      <c r="B275" s="53">
        <v>2.0</v>
      </c>
      <c r="C275" s="53">
        <v>625.0</v>
      </c>
      <c r="D275" s="7" t="s">
        <v>2710</v>
      </c>
      <c r="E275" s="54" t="s">
        <v>2723</v>
      </c>
      <c r="F275" s="54" t="s">
        <v>204</v>
      </c>
      <c r="G275" s="7" t="s">
        <v>29</v>
      </c>
    </row>
    <row r="276">
      <c r="A276" s="6" t="s">
        <v>3015</v>
      </c>
      <c r="B276" s="53">
        <v>2.0</v>
      </c>
      <c r="C276" s="53">
        <f>625*0.9</f>
        <v>562.5</v>
      </c>
      <c r="D276" s="7" t="s">
        <v>2713</v>
      </c>
      <c r="E276" s="54" t="s">
        <v>2723</v>
      </c>
      <c r="F276" s="54" t="s">
        <v>204</v>
      </c>
      <c r="G276" s="7" t="s">
        <v>2776</v>
      </c>
    </row>
    <row r="277">
      <c r="A277" s="6" t="s">
        <v>3016</v>
      </c>
      <c r="B277" s="53">
        <v>7.0</v>
      </c>
      <c r="C277" s="53">
        <v>5850.0</v>
      </c>
      <c r="D277" s="7" t="s">
        <v>2707</v>
      </c>
      <c r="E277" s="54" t="s">
        <v>2723</v>
      </c>
      <c r="F277" s="54" t="s">
        <v>204</v>
      </c>
      <c r="G277" s="7" t="s">
        <v>99</v>
      </c>
    </row>
    <row r="278">
      <c r="A278" s="6" t="s">
        <v>3017</v>
      </c>
      <c r="B278" s="53">
        <v>7.0</v>
      </c>
      <c r="C278" s="53">
        <f>5850*1.1</f>
        <v>6435</v>
      </c>
      <c r="D278" s="7" t="s">
        <v>2710</v>
      </c>
      <c r="E278" s="54" t="s">
        <v>2723</v>
      </c>
      <c r="F278" s="54" t="s">
        <v>204</v>
      </c>
      <c r="G278" s="7" t="s">
        <v>2711</v>
      </c>
    </row>
    <row r="279">
      <c r="A279" s="6" t="s">
        <v>3018</v>
      </c>
      <c r="B279" s="53">
        <v>7.0</v>
      </c>
      <c r="C279" s="53">
        <f>5850*0.9</f>
        <v>5265</v>
      </c>
      <c r="D279" s="7" t="s">
        <v>2713</v>
      </c>
      <c r="E279" s="54" t="s">
        <v>2723</v>
      </c>
      <c r="F279" s="54" t="s">
        <v>204</v>
      </c>
      <c r="G279" s="7" t="s">
        <v>2714</v>
      </c>
    </row>
    <row r="280">
      <c r="A280" s="6" t="s">
        <v>3019</v>
      </c>
      <c r="B280" s="53">
        <v>14.0</v>
      </c>
      <c r="C280" s="53">
        <v>71000.0</v>
      </c>
      <c r="D280" s="7" t="s">
        <v>2707</v>
      </c>
      <c r="E280" s="54" t="s">
        <v>2723</v>
      </c>
      <c r="F280" s="54" t="s">
        <v>204</v>
      </c>
      <c r="G280" s="7" t="s">
        <v>9</v>
      </c>
    </row>
    <row r="281">
      <c r="A281" s="6" t="s">
        <v>3020</v>
      </c>
      <c r="B281" s="53">
        <v>14.0</v>
      </c>
      <c r="C281" s="53">
        <v>78100.0</v>
      </c>
      <c r="D281" s="7" t="s">
        <v>2710</v>
      </c>
      <c r="E281" s="54" t="s">
        <v>2723</v>
      </c>
      <c r="F281" s="54" t="s">
        <v>204</v>
      </c>
      <c r="G281" s="7" t="s">
        <v>9</v>
      </c>
    </row>
    <row r="282">
      <c r="A282" s="6" t="s">
        <v>3021</v>
      </c>
      <c r="B282" s="53">
        <v>14.0</v>
      </c>
      <c r="C282" s="53">
        <f>71000*0.9</f>
        <v>63900</v>
      </c>
      <c r="D282" s="7" t="s">
        <v>2713</v>
      </c>
      <c r="E282" s="54" t="s">
        <v>2723</v>
      </c>
      <c r="F282" s="54" t="s">
        <v>204</v>
      </c>
      <c r="G282" s="7" t="s">
        <v>2773</v>
      </c>
    </row>
    <row r="283">
      <c r="A283" s="6" t="s">
        <v>3022</v>
      </c>
      <c r="B283" s="53">
        <v>10.0</v>
      </c>
      <c r="C283" s="53">
        <v>17900.0</v>
      </c>
      <c r="D283" s="7" t="s">
        <v>2710</v>
      </c>
      <c r="E283" s="54" t="s">
        <v>2800</v>
      </c>
      <c r="F283" s="54" t="s">
        <v>204</v>
      </c>
      <c r="G283" s="7" t="s">
        <v>24</v>
      </c>
    </row>
    <row r="284">
      <c r="A284" s="6" t="s">
        <v>3023</v>
      </c>
      <c r="B284" s="53">
        <v>10.0</v>
      </c>
      <c r="C284" s="53">
        <f>17900*0.9</f>
        <v>16110</v>
      </c>
      <c r="D284" s="7" t="s">
        <v>2713</v>
      </c>
      <c r="E284" s="54" t="s">
        <v>2800</v>
      </c>
      <c r="F284" s="54" t="s">
        <v>204</v>
      </c>
      <c r="G284" s="7" t="s">
        <v>24</v>
      </c>
    </row>
    <row r="285">
      <c r="A285" s="6" t="s">
        <v>3024</v>
      </c>
      <c r="B285" s="53">
        <v>1.0</v>
      </c>
      <c r="C285" s="53">
        <v>130.0</v>
      </c>
      <c r="D285" s="7" t="s">
        <v>2710</v>
      </c>
      <c r="E285" s="54" t="s">
        <v>2779</v>
      </c>
      <c r="F285" s="54" t="s">
        <v>204</v>
      </c>
      <c r="G285" s="7" t="s">
        <v>24</v>
      </c>
    </row>
    <row r="286">
      <c r="A286" s="6" t="s">
        <v>3025</v>
      </c>
      <c r="B286" s="53">
        <v>1.0</v>
      </c>
      <c r="C286" s="53">
        <f>130*0.9</f>
        <v>117</v>
      </c>
      <c r="D286" s="7" t="s">
        <v>2713</v>
      </c>
      <c r="E286" s="54" t="s">
        <v>2779</v>
      </c>
      <c r="F286" s="54" t="s">
        <v>204</v>
      </c>
      <c r="G286" s="7" t="s">
        <v>24</v>
      </c>
    </row>
    <row r="287">
      <c r="A287" s="6" t="s">
        <v>3026</v>
      </c>
      <c r="B287" s="7">
        <v>1.0</v>
      </c>
      <c r="C287" s="7">
        <v>100.0</v>
      </c>
      <c r="D287" s="7" t="s">
        <v>2707</v>
      </c>
      <c r="E287" s="37" t="s">
        <v>3027</v>
      </c>
      <c r="F287" s="54" t="s">
        <v>204</v>
      </c>
      <c r="G287" s="7" t="s">
        <v>9</v>
      </c>
    </row>
    <row r="288">
      <c r="A288" s="6" t="s">
        <v>3028</v>
      </c>
      <c r="B288" s="7">
        <v>3.0</v>
      </c>
      <c r="C288" s="7">
        <v>110.0</v>
      </c>
      <c r="D288" s="7" t="s">
        <v>2710</v>
      </c>
      <c r="E288" s="37" t="s">
        <v>3027</v>
      </c>
      <c r="F288" s="54" t="s">
        <v>204</v>
      </c>
      <c r="G288" s="7" t="s">
        <v>9</v>
      </c>
    </row>
    <row r="289">
      <c r="A289" s="6" t="s">
        <v>3029</v>
      </c>
      <c r="B289" s="7">
        <v>1.0</v>
      </c>
      <c r="C289" s="7">
        <v>90.0</v>
      </c>
      <c r="D289" s="7" t="s">
        <v>2713</v>
      </c>
      <c r="E289" s="37" t="s">
        <v>3027</v>
      </c>
      <c r="F289" s="54" t="s">
        <v>204</v>
      </c>
      <c r="G289" s="7" t="s">
        <v>2773</v>
      </c>
    </row>
    <row r="290">
      <c r="A290" s="6" t="s">
        <v>3030</v>
      </c>
      <c r="B290" s="53">
        <v>3.0</v>
      </c>
      <c r="C290" s="53">
        <v>1450.0</v>
      </c>
      <c r="D290" s="7" t="s">
        <v>2707</v>
      </c>
      <c r="E290" s="37" t="s">
        <v>3027</v>
      </c>
      <c r="F290" s="54" t="s">
        <v>204</v>
      </c>
      <c r="G290" s="7" t="s">
        <v>9</v>
      </c>
    </row>
    <row r="291">
      <c r="A291" s="6" t="s">
        <v>3031</v>
      </c>
      <c r="B291" s="53">
        <v>3.0</v>
      </c>
      <c r="C291" s="53">
        <f>1450*1.1</f>
        <v>1595</v>
      </c>
      <c r="D291" s="7" t="s">
        <v>2710</v>
      </c>
      <c r="E291" s="54" t="s">
        <v>3027</v>
      </c>
      <c r="F291" s="54" t="s">
        <v>204</v>
      </c>
      <c r="G291" s="7" t="s">
        <v>9</v>
      </c>
    </row>
    <row r="292">
      <c r="A292" s="6" t="s">
        <v>3032</v>
      </c>
      <c r="B292" s="53">
        <v>3.0</v>
      </c>
      <c r="C292" s="53">
        <f>1450*0.9</f>
        <v>1305</v>
      </c>
      <c r="D292" s="7" t="s">
        <v>2713</v>
      </c>
      <c r="E292" s="37" t="s">
        <v>3027</v>
      </c>
      <c r="F292" s="54" t="s">
        <v>204</v>
      </c>
      <c r="G292" s="7" t="s">
        <v>2773</v>
      </c>
    </row>
    <row r="293">
      <c r="A293" s="6" t="s">
        <v>3033</v>
      </c>
      <c r="B293" s="53">
        <v>6.0</v>
      </c>
      <c r="C293" s="53">
        <v>4250.0</v>
      </c>
      <c r="D293" s="7" t="s">
        <v>2720</v>
      </c>
      <c r="E293" s="54" t="s">
        <v>2721</v>
      </c>
      <c r="F293" s="54" t="s">
        <v>204</v>
      </c>
      <c r="G293" s="7" t="s">
        <v>24</v>
      </c>
    </row>
    <row r="294">
      <c r="A294" s="6" t="s">
        <v>3034</v>
      </c>
      <c r="B294" s="53">
        <v>2.0</v>
      </c>
      <c r="C294" s="53">
        <v>965.0</v>
      </c>
      <c r="D294" s="7" t="s">
        <v>2720</v>
      </c>
      <c r="E294" s="54" t="s">
        <v>2721</v>
      </c>
      <c r="F294" s="54" t="s">
        <v>204</v>
      </c>
      <c r="G294" s="7" t="s">
        <v>24</v>
      </c>
    </row>
    <row r="295">
      <c r="A295" s="6" t="s">
        <v>3035</v>
      </c>
      <c r="B295" s="53">
        <v>14.0</v>
      </c>
      <c r="C295" s="53">
        <v>75000.0</v>
      </c>
      <c r="D295" s="7" t="s">
        <v>2720</v>
      </c>
      <c r="E295" s="54" t="s">
        <v>3036</v>
      </c>
      <c r="F295" s="54" t="s">
        <v>204</v>
      </c>
      <c r="G295" s="7" t="s">
        <v>24</v>
      </c>
    </row>
    <row r="296">
      <c r="A296" s="6" t="s">
        <v>3037</v>
      </c>
      <c r="B296" s="53">
        <v>8.0</v>
      </c>
      <c r="C296" s="53">
        <v>8550.0</v>
      </c>
      <c r="D296" s="7" t="s">
        <v>2707</v>
      </c>
      <c r="E296" s="54" t="s">
        <v>3036</v>
      </c>
      <c r="F296" s="54" t="s">
        <v>204</v>
      </c>
      <c r="G296" s="7" t="s">
        <v>24</v>
      </c>
    </row>
    <row r="297">
      <c r="A297" s="6" t="s">
        <v>3038</v>
      </c>
      <c r="B297" s="53">
        <v>8.0</v>
      </c>
      <c r="C297" s="53">
        <f>1.1*8550</f>
        <v>9405</v>
      </c>
      <c r="D297" s="7" t="s">
        <v>2710</v>
      </c>
      <c r="E297" s="54" t="s">
        <v>3036</v>
      </c>
      <c r="F297" s="54" t="s">
        <v>204</v>
      </c>
      <c r="G297" s="7" t="s">
        <v>2773</v>
      </c>
    </row>
    <row r="298">
      <c r="A298" s="6" t="s">
        <v>3039</v>
      </c>
      <c r="B298" s="53">
        <v>8.0</v>
      </c>
      <c r="C298" s="53">
        <f>0.9*8550</f>
        <v>7695</v>
      </c>
      <c r="D298" s="7" t="s">
        <v>2707</v>
      </c>
      <c r="E298" s="54" t="s">
        <v>3036</v>
      </c>
      <c r="F298" s="54" t="s">
        <v>204</v>
      </c>
      <c r="G298" s="7" t="s">
        <v>24</v>
      </c>
    </row>
    <row r="299">
      <c r="A299" s="6" t="s">
        <v>3040</v>
      </c>
      <c r="B299" s="53">
        <v>5.0</v>
      </c>
      <c r="C299" s="53">
        <v>3250.0</v>
      </c>
      <c r="D299" s="7" t="s">
        <v>2710</v>
      </c>
      <c r="E299" s="54" t="s">
        <v>2770</v>
      </c>
      <c r="F299" s="54" t="s">
        <v>204</v>
      </c>
      <c r="G299" s="7" t="s">
        <v>24</v>
      </c>
    </row>
    <row r="300">
      <c r="A300" s="6" t="s">
        <v>3041</v>
      </c>
      <c r="B300" s="53">
        <v>5.0</v>
      </c>
      <c r="C300" s="53">
        <f>3250*0.9</f>
        <v>2925</v>
      </c>
      <c r="D300" s="7" t="s">
        <v>2713</v>
      </c>
      <c r="E300" s="54" t="s">
        <v>2770</v>
      </c>
      <c r="F300" s="54" t="s">
        <v>204</v>
      </c>
      <c r="G300" s="7" t="s">
        <v>24</v>
      </c>
    </row>
    <row r="301">
      <c r="A301" s="6" t="s">
        <v>3042</v>
      </c>
      <c r="B301" s="53">
        <v>8.0</v>
      </c>
      <c r="C301" s="53">
        <v>10100.0</v>
      </c>
      <c r="D301" s="7" t="s">
        <v>2710</v>
      </c>
      <c r="E301" s="54" t="s">
        <v>2770</v>
      </c>
      <c r="F301" s="54" t="s">
        <v>204</v>
      </c>
      <c r="G301" s="7" t="s">
        <v>24</v>
      </c>
    </row>
    <row r="302">
      <c r="A302" s="6" t="s">
        <v>3043</v>
      </c>
      <c r="B302" s="53">
        <v>8.0</v>
      </c>
      <c r="C302" s="53">
        <f>10100*0.9</f>
        <v>9090</v>
      </c>
      <c r="D302" s="7" t="s">
        <v>2713</v>
      </c>
      <c r="E302" s="54" t="s">
        <v>2770</v>
      </c>
      <c r="F302" s="54" t="s">
        <v>204</v>
      </c>
      <c r="G302" s="7" t="s">
        <v>24</v>
      </c>
    </row>
    <row r="303">
      <c r="A303" s="6" t="s">
        <v>3044</v>
      </c>
      <c r="B303" s="53">
        <v>12.0</v>
      </c>
      <c r="C303" s="53">
        <v>38500.0</v>
      </c>
      <c r="D303" s="7" t="s">
        <v>2710</v>
      </c>
      <c r="E303" s="54" t="s">
        <v>2770</v>
      </c>
      <c r="F303" s="54" t="s">
        <v>204</v>
      </c>
      <c r="G303" s="7" t="s">
        <v>24</v>
      </c>
    </row>
    <row r="304">
      <c r="A304" s="6" t="s">
        <v>3045</v>
      </c>
      <c r="B304" s="53">
        <v>12.0</v>
      </c>
      <c r="C304" s="53">
        <f>38500*0.9</f>
        <v>34650</v>
      </c>
      <c r="D304" s="7" t="s">
        <v>2713</v>
      </c>
      <c r="E304" s="54" t="s">
        <v>2770</v>
      </c>
      <c r="F304" s="54" t="s">
        <v>204</v>
      </c>
      <c r="G304" s="7" t="s">
        <v>24</v>
      </c>
    </row>
    <row r="305">
      <c r="A305" s="6" t="s">
        <v>3046</v>
      </c>
      <c r="B305" s="53">
        <v>15.0</v>
      </c>
      <c r="C305" s="53">
        <v>122000.0</v>
      </c>
      <c r="D305" s="7" t="s">
        <v>2710</v>
      </c>
      <c r="E305" s="54" t="s">
        <v>2770</v>
      </c>
      <c r="F305" s="54" t="s">
        <v>204</v>
      </c>
      <c r="G305" s="7" t="s">
        <v>24</v>
      </c>
    </row>
    <row r="306">
      <c r="A306" s="6" t="s">
        <v>3047</v>
      </c>
      <c r="B306" s="53">
        <v>15.0</v>
      </c>
      <c r="C306" s="53">
        <f>122000*0.9</f>
        <v>109800</v>
      </c>
      <c r="D306" s="7" t="s">
        <v>2713</v>
      </c>
      <c r="E306" s="54" t="s">
        <v>2770</v>
      </c>
      <c r="F306" s="54" t="s">
        <v>204</v>
      </c>
      <c r="G306" s="7" t="s">
        <v>24</v>
      </c>
    </row>
    <row r="307">
      <c r="A307" s="6" t="s">
        <v>3048</v>
      </c>
      <c r="B307" s="53">
        <v>19.0</v>
      </c>
      <c r="C307" s="53">
        <v>605000.0</v>
      </c>
      <c r="D307" s="7" t="s">
        <v>2710</v>
      </c>
      <c r="E307" s="54" t="s">
        <v>2770</v>
      </c>
      <c r="F307" s="54" t="s">
        <v>204</v>
      </c>
      <c r="G307" s="7" t="s">
        <v>24</v>
      </c>
    </row>
    <row r="308">
      <c r="A308" s="6" t="s">
        <v>3049</v>
      </c>
      <c r="B308" s="53">
        <v>19.0</v>
      </c>
      <c r="C308" s="53">
        <f>605000*0.9</f>
        <v>544500</v>
      </c>
      <c r="D308" s="7" t="s">
        <v>2713</v>
      </c>
      <c r="E308" s="54" t="s">
        <v>2770</v>
      </c>
      <c r="F308" s="54" t="s">
        <v>204</v>
      </c>
      <c r="G308" s="7" t="s">
        <v>24</v>
      </c>
    </row>
    <row r="309">
      <c r="A309" s="6" t="s">
        <v>3050</v>
      </c>
      <c r="B309" s="53">
        <v>2.0</v>
      </c>
      <c r="C309" s="53">
        <v>700.0</v>
      </c>
      <c r="D309" s="7" t="s">
        <v>2710</v>
      </c>
      <c r="E309" s="54" t="s">
        <v>2725</v>
      </c>
      <c r="F309" s="54" t="s">
        <v>204</v>
      </c>
      <c r="G309" s="7" t="s">
        <v>24</v>
      </c>
    </row>
    <row r="310">
      <c r="A310" s="6" t="s">
        <v>3051</v>
      </c>
      <c r="B310" s="53">
        <v>2.0</v>
      </c>
      <c r="C310" s="53">
        <f>700*0.9</f>
        <v>630</v>
      </c>
      <c r="D310" s="7" t="s">
        <v>2713</v>
      </c>
      <c r="E310" s="54" t="s">
        <v>2725</v>
      </c>
      <c r="F310" s="54" t="s">
        <v>204</v>
      </c>
      <c r="G310" s="7" t="s">
        <v>24</v>
      </c>
    </row>
    <row r="311">
      <c r="A311" s="6" t="s">
        <v>3052</v>
      </c>
      <c r="B311" s="53">
        <v>4.0</v>
      </c>
      <c r="C311" s="53">
        <v>1900.0</v>
      </c>
      <c r="D311" s="7" t="s">
        <v>2710</v>
      </c>
      <c r="E311" s="54" t="s">
        <v>2725</v>
      </c>
      <c r="F311" s="54" t="s">
        <v>204</v>
      </c>
      <c r="G311" s="7" t="s">
        <v>24</v>
      </c>
    </row>
    <row r="312">
      <c r="A312" s="6" t="s">
        <v>3053</v>
      </c>
      <c r="B312" s="53">
        <v>4.0</v>
      </c>
      <c r="C312" s="53">
        <f>1900*0.9</f>
        <v>1710</v>
      </c>
      <c r="D312" s="7" t="s">
        <v>2713</v>
      </c>
      <c r="E312" s="54" t="s">
        <v>2725</v>
      </c>
      <c r="F312" s="54" t="s">
        <v>204</v>
      </c>
      <c r="G312" s="7" t="s">
        <v>24</v>
      </c>
    </row>
    <row r="313">
      <c r="A313" s="6" t="s">
        <v>3054</v>
      </c>
      <c r="B313" s="53">
        <v>7.0</v>
      </c>
      <c r="C313" s="53">
        <v>5890.0</v>
      </c>
      <c r="D313" s="7" t="s">
        <v>2710</v>
      </c>
      <c r="E313" s="54" t="s">
        <v>2725</v>
      </c>
      <c r="F313" s="54" t="s">
        <v>204</v>
      </c>
      <c r="G313" s="7" t="s">
        <v>24</v>
      </c>
    </row>
    <row r="314">
      <c r="A314" s="6" t="s">
        <v>3055</v>
      </c>
      <c r="B314" s="53">
        <v>7.0</v>
      </c>
      <c r="C314" s="53">
        <f>5890*0.9</f>
        <v>5301</v>
      </c>
      <c r="D314" s="7" t="s">
        <v>2713</v>
      </c>
      <c r="E314" s="54" t="s">
        <v>2725</v>
      </c>
      <c r="F314" s="54" t="s">
        <v>204</v>
      </c>
      <c r="G314" s="7" t="s">
        <v>24</v>
      </c>
    </row>
    <row r="315">
      <c r="A315" s="6" t="s">
        <v>3056</v>
      </c>
      <c r="B315" s="53">
        <v>10.0</v>
      </c>
      <c r="C315" s="53">
        <v>17000.0</v>
      </c>
      <c r="D315" s="7" t="s">
        <v>2710</v>
      </c>
      <c r="E315" s="54" t="s">
        <v>2725</v>
      </c>
      <c r="F315" s="54" t="s">
        <v>204</v>
      </c>
      <c r="G315" s="7" t="s">
        <v>24</v>
      </c>
    </row>
    <row r="316">
      <c r="A316" s="6" t="s">
        <v>3057</v>
      </c>
      <c r="B316" s="53">
        <v>10.0</v>
      </c>
      <c r="C316" s="53">
        <f>17000*0.9</f>
        <v>15300</v>
      </c>
      <c r="D316" s="7" t="s">
        <v>2713</v>
      </c>
      <c r="E316" s="54" t="s">
        <v>2725</v>
      </c>
      <c r="F316" s="54" t="s">
        <v>204</v>
      </c>
      <c r="G316" s="7" t="s">
        <v>24</v>
      </c>
    </row>
    <row r="317">
      <c r="A317" s="6" t="s">
        <v>3058</v>
      </c>
      <c r="B317" s="53">
        <v>13.0</v>
      </c>
      <c r="C317" s="53">
        <v>46350.0</v>
      </c>
      <c r="D317" s="7" t="s">
        <v>2710</v>
      </c>
      <c r="E317" s="54" t="s">
        <v>2725</v>
      </c>
      <c r="F317" s="54" t="s">
        <v>204</v>
      </c>
      <c r="G317" s="7" t="s">
        <v>24</v>
      </c>
    </row>
    <row r="318">
      <c r="A318" s="6" t="s">
        <v>3059</v>
      </c>
      <c r="B318" s="53">
        <v>13.0</v>
      </c>
      <c r="C318" s="53">
        <f>46350*0.9</f>
        <v>41715</v>
      </c>
      <c r="D318" s="7" t="s">
        <v>2713</v>
      </c>
      <c r="E318" s="54" t="s">
        <v>2725</v>
      </c>
      <c r="F318" s="54" t="s">
        <v>204</v>
      </c>
      <c r="G318" s="7" t="s">
        <v>24</v>
      </c>
    </row>
    <row r="319">
      <c r="A319" s="6" t="s">
        <v>3060</v>
      </c>
      <c r="B319" s="53">
        <v>17.0</v>
      </c>
      <c r="C319" s="53">
        <v>230850.0</v>
      </c>
      <c r="D319" s="7" t="s">
        <v>2710</v>
      </c>
      <c r="E319" s="54" t="s">
        <v>2725</v>
      </c>
      <c r="F319" s="54" t="s">
        <v>204</v>
      </c>
      <c r="G319" s="7" t="s">
        <v>24</v>
      </c>
    </row>
    <row r="320">
      <c r="A320" s="6" t="s">
        <v>3061</v>
      </c>
      <c r="B320" s="53">
        <v>17.0</v>
      </c>
      <c r="C320" s="53">
        <f>230850*0.9</f>
        <v>207765</v>
      </c>
      <c r="D320" s="7" t="s">
        <v>2713</v>
      </c>
      <c r="E320" s="54" t="s">
        <v>2725</v>
      </c>
      <c r="F320" s="54" t="s">
        <v>204</v>
      </c>
      <c r="G320" s="7" t="s">
        <v>24</v>
      </c>
    </row>
    <row r="321">
      <c r="A321" s="6" t="s">
        <v>3062</v>
      </c>
      <c r="B321" s="53">
        <v>11.0</v>
      </c>
      <c r="C321" s="53">
        <v>25500.0</v>
      </c>
      <c r="D321" s="7" t="s">
        <v>2720</v>
      </c>
      <c r="E321" s="54" t="s">
        <v>2858</v>
      </c>
      <c r="F321" s="54" t="s">
        <v>204</v>
      </c>
      <c r="G321" s="7" t="s">
        <v>89</v>
      </c>
    </row>
    <row r="322">
      <c r="A322" s="6" t="s">
        <v>3063</v>
      </c>
      <c r="B322" s="53">
        <v>6.0</v>
      </c>
      <c r="C322" s="53">
        <v>4400.0</v>
      </c>
      <c r="D322" s="7" t="s">
        <v>2720</v>
      </c>
      <c r="E322" s="54" t="s">
        <v>2858</v>
      </c>
      <c r="F322" s="54" t="s">
        <v>204</v>
      </c>
      <c r="G322" s="7" t="s">
        <v>89</v>
      </c>
    </row>
    <row r="323">
      <c r="A323" s="6" t="s">
        <v>3064</v>
      </c>
      <c r="B323" s="7">
        <v>1.0</v>
      </c>
      <c r="C323" s="53">
        <v>250.0</v>
      </c>
      <c r="D323" s="7" t="s">
        <v>2707</v>
      </c>
      <c r="E323" s="37" t="s">
        <v>2779</v>
      </c>
      <c r="F323" s="54" t="s">
        <v>204</v>
      </c>
      <c r="G323" s="7" t="s">
        <v>9</v>
      </c>
    </row>
    <row r="324">
      <c r="A324" s="6" t="s">
        <v>3065</v>
      </c>
      <c r="B324" s="7">
        <v>3.0</v>
      </c>
      <c r="C324" s="53">
        <v>275.0</v>
      </c>
      <c r="D324" s="7" t="s">
        <v>2710</v>
      </c>
      <c r="E324" s="37" t="s">
        <v>2779</v>
      </c>
      <c r="F324" s="54" t="s">
        <v>204</v>
      </c>
      <c r="G324" s="7" t="s">
        <v>9</v>
      </c>
    </row>
    <row r="325">
      <c r="A325" s="6" t="s">
        <v>3066</v>
      </c>
      <c r="B325" s="7">
        <v>1.0</v>
      </c>
      <c r="C325" s="53">
        <v>225.0</v>
      </c>
      <c r="D325" s="7" t="s">
        <v>2713</v>
      </c>
      <c r="E325" s="37" t="s">
        <v>2779</v>
      </c>
      <c r="F325" s="54" t="s">
        <v>204</v>
      </c>
      <c r="G325" s="7" t="s">
        <v>2773</v>
      </c>
    </row>
    <row r="326">
      <c r="A326" s="6" t="s">
        <v>3067</v>
      </c>
      <c r="B326" s="53">
        <v>7.0</v>
      </c>
      <c r="C326" s="53">
        <v>5500.0</v>
      </c>
      <c r="D326" s="7" t="s">
        <v>2720</v>
      </c>
      <c r="E326" s="54" t="s">
        <v>2716</v>
      </c>
      <c r="F326" s="54" t="s">
        <v>204</v>
      </c>
      <c r="G326" s="7" t="s">
        <v>24</v>
      </c>
    </row>
    <row r="327">
      <c r="A327" s="6" t="s">
        <v>3068</v>
      </c>
      <c r="B327" s="53">
        <v>1.0</v>
      </c>
      <c r="C327" s="53">
        <v>330.0</v>
      </c>
      <c r="D327" s="7" t="s">
        <v>2710</v>
      </c>
      <c r="E327" s="54" t="s">
        <v>2723</v>
      </c>
      <c r="F327" s="54" t="s">
        <v>204</v>
      </c>
      <c r="G327" s="7" t="s">
        <v>24</v>
      </c>
    </row>
    <row r="328">
      <c r="A328" s="6" t="s">
        <v>3069</v>
      </c>
      <c r="B328" s="53">
        <v>1.0</v>
      </c>
      <c r="C328" s="53">
        <f>330*0.9</f>
        <v>297</v>
      </c>
      <c r="D328" s="7" t="s">
        <v>2713</v>
      </c>
      <c r="E328" s="54" t="s">
        <v>2723</v>
      </c>
      <c r="F328" s="54" t="s">
        <v>204</v>
      </c>
      <c r="G328" s="7" t="s">
        <v>24</v>
      </c>
    </row>
    <row r="329">
      <c r="A329" s="6" t="s">
        <v>3070</v>
      </c>
      <c r="B329" s="53">
        <v>3.0</v>
      </c>
      <c r="C329" s="53">
        <v>1350.0</v>
      </c>
      <c r="D329" s="7" t="s">
        <v>2707</v>
      </c>
      <c r="E329" s="54" t="s">
        <v>2721</v>
      </c>
      <c r="F329" s="54" t="s">
        <v>204</v>
      </c>
      <c r="G329" s="7" t="s">
        <v>9</v>
      </c>
    </row>
    <row r="330">
      <c r="A330" s="6" t="s">
        <v>3071</v>
      </c>
      <c r="B330" s="53">
        <v>3.0</v>
      </c>
      <c r="C330" s="53">
        <f>1350*1.1</f>
        <v>1485</v>
      </c>
      <c r="D330" s="7" t="s">
        <v>2710</v>
      </c>
      <c r="E330" s="54" t="s">
        <v>2721</v>
      </c>
      <c r="F330" s="54" t="s">
        <v>204</v>
      </c>
      <c r="G330" s="7" t="s">
        <v>9</v>
      </c>
    </row>
    <row r="331">
      <c r="A331" s="6" t="s">
        <v>3072</v>
      </c>
      <c r="B331" s="53">
        <v>3.0</v>
      </c>
      <c r="C331" s="53">
        <f>1350*0.9</f>
        <v>1215</v>
      </c>
      <c r="D331" s="7" t="s">
        <v>2713</v>
      </c>
      <c r="E331" s="54" t="s">
        <v>2721</v>
      </c>
      <c r="F331" s="54" t="s">
        <v>204</v>
      </c>
      <c r="G331" s="7" t="s">
        <v>2773</v>
      </c>
    </row>
    <row r="332">
      <c r="A332" s="6" t="s">
        <v>3073</v>
      </c>
      <c r="B332" s="53">
        <v>20.0</v>
      </c>
      <c r="C332" s="53">
        <v>1075000.0</v>
      </c>
      <c r="D332" s="7" t="s">
        <v>2720</v>
      </c>
      <c r="E332" s="54" t="s">
        <v>2800</v>
      </c>
      <c r="F332" s="54" t="s">
        <v>204</v>
      </c>
      <c r="G332" s="7" t="s">
        <v>34</v>
      </c>
    </row>
    <row r="333">
      <c r="A333" s="6" t="s">
        <v>3074</v>
      </c>
      <c r="B333" s="53">
        <v>5.0</v>
      </c>
      <c r="C333" s="53">
        <v>2830.0</v>
      </c>
      <c r="D333" s="7" t="s">
        <v>2720</v>
      </c>
      <c r="E333" s="54" t="s">
        <v>2874</v>
      </c>
      <c r="F333" s="54" t="s">
        <v>204</v>
      </c>
      <c r="G333" s="7" t="s">
        <v>24</v>
      </c>
    </row>
    <row r="334">
      <c r="A334" s="6" t="s">
        <v>3075</v>
      </c>
      <c r="B334" s="53">
        <v>1.0</v>
      </c>
      <c r="C334" s="53">
        <v>200.0</v>
      </c>
      <c r="D334" s="7" t="s">
        <v>2713</v>
      </c>
      <c r="E334" s="54" t="s">
        <v>2800</v>
      </c>
      <c r="F334" s="54" t="s">
        <v>204</v>
      </c>
      <c r="G334" s="7" t="s">
        <v>24</v>
      </c>
    </row>
    <row r="335">
      <c r="A335" s="6" t="s">
        <v>3076</v>
      </c>
      <c r="B335" s="53">
        <v>6.0</v>
      </c>
      <c r="C335" s="53">
        <v>4000.0</v>
      </c>
      <c r="D335" s="7" t="s">
        <v>2713</v>
      </c>
      <c r="E335" s="54" t="s">
        <v>2800</v>
      </c>
      <c r="F335" s="54" t="s">
        <v>204</v>
      </c>
      <c r="G335" s="7" t="s">
        <v>24</v>
      </c>
    </row>
    <row r="336">
      <c r="A336" s="6" t="s">
        <v>3077</v>
      </c>
      <c r="B336" s="53">
        <v>12.0</v>
      </c>
      <c r="C336" s="53">
        <v>30000.0</v>
      </c>
      <c r="D336" s="7" t="s">
        <v>2713</v>
      </c>
      <c r="E336" s="54" t="s">
        <v>2800</v>
      </c>
      <c r="F336" s="54" t="s">
        <v>204</v>
      </c>
      <c r="G336" s="7" t="s">
        <v>24</v>
      </c>
    </row>
    <row r="337">
      <c r="A337" s="6" t="s">
        <v>3078</v>
      </c>
      <c r="B337" s="53">
        <v>18.0</v>
      </c>
      <c r="C337" s="53">
        <v>350000.0</v>
      </c>
      <c r="D337" s="7" t="s">
        <v>2713</v>
      </c>
      <c r="E337" s="54" t="s">
        <v>2800</v>
      </c>
      <c r="F337" s="54" t="s">
        <v>204</v>
      </c>
      <c r="G337" s="7" t="s">
        <v>24</v>
      </c>
    </row>
    <row r="338">
      <c r="A338" s="6" t="s">
        <v>3079</v>
      </c>
      <c r="B338" s="53">
        <v>20.0</v>
      </c>
      <c r="C338" s="53">
        <v>775000.0</v>
      </c>
      <c r="D338" s="7" t="s">
        <v>2713</v>
      </c>
      <c r="E338" s="54" t="s">
        <v>2800</v>
      </c>
      <c r="F338" s="54" t="s">
        <v>204</v>
      </c>
      <c r="G338" s="7" t="s">
        <v>24</v>
      </c>
    </row>
    <row r="339">
      <c r="A339" s="6" t="s">
        <v>3080</v>
      </c>
      <c r="B339" s="53">
        <v>12.0</v>
      </c>
      <c r="C339" s="53">
        <v>41400.0</v>
      </c>
      <c r="D339" s="7" t="s">
        <v>2710</v>
      </c>
      <c r="E339" s="54" t="s">
        <v>2723</v>
      </c>
      <c r="F339" s="54" t="s">
        <v>204</v>
      </c>
      <c r="G339" s="7" t="s">
        <v>24</v>
      </c>
    </row>
    <row r="340">
      <c r="A340" s="6" t="s">
        <v>3081</v>
      </c>
      <c r="B340" s="53">
        <v>12.0</v>
      </c>
      <c r="C340" s="53">
        <f>41400*0.9</f>
        <v>37260</v>
      </c>
      <c r="D340" s="7" t="s">
        <v>2713</v>
      </c>
      <c r="E340" s="54" t="s">
        <v>2723</v>
      </c>
      <c r="F340" s="54" t="s">
        <v>204</v>
      </c>
      <c r="G340" s="7" t="s">
        <v>24</v>
      </c>
    </row>
    <row r="341">
      <c r="A341" s="6" t="s">
        <v>3082</v>
      </c>
      <c r="B341" s="53">
        <v>9.0</v>
      </c>
      <c r="C341" s="53">
        <v>15600.0</v>
      </c>
      <c r="D341" s="7" t="s">
        <v>2710</v>
      </c>
      <c r="E341" s="54" t="s">
        <v>2723</v>
      </c>
      <c r="F341" s="54" t="s">
        <v>204</v>
      </c>
      <c r="G341" s="7" t="s">
        <v>24</v>
      </c>
    </row>
    <row r="342">
      <c r="A342" s="6" t="s">
        <v>3083</v>
      </c>
      <c r="B342" s="53">
        <v>9.0</v>
      </c>
      <c r="C342" s="53">
        <f>15600*0.9</f>
        <v>14040</v>
      </c>
      <c r="D342" s="7" t="s">
        <v>2713</v>
      </c>
      <c r="E342" s="54" t="s">
        <v>2723</v>
      </c>
      <c r="F342" s="54" t="s">
        <v>204</v>
      </c>
      <c r="G342" s="7" t="s">
        <v>24</v>
      </c>
    </row>
    <row r="343">
      <c r="A343" s="6" t="s">
        <v>3084</v>
      </c>
      <c r="B343" s="53">
        <v>17.0</v>
      </c>
      <c r="C343" s="53">
        <v>297000.0</v>
      </c>
      <c r="D343" s="7" t="s">
        <v>2710</v>
      </c>
      <c r="E343" s="54" t="s">
        <v>2723</v>
      </c>
      <c r="F343" s="54" t="s">
        <v>204</v>
      </c>
      <c r="G343" s="7" t="s">
        <v>24</v>
      </c>
    </row>
    <row r="344">
      <c r="A344" s="6" t="s">
        <v>3085</v>
      </c>
      <c r="B344" s="53">
        <v>17.0</v>
      </c>
      <c r="C344" s="53">
        <f>297000*0.9</f>
        <v>267300</v>
      </c>
      <c r="D344" s="7" t="s">
        <v>2713</v>
      </c>
      <c r="E344" s="54" t="s">
        <v>2723</v>
      </c>
      <c r="F344" s="54" t="s">
        <v>204</v>
      </c>
      <c r="G344" s="7" t="s">
        <v>24</v>
      </c>
    </row>
    <row r="345">
      <c r="A345" s="6" t="s">
        <v>3086</v>
      </c>
      <c r="B345" s="53">
        <v>20.0</v>
      </c>
      <c r="C345" s="53">
        <v>1075000.0</v>
      </c>
      <c r="D345" s="7" t="s">
        <v>2710</v>
      </c>
      <c r="E345" s="54" t="s">
        <v>2723</v>
      </c>
      <c r="F345" s="54" t="s">
        <v>204</v>
      </c>
      <c r="G345" s="7" t="s">
        <v>24</v>
      </c>
    </row>
    <row r="346">
      <c r="A346" s="6" t="s">
        <v>3087</v>
      </c>
      <c r="B346" s="53">
        <v>20.0</v>
      </c>
      <c r="C346" s="53">
        <f>1075000*0.9</f>
        <v>967500</v>
      </c>
      <c r="D346" s="7" t="s">
        <v>2713</v>
      </c>
      <c r="E346" s="54" t="s">
        <v>2723</v>
      </c>
      <c r="F346" s="54" t="s">
        <v>204</v>
      </c>
      <c r="G346" s="7" t="s">
        <v>24</v>
      </c>
    </row>
    <row r="347">
      <c r="A347" s="6" t="s">
        <v>3088</v>
      </c>
      <c r="B347" s="53">
        <v>7.0</v>
      </c>
      <c r="C347" s="53">
        <v>6500.0</v>
      </c>
      <c r="D347" s="7" t="s">
        <v>2707</v>
      </c>
      <c r="E347" s="54" t="s">
        <v>2742</v>
      </c>
      <c r="F347" s="54" t="s">
        <v>204</v>
      </c>
      <c r="G347" s="7" t="s">
        <v>14</v>
      </c>
    </row>
    <row r="348">
      <c r="A348" s="6" t="s">
        <v>3089</v>
      </c>
      <c r="B348" s="53">
        <v>7.0</v>
      </c>
      <c r="C348" s="53">
        <f>6500*1.1</f>
        <v>7150</v>
      </c>
      <c r="D348" s="7" t="s">
        <v>2710</v>
      </c>
      <c r="E348" s="54" t="s">
        <v>2742</v>
      </c>
      <c r="F348" s="54" t="s">
        <v>204</v>
      </c>
      <c r="G348" s="7" t="s">
        <v>2733</v>
      </c>
    </row>
    <row r="349">
      <c r="A349" s="6" t="s">
        <v>3090</v>
      </c>
      <c r="B349" s="53">
        <v>7.0</v>
      </c>
      <c r="C349" s="53">
        <f>6500*0.9</f>
        <v>5850</v>
      </c>
      <c r="D349" s="7" t="s">
        <v>2713</v>
      </c>
      <c r="E349" s="54" t="s">
        <v>2742</v>
      </c>
      <c r="F349" s="54" t="s">
        <v>204</v>
      </c>
      <c r="G349" s="7" t="s">
        <v>2735</v>
      </c>
    </row>
    <row r="350">
      <c r="A350" s="6" t="s">
        <v>3091</v>
      </c>
      <c r="B350" s="53">
        <v>4.0</v>
      </c>
      <c r="C350" s="53">
        <v>2500.0</v>
      </c>
      <c r="D350" s="7" t="s">
        <v>2710</v>
      </c>
      <c r="E350" s="54" t="s">
        <v>2742</v>
      </c>
      <c r="F350" s="54" t="s">
        <v>204</v>
      </c>
      <c r="G350" s="7" t="s">
        <v>29</v>
      </c>
    </row>
    <row r="351">
      <c r="A351" s="6" t="s">
        <v>3092</v>
      </c>
      <c r="B351" s="53">
        <v>4.0</v>
      </c>
      <c r="C351" s="53">
        <f>2500*0.9</f>
        <v>2250</v>
      </c>
      <c r="D351" s="7" t="s">
        <v>2713</v>
      </c>
      <c r="E351" s="54" t="s">
        <v>2742</v>
      </c>
      <c r="F351" s="54" t="s">
        <v>204</v>
      </c>
      <c r="G351" s="7" t="s">
        <v>2776</v>
      </c>
    </row>
    <row r="352">
      <c r="A352" s="6" t="s">
        <v>3093</v>
      </c>
      <c r="B352" s="53">
        <v>6.0</v>
      </c>
      <c r="C352" s="53">
        <v>4050.0</v>
      </c>
      <c r="D352" s="7" t="s">
        <v>2710</v>
      </c>
      <c r="E352" s="54" t="s">
        <v>2725</v>
      </c>
      <c r="F352" s="54" t="s">
        <v>204</v>
      </c>
      <c r="G352" s="7" t="s">
        <v>9</v>
      </c>
    </row>
    <row r="353">
      <c r="A353" s="6" t="s">
        <v>3094</v>
      </c>
      <c r="B353" s="53">
        <v>6.0</v>
      </c>
      <c r="C353" s="53">
        <f>4050*0.9</f>
        <v>3645</v>
      </c>
      <c r="D353" s="7" t="s">
        <v>2713</v>
      </c>
      <c r="E353" s="54" t="s">
        <v>2725</v>
      </c>
      <c r="F353" s="54" t="s">
        <v>204</v>
      </c>
      <c r="G353" s="7" t="s">
        <v>2773</v>
      </c>
    </row>
    <row r="354">
      <c r="A354" s="6" t="s">
        <v>3095</v>
      </c>
      <c r="B354" s="53">
        <v>5.0</v>
      </c>
      <c r="C354" s="53">
        <v>2640.0</v>
      </c>
      <c r="D354" s="7" t="s">
        <v>2707</v>
      </c>
      <c r="E354" s="54" t="s">
        <v>2725</v>
      </c>
      <c r="F354" s="54" t="s">
        <v>204</v>
      </c>
      <c r="G354" s="7" t="s">
        <v>109</v>
      </c>
    </row>
    <row r="355">
      <c r="A355" s="6" t="s">
        <v>3096</v>
      </c>
      <c r="B355" s="53">
        <v>5.0</v>
      </c>
      <c r="C355" s="53">
        <f>2640*1.1</f>
        <v>2904</v>
      </c>
      <c r="D355" s="7" t="s">
        <v>2710</v>
      </c>
      <c r="E355" s="54" t="s">
        <v>2725</v>
      </c>
      <c r="F355" s="54" t="s">
        <v>204</v>
      </c>
      <c r="G355" s="7" t="s">
        <v>2958</v>
      </c>
    </row>
    <row r="356">
      <c r="A356" s="6" t="s">
        <v>3097</v>
      </c>
      <c r="B356" s="53">
        <v>5.0</v>
      </c>
      <c r="C356" s="53">
        <f>2640*0.9</f>
        <v>2376</v>
      </c>
      <c r="D356" s="7" t="s">
        <v>2713</v>
      </c>
      <c r="E356" s="54" t="s">
        <v>2725</v>
      </c>
      <c r="F356" s="54" t="s">
        <v>204</v>
      </c>
      <c r="G356" s="7" t="s">
        <v>2960</v>
      </c>
    </row>
    <row r="357">
      <c r="A357" s="6" t="s">
        <v>3098</v>
      </c>
      <c r="B357" s="53">
        <v>10.0</v>
      </c>
      <c r="C357" s="53">
        <v>16800.0</v>
      </c>
      <c r="D357" s="7" t="s">
        <v>2707</v>
      </c>
      <c r="E357" s="54" t="s">
        <v>2725</v>
      </c>
      <c r="F357" s="54" t="s">
        <v>204</v>
      </c>
      <c r="G357" s="7" t="s">
        <v>109</v>
      </c>
    </row>
    <row r="358">
      <c r="A358" s="6" t="s">
        <v>3099</v>
      </c>
      <c r="B358" s="53">
        <v>10.0</v>
      </c>
      <c r="C358" s="53">
        <f>16800*1.1</f>
        <v>18480</v>
      </c>
      <c r="D358" s="7" t="s">
        <v>2710</v>
      </c>
      <c r="E358" s="54" t="s">
        <v>2725</v>
      </c>
      <c r="F358" s="54" t="s">
        <v>204</v>
      </c>
      <c r="G358" s="7" t="s">
        <v>2958</v>
      </c>
    </row>
    <row r="359">
      <c r="A359" s="6" t="s">
        <v>3100</v>
      </c>
      <c r="B359" s="53">
        <v>10.0</v>
      </c>
      <c r="C359" s="53">
        <f>16800*0.9</f>
        <v>15120</v>
      </c>
      <c r="D359" s="7" t="s">
        <v>2713</v>
      </c>
      <c r="E359" s="54" t="s">
        <v>2725</v>
      </c>
      <c r="F359" s="54" t="s">
        <v>204</v>
      </c>
      <c r="G359" s="7" t="s">
        <v>2960</v>
      </c>
    </row>
    <row r="360">
      <c r="A360" s="6" t="s">
        <v>3101</v>
      </c>
      <c r="B360" s="53">
        <v>15.0</v>
      </c>
      <c r="C360" s="53">
        <v>120000.0</v>
      </c>
      <c r="D360" s="7" t="s">
        <v>2707</v>
      </c>
      <c r="E360" s="54" t="s">
        <v>2725</v>
      </c>
      <c r="F360" s="54" t="s">
        <v>204</v>
      </c>
      <c r="G360" s="7" t="s">
        <v>109</v>
      </c>
    </row>
    <row r="361">
      <c r="A361" s="6" t="s">
        <v>3102</v>
      </c>
      <c r="B361" s="53">
        <v>15.0</v>
      </c>
      <c r="C361" s="53">
        <f>120000*1.1</f>
        <v>132000</v>
      </c>
      <c r="D361" s="7" t="s">
        <v>2710</v>
      </c>
      <c r="E361" s="54" t="s">
        <v>2725</v>
      </c>
      <c r="F361" s="54" t="s">
        <v>204</v>
      </c>
      <c r="G361" s="7" t="s">
        <v>2958</v>
      </c>
    </row>
    <row r="362">
      <c r="A362" s="6" t="s">
        <v>3103</v>
      </c>
      <c r="B362" s="53">
        <v>15.0</v>
      </c>
      <c r="C362" s="53">
        <f>120000*0.9</f>
        <v>108000</v>
      </c>
      <c r="D362" s="7" t="s">
        <v>2713</v>
      </c>
      <c r="E362" s="54" t="s">
        <v>2725</v>
      </c>
      <c r="F362" s="54" t="s">
        <v>204</v>
      </c>
      <c r="G362" s="7" t="s">
        <v>2960</v>
      </c>
    </row>
    <row r="363">
      <c r="A363" s="6" t="s">
        <v>3104</v>
      </c>
      <c r="B363" s="53">
        <v>9.0</v>
      </c>
      <c r="C363" s="53">
        <v>14975.0</v>
      </c>
      <c r="D363" s="7" t="s">
        <v>2707</v>
      </c>
      <c r="E363" s="54" t="s">
        <v>2742</v>
      </c>
      <c r="F363" s="54" t="s">
        <v>1833</v>
      </c>
      <c r="G363" s="7" t="s">
        <v>77</v>
      </c>
    </row>
    <row r="364">
      <c r="A364" s="6" t="s">
        <v>3105</v>
      </c>
      <c r="B364" s="53">
        <v>12.0</v>
      </c>
      <c r="C364" s="53">
        <v>32900.0</v>
      </c>
      <c r="D364" s="7" t="s">
        <v>2707</v>
      </c>
      <c r="E364" s="54" t="s">
        <v>2745</v>
      </c>
      <c r="F364" s="54" t="s">
        <v>204</v>
      </c>
      <c r="G364" s="7" t="s">
        <v>9</v>
      </c>
    </row>
    <row r="365">
      <c r="A365" s="6" t="s">
        <v>3106</v>
      </c>
      <c r="B365" s="53">
        <v>12.0</v>
      </c>
      <c r="C365" s="53">
        <f>32900*1.1</f>
        <v>36190</v>
      </c>
      <c r="D365" s="7" t="s">
        <v>2710</v>
      </c>
      <c r="E365" s="54" t="s">
        <v>2745</v>
      </c>
      <c r="F365" s="54" t="s">
        <v>204</v>
      </c>
      <c r="G365" s="7" t="s">
        <v>9</v>
      </c>
    </row>
    <row r="366">
      <c r="A366" s="6" t="s">
        <v>3107</v>
      </c>
      <c r="B366" s="53">
        <v>12.0</v>
      </c>
      <c r="C366" s="53">
        <f>32900*0.9</f>
        <v>29610</v>
      </c>
      <c r="D366" s="7" t="s">
        <v>2713</v>
      </c>
      <c r="E366" s="54" t="s">
        <v>2745</v>
      </c>
      <c r="F366" s="54" t="s">
        <v>204</v>
      </c>
      <c r="G366" s="7" t="s">
        <v>2773</v>
      </c>
    </row>
    <row r="367">
      <c r="A367" s="6" t="s">
        <v>3108</v>
      </c>
      <c r="B367" s="53">
        <v>4.0</v>
      </c>
      <c r="C367" s="53">
        <v>1900.0</v>
      </c>
      <c r="D367" s="7" t="s">
        <v>2707</v>
      </c>
      <c r="E367" s="54" t="s">
        <v>2745</v>
      </c>
      <c r="F367" s="54" t="s">
        <v>204</v>
      </c>
      <c r="G367" s="7" t="s">
        <v>9</v>
      </c>
    </row>
    <row r="368">
      <c r="A368" s="6" t="s">
        <v>3109</v>
      </c>
      <c r="B368" s="53">
        <v>4.0</v>
      </c>
      <c r="C368" s="53">
        <f>1900*1.1</f>
        <v>2090</v>
      </c>
      <c r="D368" s="7" t="s">
        <v>2710</v>
      </c>
      <c r="E368" s="54" t="s">
        <v>2745</v>
      </c>
      <c r="F368" s="54" t="s">
        <v>204</v>
      </c>
      <c r="G368" s="7" t="s">
        <v>9</v>
      </c>
    </row>
    <row r="369">
      <c r="A369" s="6" t="s">
        <v>3110</v>
      </c>
      <c r="B369" s="53">
        <v>4.0</v>
      </c>
      <c r="C369" s="53">
        <f>1900*0.9</f>
        <v>1710</v>
      </c>
      <c r="D369" s="7" t="s">
        <v>2713</v>
      </c>
      <c r="E369" s="54" t="s">
        <v>2745</v>
      </c>
      <c r="F369" s="54" t="s">
        <v>204</v>
      </c>
      <c r="G369" s="7" t="s">
        <v>2773</v>
      </c>
    </row>
    <row r="370">
      <c r="A370" s="6" t="s">
        <v>3111</v>
      </c>
      <c r="B370" s="53">
        <v>8.0</v>
      </c>
      <c r="C370" s="53">
        <v>8800.0</v>
      </c>
      <c r="D370" s="7" t="s">
        <v>2707</v>
      </c>
      <c r="E370" s="54" t="s">
        <v>2745</v>
      </c>
      <c r="F370" s="54" t="s">
        <v>204</v>
      </c>
      <c r="G370" s="7" t="s">
        <v>9</v>
      </c>
    </row>
    <row r="371">
      <c r="A371" s="6" t="s">
        <v>3112</v>
      </c>
      <c r="B371" s="53">
        <v>8.0</v>
      </c>
      <c r="C371" s="53">
        <f>8800*1.1</f>
        <v>9680</v>
      </c>
      <c r="D371" s="7" t="s">
        <v>2710</v>
      </c>
      <c r="E371" s="54" t="s">
        <v>2745</v>
      </c>
      <c r="F371" s="54" t="s">
        <v>204</v>
      </c>
      <c r="G371" s="7" t="s">
        <v>9</v>
      </c>
    </row>
    <row r="372">
      <c r="A372" s="6" t="s">
        <v>3113</v>
      </c>
      <c r="B372" s="53">
        <v>8.0</v>
      </c>
      <c r="C372" s="53">
        <f>8800*0.9</f>
        <v>7920</v>
      </c>
      <c r="D372" s="7" t="s">
        <v>2713</v>
      </c>
      <c r="E372" s="54" t="s">
        <v>2745</v>
      </c>
      <c r="F372" s="54" t="s">
        <v>204</v>
      </c>
      <c r="G372" s="7" t="s">
        <v>2773</v>
      </c>
    </row>
    <row r="373">
      <c r="A373" s="6" t="s">
        <v>3114</v>
      </c>
      <c r="B373" s="53">
        <v>3.0</v>
      </c>
      <c r="C373" s="53">
        <v>1260.0</v>
      </c>
      <c r="D373" s="7" t="s">
        <v>2707</v>
      </c>
      <c r="E373" s="54" t="s">
        <v>2800</v>
      </c>
      <c r="F373" s="54" t="s">
        <v>204</v>
      </c>
      <c r="G373" s="7" t="s">
        <v>24</v>
      </c>
    </row>
    <row r="374">
      <c r="A374" s="6" t="s">
        <v>3115</v>
      </c>
      <c r="B374" s="53">
        <v>3.0</v>
      </c>
      <c r="C374" s="53">
        <f>1.1*1260</f>
        <v>1386</v>
      </c>
      <c r="D374" s="7" t="s">
        <v>2710</v>
      </c>
      <c r="E374" s="54" t="s">
        <v>2800</v>
      </c>
      <c r="F374" s="54" t="s">
        <v>204</v>
      </c>
      <c r="G374" s="7" t="s">
        <v>2773</v>
      </c>
    </row>
    <row r="375">
      <c r="A375" s="6" t="s">
        <v>3116</v>
      </c>
      <c r="B375" s="53">
        <v>3.0</v>
      </c>
      <c r="C375" s="53">
        <f>0.9*1260</f>
        <v>1134</v>
      </c>
      <c r="D375" s="7" t="s">
        <v>2707</v>
      </c>
      <c r="E375" s="54" t="s">
        <v>2800</v>
      </c>
      <c r="F375" s="54" t="s">
        <v>204</v>
      </c>
      <c r="G375" s="7" t="s">
        <v>24</v>
      </c>
    </row>
    <row r="376">
      <c r="A376" s="6" t="s">
        <v>3117</v>
      </c>
      <c r="B376" s="53">
        <v>10.0</v>
      </c>
      <c r="C376" s="53">
        <v>17640.0</v>
      </c>
      <c r="D376" s="7" t="s">
        <v>2707</v>
      </c>
      <c r="E376" s="54" t="s">
        <v>2800</v>
      </c>
      <c r="F376" s="54" t="s">
        <v>204</v>
      </c>
      <c r="G376" s="7" t="s">
        <v>24</v>
      </c>
    </row>
    <row r="377">
      <c r="A377" s="6" t="s">
        <v>3118</v>
      </c>
      <c r="B377" s="53">
        <v>10.0</v>
      </c>
      <c r="C377" s="53">
        <f>1.1*17640</f>
        <v>19404</v>
      </c>
      <c r="D377" s="7" t="s">
        <v>2710</v>
      </c>
      <c r="E377" s="54" t="s">
        <v>2800</v>
      </c>
      <c r="F377" s="54" t="s">
        <v>204</v>
      </c>
      <c r="G377" s="7" t="s">
        <v>2773</v>
      </c>
    </row>
    <row r="378">
      <c r="A378" s="6" t="s">
        <v>3119</v>
      </c>
      <c r="B378" s="53">
        <v>10.0</v>
      </c>
      <c r="C378" s="53">
        <f>0.9*17640</f>
        <v>15876</v>
      </c>
      <c r="D378" s="7" t="s">
        <v>2707</v>
      </c>
      <c r="E378" s="54" t="s">
        <v>2800</v>
      </c>
      <c r="F378" s="54" t="s">
        <v>204</v>
      </c>
      <c r="G378" s="7" t="s">
        <v>24</v>
      </c>
    </row>
    <row r="379">
      <c r="A379" s="6" t="s">
        <v>3120</v>
      </c>
      <c r="B379" s="53">
        <v>6.0</v>
      </c>
      <c r="C379" s="53">
        <v>4030.0</v>
      </c>
      <c r="D379" s="7" t="s">
        <v>2707</v>
      </c>
      <c r="E379" s="54" t="s">
        <v>2800</v>
      </c>
      <c r="F379" s="54" t="s">
        <v>204</v>
      </c>
      <c r="G379" s="7" t="s">
        <v>24</v>
      </c>
    </row>
    <row r="380">
      <c r="A380" s="6" t="s">
        <v>3121</v>
      </c>
      <c r="B380" s="53">
        <v>6.0</v>
      </c>
      <c r="C380" s="53">
        <f>1.1*4030</f>
        <v>4433</v>
      </c>
      <c r="D380" s="7" t="s">
        <v>2710</v>
      </c>
      <c r="E380" s="54" t="s">
        <v>2800</v>
      </c>
      <c r="F380" s="54" t="s">
        <v>204</v>
      </c>
      <c r="G380" s="7" t="s">
        <v>2773</v>
      </c>
    </row>
    <row r="381">
      <c r="A381" s="6" t="s">
        <v>3122</v>
      </c>
      <c r="B381" s="53">
        <v>6.0</v>
      </c>
      <c r="C381" s="53">
        <f>0.9*4030</f>
        <v>3627</v>
      </c>
      <c r="D381" s="7" t="s">
        <v>2707</v>
      </c>
      <c r="E381" s="54" t="s">
        <v>2800</v>
      </c>
      <c r="F381" s="54" t="s">
        <v>204</v>
      </c>
      <c r="G381" s="7" t="s">
        <v>24</v>
      </c>
    </row>
    <row r="382">
      <c r="A382" s="6" t="s">
        <v>3123</v>
      </c>
      <c r="B382" s="53">
        <v>1.0</v>
      </c>
      <c r="C382" s="53">
        <v>200.0</v>
      </c>
      <c r="D382" s="7" t="s">
        <v>2713</v>
      </c>
      <c r="E382" s="54" t="s">
        <v>2858</v>
      </c>
      <c r="F382" s="54" t="s">
        <v>204</v>
      </c>
      <c r="G382" s="7" t="s">
        <v>24</v>
      </c>
    </row>
    <row r="383">
      <c r="A383" s="6" t="s">
        <v>3124</v>
      </c>
      <c r="B383" s="53">
        <v>6.0</v>
      </c>
      <c r="C383" s="53">
        <v>4000.0</v>
      </c>
      <c r="D383" s="7" t="s">
        <v>2713</v>
      </c>
      <c r="E383" s="54" t="s">
        <v>2858</v>
      </c>
      <c r="F383" s="54" t="s">
        <v>204</v>
      </c>
      <c r="G383" s="7" t="s">
        <v>24</v>
      </c>
    </row>
    <row r="384">
      <c r="A384" s="6" t="s">
        <v>3125</v>
      </c>
      <c r="B384" s="53">
        <v>12.0</v>
      </c>
      <c r="C384" s="53">
        <v>30000.0</v>
      </c>
      <c r="D384" s="7" t="s">
        <v>2713</v>
      </c>
      <c r="E384" s="54" t="s">
        <v>2858</v>
      </c>
      <c r="F384" s="54" t="s">
        <v>204</v>
      </c>
      <c r="G384" s="7" t="s">
        <v>24</v>
      </c>
    </row>
    <row r="385">
      <c r="A385" s="6" t="s">
        <v>3126</v>
      </c>
      <c r="B385" s="53">
        <v>18.0</v>
      </c>
      <c r="C385" s="53">
        <v>350000.0</v>
      </c>
      <c r="D385" s="7" t="s">
        <v>2713</v>
      </c>
      <c r="E385" s="54" t="s">
        <v>2858</v>
      </c>
      <c r="F385" s="54" t="s">
        <v>204</v>
      </c>
      <c r="G385" s="7" t="s">
        <v>24</v>
      </c>
    </row>
    <row r="386">
      <c r="A386" s="6" t="s">
        <v>3127</v>
      </c>
      <c r="B386" s="53">
        <v>20.0</v>
      </c>
      <c r="C386" s="53">
        <v>775000.0</v>
      </c>
      <c r="D386" s="7" t="s">
        <v>2713</v>
      </c>
      <c r="E386" s="54" t="s">
        <v>2858</v>
      </c>
      <c r="F386" s="54" t="s">
        <v>204</v>
      </c>
      <c r="G386" s="7" t="s">
        <v>24</v>
      </c>
    </row>
    <row r="387">
      <c r="A387" s="6" t="s">
        <v>3128</v>
      </c>
      <c r="B387" s="53">
        <v>1.0</v>
      </c>
      <c r="C387" s="53">
        <v>200.0</v>
      </c>
      <c r="D387" s="7" t="s">
        <v>2713</v>
      </c>
      <c r="E387" s="54" t="s">
        <v>2725</v>
      </c>
      <c r="F387" s="54" t="s">
        <v>204</v>
      </c>
      <c r="G387" s="7" t="s">
        <v>24</v>
      </c>
    </row>
    <row r="388">
      <c r="A388" s="6" t="s">
        <v>3129</v>
      </c>
      <c r="B388" s="53">
        <v>6.0</v>
      </c>
      <c r="C388" s="53">
        <v>4000.0</v>
      </c>
      <c r="D388" s="7" t="s">
        <v>2713</v>
      </c>
      <c r="E388" s="54" t="s">
        <v>2725</v>
      </c>
      <c r="F388" s="54" t="s">
        <v>204</v>
      </c>
      <c r="G388" s="7" t="s">
        <v>24</v>
      </c>
    </row>
    <row r="389">
      <c r="A389" s="6" t="s">
        <v>3130</v>
      </c>
      <c r="B389" s="53">
        <v>12.0</v>
      </c>
      <c r="C389" s="53">
        <v>30000.0</v>
      </c>
      <c r="D389" s="7" t="s">
        <v>2713</v>
      </c>
      <c r="E389" s="54" t="s">
        <v>2725</v>
      </c>
      <c r="F389" s="54" t="s">
        <v>204</v>
      </c>
      <c r="G389" s="7" t="s">
        <v>24</v>
      </c>
    </row>
    <row r="390">
      <c r="A390" s="6" t="s">
        <v>3131</v>
      </c>
      <c r="B390" s="53">
        <v>18.0</v>
      </c>
      <c r="C390" s="53">
        <v>350000.0</v>
      </c>
      <c r="D390" s="7" t="s">
        <v>2713</v>
      </c>
      <c r="E390" s="54" t="s">
        <v>2725</v>
      </c>
      <c r="F390" s="54" t="s">
        <v>204</v>
      </c>
      <c r="G390" s="7" t="s">
        <v>24</v>
      </c>
    </row>
    <row r="391">
      <c r="A391" s="6" t="s">
        <v>3132</v>
      </c>
      <c r="B391" s="53">
        <v>20.0</v>
      </c>
      <c r="C391" s="53">
        <v>775000.0</v>
      </c>
      <c r="D391" s="7" t="s">
        <v>2713</v>
      </c>
      <c r="E391" s="54" t="s">
        <v>2725</v>
      </c>
      <c r="F391" s="54" t="s">
        <v>204</v>
      </c>
      <c r="G391" s="7" t="s">
        <v>24</v>
      </c>
    </row>
    <row r="392">
      <c r="A392" s="6" t="s">
        <v>3133</v>
      </c>
      <c r="B392" s="53">
        <v>2.0</v>
      </c>
      <c r="C392" s="53">
        <v>850.0</v>
      </c>
      <c r="D392" s="7" t="s">
        <v>2710</v>
      </c>
      <c r="E392" s="54" t="s">
        <v>2782</v>
      </c>
      <c r="F392" s="54" t="s">
        <v>204</v>
      </c>
      <c r="G392" s="7" t="s">
        <v>24</v>
      </c>
    </row>
    <row r="393">
      <c r="A393" s="6" t="s">
        <v>3134</v>
      </c>
      <c r="B393" s="53">
        <v>2.0</v>
      </c>
      <c r="C393" s="53">
        <f>850*0.9</f>
        <v>765</v>
      </c>
      <c r="D393" s="7" t="s">
        <v>2713</v>
      </c>
      <c r="E393" s="54" t="s">
        <v>2782</v>
      </c>
      <c r="F393" s="54" t="s">
        <v>204</v>
      </c>
      <c r="G393" s="7" t="s">
        <v>24</v>
      </c>
    </row>
    <row r="394">
      <c r="A394" s="6" t="s">
        <v>3135</v>
      </c>
      <c r="B394" s="53">
        <v>7.0</v>
      </c>
      <c r="C394" s="53">
        <v>6300.0</v>
      </c>
      <c r="D394" s="7" t="s">
        <v>2720</v>
      </c>
      <c r="E394" s="54" t="s">
        <v>2770</v>
      </c>
      <c r="F394" s="54" t="s">
        <v>204</v>
      </c>
      <c r="G394" s="7" t="s">
        <v>24</v>
      </c>
    </row>
    <row r="395">
      <c r="A395" s="6" t="s">
        <v>3136</v>
      </c>
      <c r="B395" s="53">
        <v>1.0</v>
      </c>
      <c r="C395" s="53">
        <v>220.0</v>
      </c>
      <c r="D395" s="7" t="s">
        <v>2720</v>
      </c>
      <c r="E395" s="54" t="s">
        <v>2858</v>
      </c>
      <c r="F395" s="54" t="s">
        <v>204</v>
      </c>
      <c r="G395" s="7" t="s">
        <v>24</v>
      </c>
    </row>
    <row r="396">
      <c r="A396" s="6" t="s">
        <v>3137</v>
      </c>
      <c r="B396" s="53">
        <v>11.0</v>
      </c>
      <c r="C396" s="53">
        <v>25000.0</v>
      </c>
      <c r="D396" s="7" t="s">
        <v>2707</v>
      </c>
      <c r="E396" s="54" t="s">
        <v>2800</v>
      </c>
      <c r="F396" s="54" t="s">
        <v>204</v>
      </c>
      <c r="G396" s="7" t="s">
        <v>34</v>
      </c>
    </row>
    <row r="397">
      <c r="A397" s="6" t="s">
        <v>3138</v>
      </c>
      <c r="B397" s="53">
        <v>11.0</v>
      </c>
      <c r="C397" s="53">
        <f>25000*1.1</f>
        <v>27500</v>
      </c>
      <c r="D397" s="7" t="s">
        <v>2710</v>
      </c>
      <c r="E397" s="54" t="s">
        <v>2800</v>
      </c>
      <c r="F397" s="54" t="s">
        <v>204</v>
      </c>
      <c r="G397" s="7" t="s">
        <v>3139</v>
      </c>
    </row>
    <row r="398">
      <c r="A398" s="6" t="s">
        <v>3140</v>
      </c>
      <c r="B398" s="53">
        <v>11.0</v>
      </c>
      <c r="C398" s="53">
        <f>25000*0.9</f>
        <v>22500</v>
      </c>
      <c r="D398" s="7" t="s">
        <v>2713</v>
      </c>
      <c r="E398" s="54" t="s">
        <v>2800</v>
      </c>
      <c r="F398" s="54" t="s">
        <v>204</v>
      </c>
      <c r="G398" s="7" t="s">
        <v>1939</v>
      </c>
    </row>
    <row r="399">
      <c r="A399" s="6" t="s">
        <v>3141</v>
      </c>
      <c r="B399" s="53">
        <v>4.0</v>
      </c>
      <c r="C399" s="53">
        <v>2080.0</v>
      </c>
      <c r="D399" s="7" t="s">
        <v>2707</v>
      </c>
      <c r="E399" s="54" t="s">
        <v>2770</v>
      </c>
      <c r="F399" s="54" t="s">
        <v>204</v>
      </c>
      <c r="G399" s="7" t="s">
        <v>24</v>
      </c>
    </row>
    <row r="400">
      <c r="A400" s="6" t="s">
        <v>3142</v>
      </c>
      <c r="B400" s="53">
        <v>4.0</v>
      </c>
      <c r="C400" s="53">
        <f>1.1*2080</f>
        <v>2288</v>
      </c>
      <c r="D400" s="7" t="s">
        <v>2710</v>
      </c>
      <c r="E400" s="54" t="s">
        <v>2770</v>
      </c>
      <c r="F400" s="54" t="s">
        <v>204</v>
      </c>
      <c r="G400" s="7" t="s">
        <v>2773</v>
      </c>
    </row>
    <row r="401">
      <c r="A401" s="6" t="s">
        <v>3143</v>
      </c>
      <c r="B401" s="53">
        <v>4.0</v>
      </c>
      <c r="C401" s="53">
        <f>0.9*2080</f>
        <v>1872</v>
      </c>
      <c r="D401" s="7" t="s">
        <v>2707</v>
      </c>
      <c r="E401" s="54" t="s">
        <v>2770</v>
      </c>
      <c r="F401" s="54" t="s">
        <v>204</v>
      </c>
      <c r="G401" s="7" t="s">
        <v>24</v>
      </c>
    </row>
    <row r="402">
      <c r="A402" s="6" t="s">
        <v>3144</v>
      </c>
      <c r="B402" s="53">
        <v>9.0</v>
      </c>
      <c r="C402" s="53">
        <v>13500.0</v>
      </c>
      <c r="D402" s="7" t="s">
        <v>2707</v>
      </c>
      <c r="E402" s="54" t="s">
        <v>2770</v>
      </c>
      <c r="F402" s="54" t="s">
        <v>204</v>
      </c>
      <c r="G402" s="7" t="s">
        <v>24</v>
      </c>
    </row>
    <row r="403">
      <c r="A403" s="6" t="s">
        <v>3145</v>
      </c>
      <c r="B403" s="53">
        <v>9.0</v>
      </c>
      <c r="C403" s="53">
        <f>1.1*13500</f>
        <v>14850</v>
      </c>
      <c r="D403" s="7" t="s">
        <v>2710</v>
      </c>
      <c r="E403" s="54" t="s">
        <v>2770</v>
      </c>
      <c r="F403" s="54" t="s">
        <v>204</v>
      </c>
      <c r="G403" s="7" t="s">
        <v>2773</v>
      </c>
    </row>
    <row r="404">
      <c r="A404" s="6" t="s">
        <v>3146</v>
      </c>
      <c r="B404" s="53">
        <v>9.0</v>
      </c>
      <c r="C404" s="53">
        <f>0.9*13500</f>
        <v>12150</v>
      </c>
      <c r="D404" s="7" t="s">
        <v>2707</v>
      </c>
      <c r="E404" s="54" t="s">
        <v>2770</v>
      </c>
      <c r="F404" s="54" t="s">
        <v>204</v>
      </c>
      <c r="G404" s="7" t="s">
        <v>24</v>
      </c>
    </row>
    <row r="405">
      <c r="A405" s="6" t="s">
        <v>3147</v>
      </c>
      <c r="B405" s="53">
        <v>15.0</v>
      </c>
      <c r="C405" s="53">
        <v>110000.0</v>
      </c>
      <c r="D405" s="7" t="s">
        <v>2707</v>
      </c>
      <c r="E405" s="54" t="s">
        <v>2770</v>
      </c>
      <c r="F405" s="54" t="s">
        <v>204</v>
      </c>
      <c r="G405" s="7" t="s">
        <v>24</v>
      </c>
    </row>
    <row r="406">
      <c r="A406" s="6" t="s">
        <v>3148</v>
      </c>
      <c r="B406" s="53">
        <v>15.0</v>
      </c>
      <c r="C406" s="53">
        <f>1.1*110000</f>
        <v>121000</v>
      </c>
      <c r="D406" s="7" t="s">
        <v>2710</v>
      </c>
      <c r="E406" s="54" t="s">
        <v>2770</v>
      </c>
      <c r="F406" s="54" t="s">
        <v>204</v>
      </c>
      <c r="G406" s="7" t="s">
        <v>2773</v>
      </c>
    </row>
    <row r="407">
      <c r="A407" s="6" t="s">
        <v>3149</v>
      </c>
      <c r="B407" s="53">
        <v>15.0</v>
      </c>
      <c r="C407" s="53">
        <f>0.9*110000</f>
        <v>99000</v>
      </c>
      <c r="D407" s="7" t="s">
        <v>2707</v>
      </c>
      <c r="E407" s="54" t="s">
        <v>2770</v>
      </c>
      <c r="F407" s="54" t="s">
        <v>204</v>
      </c>
      <c r="G407" s="7" t="s">
        <v>24</v>
      </c>
    </row>
    <row r="408">
      <c r="A408" s="6" t="s">
        <v>3150</v>
      </c>
      <c r="B408" s="53">
        <v>4.0</v>
      </c>
      <c r="C408" s="53">
        <v>2150.0</v>
      </c>
      <c r="D408" s="7" t="s">
        <v>2710</v>
      </c>
      <c r="E408" s="54" t="s">
        <v>2874</v>
      </c>
      <c r="F408" s="54" t="s">
        <v>204</v>
      </c>
      <c r="G408" s="7" t="s">
        <v>9</v>
      </c>
    </row>
    <row r="409">
      <c r="A409" s="6" t="s">
        <v>3151</v>
      </c>
      <c r="B409" s="53">
        <v>4.0</v>
      </c>
      <c r="C409" s="53">
        <f>2150*0.9</f>
        <v>1935</v>
      </c>
      <c r="D409" s="7" t="s">
        <v>2713</v>
      </c>
      <c r="E409" s="54" t="s">
        <v>2874</v>
      </c>
      <c r="F409" s="54" t="s">
        <v>204</v>
      </c>
      <c r="G409" s="7" t="s">
        <v>2773</v>
      </c>
    </row>
    <row r="410">
      <c r="A410" s="6" t="s">
        <v>3152</v>
      </c>
      <c r="B410" s="53">
        <v>11.0</v>
      </c>
      <c r="C410" s="53">
        <v>28600.0</v>
      </c>
      <c r="D410" s="7" t="s">
        <v>2710</v>
      </c>
      <c r="E410" s="54" t="s">
        <v>3153</v>
      </c>
      <c r="F410" s="54" t="s">
        <v>204</v>
      </c>
      <c r="G410" s="7" t="s">
        <v>24</v>
      </c>
    </row>
    <row r="411">
      <c r="A411" s="6" t="s">
        <v>3154</v>
      </c>
      <c r="B411" s="53">
        <v>11.0</v>
      </c>
      <c r="C411" s="53">
        <f>28600*0.9</f>
        <v>25740</v>
      </c>
      <c r="D411" s="7" t="s">
        <v>2713</v>
      </c>
      <c r="E411" s="54" t="s">
        <v>3153</v>
      </c>
      <c r="F411" s="54" t="s">
        <v>204</v>
      </c>
      <c r="G411" s="7" t="s">
        <v>24</v>
      </c>
    </row>
    <row r="412">
      <c r="A412" s="6" t="s">
        <v>3155</v>
      </c>
      <c r="B412" s="53">
        <v>14.0</v>
      </c>
      <c r="C412" s="53">
        <v>80300.0</v>
      </c>
      <c r="D412" s="7" t="s">
        <v>2710</v>
      </c>
      <c r="E412" s="54" t="s">
        <v>3153</v>
      </c>
      <c r="F412" s="54" t="s">
        <v>204</v>
      </c>
      <c r="G412" s="7" t="s">
        <v>24</v>
      </c>
    </row>
    <row r="413">
      <c r="A413" s="6" t="s">
        <v>3156</v>
      </c>
      <c r="B413" s="53">
        <v>14.0</v>
      </c>
      <c r="C413" s="53">
        <f>80300*0.9</f>
        <v>72270</v>
      </c>
      <c r="D413" s="7" t="s">
        <v>2713</v>
      </c>
      <c r="E413" s="54" t="s">
        <v>3153</v>
      </c>
      <c r="F413" s="54" t="s">
        <v>204</v>
      </c>
      <c r="G413" s="7" t="s">
        <v>24</v>
      </c>
    </row>
    <row r="414">
      <c r="A414" s="6" t="s">
        <v>3157</v>
      </c>
      <c r="B414" s="53">
        <v>7.0</v>
      </c>
      <c r="C414" s="53">
        <v>6400.0</v>
      </c>
      <c r="D414" s="7" t="s">
        <v>2710</v>
      </c>
      <c r="E414" s="54" t="s">
        <v>3153</v>
      </c>
      <c r="F414" s="54" t="s">
        <v>204</v>
      </c>
      <c r="G414" s="7" t="s">
        <v>24</v>
      </c>
    </row>
    <row r="415">
      <c r="A415" s="6" t="s">
        <v>3158</v>
      </c>
      <c r="B415" s="53">
        <v>7.0</v>
      </c>
      <c r="C415" s="53">
        <f>6400*0.9</f>
        <v>5760</v>
      </c>
      <c r="D415" s="7" t="s">
        <v>2713</v>
      </c>
      <c r="E415" s="54" t="s">
        <v>3153</v>
      </c>
      <c r="F415" s="54" t="s">
        <v>204</v>
      </c>
      <c r="G415" s="7" t="s">
        <v>24</v>
      </c>
    </row>
    <row r="416">
      <c r="A416" s="6" t="s">
        <v>3159</v>
      </c>
      <c r="B416" s="53">
        <v>1.0</v>
      </c>
      <c r="C416" s="53">
        <v>200.0</v>
      </c>
      <c r="D416" s="7" t="s">
        <v>2713</v>
      </c>
      <c r="E416" s="54" t="s">
        <v>2716</v>
      </c>
      <c r="F416" s="54" t="s">
        <v>204</v>
      </c>
      <c r="G416" s="7" t="s">
        <v>24</v>
      </c>
    </row>
    <row r="417">
      <c r="A417" s="6" t="s">
        <v>3160</v>
      </c>
      <c r="B417" s="53">
        <v>6.0</v>
      </c>
      <c r="C417" s="53">
        <v>4000.0</v>
      </c>
      <c r="D417" s="7" t="s">
        <v>2713</v>
      </c>
      <c r="E417" s="54" t="s">
        <v>2716</v>
      </c>
      <c r="F417" s="54" t="s">
        <v>204</v>
      </c>
      <c r="G417" s="7" t="s">
        <v>24</v>
      </c>
    </row>
    <row r="418">
      <c r="A418" s="6" t="s">
        <v>3161</v>
      </c>
      <c r="B418" s="53">
        <v>12.0</v>
      </c>
      <c r="C418" s="53">
        <v>30000.0</v>
      </c>
      <c r="D418" s="7" t="s">
        <v>2713</v>
      </c>
      <c r="E418" s="54" t="s">
        <v>2716</v>
      </c>
      <c r="F418" s="54" t="s">
        <v>204</v>
      </c>
      <c r="G418" s="7" t="s">
        <v>24</v>
      </c>
    </row>
    <row r="419">
      <c r="A419" s="6" t="s">
        <v>3162</v>
      </c>
      <c r="B419" s="53">
        <v>18.0</v>
      </c>
      <c r="C419" s="53">
        <v>350000.0</v>
      </c>
      <c r="D419" s="7" t="s">
        <v>2713</v>
      </c>
      <c r="E419" s="54" t="s">
        <v>2716</v>
      </c>
      <c r="F419" s="54" t="s">
        <v>204</v>
      </c>
      <c r="G419" s="7" t="s">
        <v>24</v>
      </c>
    </row>
    <row r="420">
      <c r="A420" s="6" t="s">
        <v>3163</v>
      </c>
      <c r="B420" s="53">
        <v>20.0</v>
      </c>
      <c r="C420" s="53">
        <v>775000.0</v>
      </c>
      <c r="D420" s="7" t="s">
        <v>2713</v>
      </c>
      <c r="E420" s="54" t="s">
        <v>2716</v>
      </c>
      <c r="F420" s="54" t="s">
        <v>204</v>
      </c>
      <c r="G420" s="7" t="s">
        <v>24</v>
      </c>
    </row>
    <row r="421">
      <c r="A421" s="6" t="s">
        <v>3164</v>
      </c>
      <c r="B421" s="53">
        <v>1.0</v>
      </c>
      <c r="C421" s="53">
        <v>200.0</v>
      </c>
      <c r="D421" s="7" t="s">
        <v>2713</v>
      </c>
      <c r="E421" s="54" t="s">
        <v>2858</v>
      </c>
      <c r="F421" s="54" t="s">
        <v>204</v>
      </c>
      <c r="G421" s="7" t="s">
        <v>24</v>
      </c>
    </row>
    <row r="422">
      <c r="A422" s="6" t="s">
        <v>3165</v>
      </c>
      <c r="B422" s="53">
        <v>6.0</v>
      </c>
      <c r="C422" s="53">
        <v>4000.0</v>
      </c>
      <c r="D422" s="7" t="s">
        <v>2713</v>
      </c>
      <c r="E422" s="54" t="s">
        <v>2858</v>
      </c>
      <c r="F422" s="54" t="s">
        <v>204</v>
      </c>
      <c r="G422" s="7" t="s">
        <v>24</v>
      </c>
    </row>
    <row r="423">
      <c r="A423" s="6" t="s">
        <v>3166</v>
      </c>
      <c r="B423" s="53">
        <v>12.0</v>
      </c>
      <c r="C423" s="53">
        <v>30000.0</v>
      </c>
      <c r="D423" s="7" t="s">
        <v>2713</v>
      </c>
      <c r="E423" s="54" t="s">
        <v>2858</v>
      </c>
      <c r="F423" s="54" t="s">
        <v>204</v>
      </c>
      <c r="G423" s="7" t="s">
        <v>24</v>
      </c>
    </row>
    <row r="424">
      <c r="A424" s="6" t="s">
        <v>3167</v>
      </c>
      <c r="B424" s="53">
        <v>18.0</v>
      </c>
      <c r="C424" s="53">
        <v>350000.0</v>
      </c>
      <c r="D424" s="7" t="s">
        <v>2713</v>
      </c>
      <c r="E424" s="54" t="s">
        <v>2858</v>
      </c>
      <c r="F424" s="54" t="s">
        <v>204</v>
      </c>
      <c r="G424" s="7" t="s">
        <v>24</v>
      </c>
    </row>
    <row r="425">
      <c r="A425" s="6" t="s">
        <v>3168</v>
      </c>
      <c r="B425" s="53">
        <v>20.0</v>
      </c>
      <c r="C425" s="53">
        <v>775000.0</v>
      </c>
      <c r="D425" s="7" t="s">
        <v>2713</v>
      </c>
      <c r="E425" s="54" t="s">
        <v>2858</v>
      </c>
      <c r="F425" s="54" t="s">
        <v>204</v>
      </c>
      <c r="G425" s="7" t="s">
        <v>24</v>
      </c>
    </row>
    <row r="426">
      <c r="A426" s="6" t="s">
        <v>3169</v>
      </c>
      <c r="B426" s="7">
        <v>2.0</v>
      </c>
      <c r="C426" s="53">
        <v>625.0</v>
      </c>
      <c r="D426" s="7" t="s">
        <v>2710</v>
      </c>
      <c r="E426" s="37" t="s">
        <v>2723</v>
      </c>
      <c r="F426" s="54" t="s">
        <v>204</v>
      </c>
      <c r="G426" s="7" t="s">
        <v>9</v>
      </c>
    </row>
    <row r="427">
      <c r="A427" s="6" t="s">
        <v>3170</v>
      </c>
      <c r="B427" s="7">
        <v>2.0</v>
      </c>
      <c r="C427" s="53">
        <f>ceiling(625*0.9,1)</f>
        <v>563</v>
      </c>
      <c r="D427" s="7" t="s">
        <v>2713</v>
      </c>
      <c r="E427" s="37" t="s">
        <v>2723</v>
      </c>
      <c r="F427" s="54" t="s">
        <v>204</v>
      </c>
      <c r="G427" s="7" t="s">
        <v>2773</v>
      </c>
    </row>
    <row r="428">
      <c r="A428" s="6" t="s">
        <v>3171</v>
      </c>
      <c r="B428" s="53">
        <v>1.0</v>
      </c>
      <c r="C428" s="53">
        <v>125.0</v>
      </c>
      <c r="D428" s="7" t="s">
        <v>2707</v>
      </c>
      <c r="E428" s="54" t="s">
        <v>2858</v>
      </c>
      <c r="F428" s="54" t="s">
        <v>204</v>
      </c>
      <c r="G428" s="7" t="s">
        <v>9</v>
      </c>
    </row>
    <row r="429">
      <c r="A429" s="6" t="s">
        <v>3172</v>
      </c>
      <c r="B429" s="53">
        <v>3.0</v>
      </c>
      <c r="C429" s="53">
        <f>ceiling(125*1.1,1)</f>
        <v>138</v>
      </c>
      <c r="D429" s="7" t="s">
        <v>2710</v>
      </c>
      <c r="E429" s="54" t="s">
        <v>2858</v>
      </c>
      <c r="F429" s="54" t="s">
        <v>204</v>
      </c>
      <c r="G429" s="7" t="s">
        <v>9</v>
      </c>
    </row>
    <row r="430">
      <c r="A430" s="6" t="s">
        <v>3173</v>
      </c>
      <c r="B430" s="53">
        <v>1.0</v>
      </c>
      <c r="C430" s="53">
        <f>ceiling(125*0.9,1)</f>
        <v>113</v>
      </c>
      <c r="D430" s="7" t="s">
        <v>2713</v>
      </c>
      <c r="E430" s="54" t="s">
        <v>2858</v>
      </c>
      <c r="F430" s="54" t="s">
        <v>204</v>
      </c>
      <c r="G430" s="7" t="s">
        <v>2773</v>
      </c>
    </row>
    <row r="431">
      <c r="A431" s="6" t="s">
        <v>3174</v>
      </c>
      <c r="B431" s="53">
        <v>1.0</v>
      </c>
      <c r="C431" s="53">
        <v>125.0</v>
      </c>
      <c r="D431" s="7" t="s">
        <v>2707</v>
      </c>
      <c r="E431" s="54" t="s">
        <v>2858</v>
      </c>
      <c r="F431" s="54" t="s">
        <v>204</v>
      </c>
      <c r="G431" s="7" t="s">
        <v>14</v>
      </c>
    </row>
    <row r="432">
      <c r="A432" s="6" t="s">
        <v>3175</v>
      </c>
      <c r="B432" s="53">
        <v>3.0</v>
      </c>
      <c r="C432" s="53">
        <v>138.0</v>
      </c>
      <c r="D432" s="7" t="s">
        <v>2710</v>
      </c>
      <c r="E432" s="54" t="s">
        <v>2858</v>
      </c>
      <c r="F432" s="54" t="s">
        <v>204</v>
      </c>
      <c r="G432" s="7" t="s">
        <v>2733</v>
      </c>
    </row>
    <row r="433">
      <c r="A433" s="6" t="s">
        <v>3176</v>
      </c>
      <c r="B433" s="53">
        <v>1.0</v>
      </c>
      <c r="C433" s="53">
        <v>113.0</v>
      </c>
      <c r="D433" s="7" t="s">
        <v>2713</v>
      </c>
      <c r="E433" s="54" t="s">
        <v>2858</v>
      </c>
      <c r="F433" s="54" t="s">
        <v>204</v>
      </c>
      <c r="G433" s="7" t="s">
        <v>2735</v>
      </c>
    </row>
    <row r="434">
      <c r="A434" s="6" t="s">
        <v>3177</v>
      </c>
      <c r="B434" s="53">
        <v>4.0</v>
      </c>
      <c r="C434" s="53">
        <v>2250.0</v>
      </c>
      <c r="D434" s="7" t="s">
        <v>2707</v>
      </c>
      <c r="E434" s="54" t="s">
        <v>2858</v>
      </c>
      <c r="F434" s="54" t="s">
        <v>204</v>
      </c>
      <c r="G434" s="7" t="s">
        <v>145</v>
      </c>
    </row>
    <row r="435">
      <c r="A435" s="6" t="s">
        <v>3178</v>
      </c>
      <c r="B435" s="53">
        <v>4.0</v>
      </c>
      <c r="C435" s="53">
        <f>2250*1.1</f>
        <v>2475</v>
      </c>
      <c r="D435" s="7" t="s">
        <v>2710</v>
      </c>
      <c r="E435" s="54" t="s">
        <v>2858</v>
      </c>
      <c r="F435" s="54" t="s">
        <v>204</v>
      </c>
      <c r="G435" s="7" t="s">
        <v>3179</v>
      </c>
    </row>
    <row r="436">
      <c r="A436" s="6" t="s">
        <v>3180</v>
      </c>
      <c r="B436" s="53">
        <v>4.0</v>
      </c>
      <c r="C436" s="53">
        <f>2250 * 0.9</f>
        <v>2025</v>
      </c>
      <c r="D436" s="7" t="s">
        <v>2713</v>
      </c>
      <c r="E436" s="54" t="s">
        <v>2858</v>
      </c>
      <c r="F436" s="54" t="s">
        <v>204</v>
      </c>
      <c r="G436" s="7" t="s">
        <v>3181</v>
      </c>
    </row>
    <row r="437">
      <c r="A437" s="6" t="s">
        <v>3182</v>
      </c>
      <c r="B437" s="53">
        <v>11.0</v>
      </c>
      <c r="C437" s="53">
        <v>27500.0</v>
      </c>
      <c r="D437" s="7" t="s">
        <v>2707</v>
      </c>
      <c r="E437" s="54" t="s">
        <v>2858</v>
      </c>
      <c r="F437" s="54" t="s">
        <v>204</v>
      </c>
      <c r="G437" s="7" t="s">
        <v>145</v>
      </c>
    </row>
    <row r="438">
      <c r="A438" s="6" t="s">
        <v>3183</v>
      </c>
      <c r="B438" s="53">
        <v>11.0</v>
      </c>
      <c r="C438" s="53">
        <f>27500*1.1</f>
        <v>30250</v>
      </c>
      <c r="D438" s="7" t="s">
        <v>2710</v>
      </c>
      <c r="E438" s="54" t="s">
        <v>2858</v>
      </c>
      <c r="F438" s="54" t="s">
        <v>204</v>
      </c>
      <c r="G438" s="7" t="s">
        <v>3179</v>
      </c>
    </row>
    <row r="439">
      <c r="A439" s="6" t="s">
        <v>3184</v>
      </c>
      <c r="B439" s="53">
        <v>11.0</v>
      </c>
      <c r="C439" s="53">
        <f>27500*0.9</f>
        <v>24750</v>
      </c>
      <c r="D439" s="7" t="s">
        <v>2713</v>
      </c>
      <c r="E439" s="54" t="s">
        <v>2858</v>
      </c>
      <c r="F439" s="54" t="s">
        <v>204</v>
      </c>
      <c r="G439" s="7" t="s">
        <v>3181</v>
      </c>
    </row>
    <row r="440">
      <c r="A440" s="6" t="s">
        <v>3185</v>
      </c>
      <c r="B440" s="53">
        <v>4.0</v>
      </c>
      <c r="C440" s="53">
        <v>2120.0</v>
      </c>
      <c r="D440" s="7" t="s">
        <v>2707</v>
      </c>
      <c r="E440" s="54" t="s">
        <v>3186</v>
      </c>
      <c r="F440" s="54" t="s">
        <v>204</v>
      </c>
      <c r="G440" s="7" t="s">
        <v>24</v>
      </c>
    </row>
    <row r="441">
      <c r="A441" s="6" t="s">
        <v>3187</v>
      </c>
      <c r="B441" s="53">
        <v>4.0</v>
      </c>
      <c r="C441" s="53">
        <f>1.1*2120</f>
        <v>2332</v>
      </c>
      <c r="D441" s="7" t="s">
        <v>2710</v>
      </c>
      <c r="E441" s="54" t="s">
        <v>3186</v>
      </c>
      <c r="F441" s="54" t="s">
        <v>204</v>
      </c>
      <c r="G441" s="7" t="s">
        <v>2773</v>
      </c>
    </row>
    <row r="442">
      <c r="A442" s="6" t="s">
        <v>3188</v>
      </c>
      <c r="B442" s="53">
        <v>4.0</v>
      </c>
      <c r="C442" s="53">
        <f>0.9*2120</f>
        <v>1908</v>
      </c>
      <c r="D442" s="7" t="s">
        <v>2707</v>
      </c>
      <c r="E442" s="54" t="s">
        <v>3186</v>
      </c>
      <c r="F442" s="54" t="s">
        <v>204</v>
      </c>
      <c r="G442" s="7" t="s">
        <v>24</v>
      </c>
    </row>
    <row r="443">
      <c r="A443" s="6" t="s">
        <v>3189</v>
      </c>
      <c r="B443" s="53">
        <v>8.0</v>
      </c>
      <c r="C443" s="53">
        <v>9250.0</v>
      </c>
      <c r="D443" s="7" t="s">
        <v>2707</v>
      </c>
      <c r="E443" s="54" t="s">
        <v>3036</v>
      </c>
      <c r="F443" s="54" t="s">
        <v>204</v>
      </c>
      <c r="G443" s="7" t="s">
        <v>24</v>
      </c>
    </row>
    <row r="444">
      <c r="A444" s="6" t="s">
        <v>3190</v>
      </c>
      <c r="B444" s="53">
        <v>8.0</v>
      </c>
      <c r="C444" s="53">
        <f>1.1*9250</f>
        <v>10175</v>
      </c>
      <c r="D444" s="7" t="s">
        <v>2710</v>
      </c>
      <c r="E444" s="54" t="s">
        <v>3036</v>
      </c>
      <c r="F444" s="54" t="s">
        <v>204</v>
      </c>
      <c r="G444" s="7" t="s">
        <v>2773</v>
      </c>
    </row>
    <row r="445">
      <c r="A445" s="6" t="s">
        <v>3191</v>
      </c>
      <c r="B445" s="53">
        <v>8.0</v>
      </c>
      <c r="C445" s="53">
        <f>0.9*9250</f>
        <v>8325</v>
      </c>
      <c r="D445" s="7" t="s">
        <v>2707</v>
      </c>
      <c r="E445" s="54" t="s">
        <v>3036</v>
      </c>
      <c r="F445" s="54" t="s">
        <v>204</v>
      </c>
      <c r="G445" s="7" t="s">
        <v>24</v>
      </c>
    </row>
    <row r="446">
      <c r="A446" s="6" t="s">
        <v>3192</v>
      </c>
      <c r="B446" s="53">
        <v>1.0</v>
      </c>
      <c r="C446" s="53">
        <v>200.0</v>
      </c>
      <c r="D446" s="7" t="s">
        <v>2713</v>
      </c>
      <c r="E446" s="54" t="s">
        <v>2742</v>
      </c>
      <c r="F446" s="54" t="s">
        <v>204</v>
      </c>
      <c r="G446" s="7" t="s">
        <v>24</v>
      </c>
    </row>
    <row r="447">
      <c r="A447" s="6" t="s">
        <v>3193</v>
      </c>
      <c r="B447" s="53">
        <v>6.0</v>
      </c>
      <c r="C447" s="53">
        <v>4000.0</v>
      </c>
      <c r="D447" s="7" t="s">
        <v>2713</v>
      </c>
      <c r="E447" s="54" t="s">
        <v>2742</v>
      </c>
      <c r="F447" s="54" t="s">
        <v>204</v>
      </c>
      <c r="G447" s="7" t="s">
        <v>24</v>
      </c>
    </row>
    <row r="448">
      <c r="A448" s="6" t="s">
        <v>3194</v>
      </c>
      <c r="B448" s="53">
        <v>12.0</v>
      </c>
      <c r="C448" s="53">
        <v>30000.0</v>
      </c>
      <c r="D448" s="7" t="s">
        <v>2713</v>
      </c>
      <c r="E448" s="54" t="s">
        <v>2742</v>
      </c>
      <c r="F448" s="54" t="s">
        <v>204</v>
      </c>
      <c r="G448" s="7" t="s">
        <v>24</v>
      </c>
    </row>
    <row r="449">
      <c r="A449" s="6" t="s">
        <v>3195</v>
      </c>
      <c r="B449" s="53">
        <v>18.0</v>
      </c>
      <c r="C449" s="53">
        <v>350000.0</v>
      </c>
      <c r="D449" s="7" t="s">
        <v>2713</v>
      </c>
      <c r="E449" s="54" t="s">
        <v>2742</v>
      </c>
      <c r="F449" s="54" t="s">
        <v>204</v>
      </c>
      <c r="G449" s="7" t="s">
        <v>24</v>
      </c>
    </row>
    <row r="450">
      <c r="A450" s="6" t="s">
        <v>3196</v>
      </c>
      <c r="B450" s="53">
        <v>20.0</v>
      </c>
      <c r="C450" s="53">
        <v>775000.0</v>
      </c>
      <c r="D450" s="7" t="s">
        <v>2713</v>
      </c>
      <c r="E450" s="54" t="s">
        <v>2742</v>
      </c>
      <c r="F450" s="54" t="s">
        <v>204</v>
      </c>
      <c r="G450" s="7" t="s">
        <v>24</v>
      </c>
    </row>
    <row r="451">
      <c r="A451" s="6" t="s">
        <v>3197</v>
      </c>
      <c r="B451" s="53">
        <v>5.0</v>
      </c>
      <c r="C451" s="53">
        <v>2825.0</v>
      </c>
      <c r="D451" s="7" t="s">
        <v>2707</v>
      </c>
      <c r="E451" s="54" t="s">
        <v>2721</v>
      </c>
      <c r="F451" s="54" t="s">
        <v>204</v>
      </c>
      <c r="G451" s="7" t="s">
        <v>9</v>
      </c>
    </row>
    <row r="452">
      <c r="A452" s="6" t="s">
        <v>3198</v>
      </c>
      <c r="B452" s="53">
        <v>5.0</v>
      </c>
      <c r="C452" s="53">
        <f>2825*1.1</f>
        <v>3107.5</v>
      </c>
      <c r="D452" s="7" t="s">
        <v>2710</v>
      </c>
      <c r="E452" s="54" t="s">
        <v>2721</v>
      </c>
      <c r="F452" s="54" t="s">
        <v>204</v>
      </c>
      <c r="G452" s="7" t="s">
        <v>9</v>
      </c>
    </row>
    <row r="453">
      <c r="A453" s="6" t="s">
        <v>3199</v>
      </c>
      <c r="B453" s="53">
        <v>5.0</v>
      </c>
      <c r="C453" s="53">
        <f>2825*0.9</f>
        <v>2542.5</v>
      </c>
      <c r="D453" s="7" t="s">
        <v>2713</v>
      </c>
      <c r="E453" s="54" t="s">
        <v>2721</v>
      </c>
      <c r="F453" s="54" t="s">
        <v>204</v>
      </c>
      <c r="G453" s="7" t="s">
        <v>2773</v>
      </c>
    </row>
    <row r="454">
      <c r="A454" s="6" t="s">
        <v>3200</v>
      </c>
      <c r="B454" s="53">
        <v>2.0</v>
      </c>
      <c r="C454" s="53">
        <v>500.0</v>
      </c>
      <c r="D454" s="7" t="s">
        <v>2710</v>
      </c>
      <c r="E454" s="54" t="s">
        <v>2858</v>
      </c>
      <c r="F454" s="54" t="s">
        <v>204</v>
      </c>
      <c r="G454" s="7" t="s">
        <v>9</v>
      </c>
    </row>
    <row r="455">
      <c r="A455" s="6" t="s">
        <v>3201</v>
      </c>
      <c r="B455" s="53">
        <v>2.0</v>
      </c>
      <c r="C455" s="53">
        <v>450.0</v>
      </c>
      <c r="D455" s="7" t="s">
        <v>2713</v>
      </c>
      <c r="E455" s="54" t="s">
        <v>2858</v>
      </c>
      <c r="F455" s="54" t="s">
        <v>204</v>
      </c>
      <c r="G455" s="7" t="s">
        <v>2773</v>
      </c>
    </row>
    <row r="456">
      <c r="A456" s="6" t="s">
        <v>3202</v>
      </c>
      <c r="B456" s="53">
        <v>1.0</v>
      </c>
      <c r="C456" s="53">
        <v>200.0</v>
      </c>
      <c r="D456" s="7" t="s">
        <v>2713</v>
      </c>
      <c r="E456" s="54" t="s">
        <v>2721</v>
      </c>
      <c r="F456" s="54" t="s">
        <v>204</v>
      </c>
      <c r="G456" s="7" t="s">
        <v>24</v>
      </c>
    </row>
    <row r="457">
      <c r="A457" s="6" t="s">
        <v>3203</v>
      </c>
      <c r="B457" s="53">
        <v>6.0</v>
      </c>
      <c r="C457" s="53">
        <v>4000.0</v>
      </c>
      <c r="D457" s="7" t="s">
        <v>2713</v>
      </c>
      <c r="E457" s="54" t="s">
        <v>2721</v>
      </c>
      <c r="F457" s="54" t="s">
        <v>204</v>
      </c>
      <c r="G457" s="7" t="s">
        <v>24</v>
      </c>
    </row>
    <row r="458">
      <c r="A458" s="6" t="s">
        <v>3204</v>
      </c>
      <c r="B458" s="53">
        <v>12.0</v>
      </c>
      <c r="C458" s="53">
        <v>30000.0</v>
      </c>
      <c r="D458" s="7" t="s">
        <v>2713</v>
      </c>
      <c r="E458" s="54" t="s">
        <v>2721</v>
      </c>
      <c r="F458" s="54" t="s">
        <v>204</v>
      </c>
      <c r="G458" s="7" t="s">
        <v>24</v>
      </c>
    </row>
    <row r="459">
      <c r="A459" s="6" t="s">
        <v>3205</v>
      </c>
      <c r="B459" s="53">
        <v>18.0</v>
      </c>
      <c r="C459" s="53">
        <v>350000.0</v>
      </c>
      <c r="D459" s="7" t="s">
        <v>2713</v>
      </c>
      <c r="E459" s="54" t="s">
        <v>2721</v>
      </c>
      <c r="F459" s="54" t="s">
        <v>204</v>
      </c>
      <c r="G459" s="7" t="s">
        <v>24</v>
      </c>
    </row>
    <row r="460">
      <c r="A460" s="6" t="s">
        <v>3206</v>
      </c>
      <c r="B460" s="53">
        <v>20.0</v>
      </c>
      <c r="C460" s="53">
        <v>775000.0</v>
      </c>
      <c r="D460" s="7" t="s">
        <v>2713</v>
      </c>
      <c r="E460" s="54" t="s">
        <v>2721</v>
      </c>
      <c r="F460" s="54" t="s">
        <v>204</v>
      </c>
      <c r="G460" s="7" t="s">
        <v>24</v>
      </c>
    </row>
    <row r="461">
      <c r="A461" s="6" t="s">
        <v>3207</v>
      </c>
      <c r="B461" s="53">
        <v>6.0</v>
      </c>
      <c r="C461" s="53">
        <v>4295.0</v>
      </c>
      <c r="D461" s="7" t="s">
        <v>2707</v>
      </c>
      <c r="E461" s="54" t="s">
        <v>3208</v>
      </c>
      <c r="F461" s="54" t="s">
        <v>204</v>
      </c>
      <c r="G461" s="7" t="s">
        <v>24</v>
      </c>
    </row>
    <row r="462">
      <c r="A462" s="6" t="s">
        <v>3209</v>
      </c>
      <c r="B462" s="53">
        <v>6.0</v>
      </c>
      <c r="C462" s="53">
        <f>1.1*4295</f>
        <v>4724.5</v>
      </c>
      <c r="D462" s="7" t="s">
        <v>2710</v>
      </c>
      <c r="E462" s="54" t="s">
        <v>3208</v>
      </c>
      <c r="F462" s="54" t="s">
        <v>204</v>
      </c>
      <c r="G462" s="7" t="s">
        <v>2773</v>
      </c>
    </row>
    <row r="463">
      <c r="A463" s="6" t="s">
        <v>3210</v>
      </c>
      <c r="B463" s="53">
        <v>6.0</v>
      </c>
      <c r="C463" s="53">
        <f>0.9*4295</f>
        <v>3865.5</v>
      </c>
      <c r="D463" s="7" t="s">
        <v>2713</v>
      </c>
      <c r="E463" s="54" t="s">
        <v>3208</v>
      </c>
      <c r="F463" s="54" t="s">
        <v>204</v>
      </c>
      <c r="G463" s="7" t="s">
        <v>24</v>
      </c>
    </row>
    <row r="464">
      <c r="A464" s="6" t="s">
        <v>3211</v>
      </c>
      <c r="B464" s="53">
        <v>12.0</v>
      </c>
      <c r="C464" s="53">
        <v>35600.0</v>
      </c>
      <c r="D464" s="7" t="s">
        <v>2707</v>
      </c>
      <c r="E464" s="54" t="s">
        <v>3208</v>
      </c>
      <c r="F464" s="54" t="s">
        <v>204</v>
      </c>
      <c r="G464" s="7" t="s">
        <v>24</v>
      </c>
    </row>
    <row r="465">
      <c r="A465" s="6" t="s">
        <v>3212</v>
      </c>
      <c r="B465" s="53">
        <v>12.0</v>
      </c>
      <c r="C465" s="53">
        <f>1.1*35600</f>
        <v>39160</v>
      </c>
      <c r="D465" s="7" t="s">
        <v>2710</v>
      </c>
      <c r="E465" s="54" t="s">
        <v>3208</v>
      </c>
      <c r="F465" s="54" t="s">
        <v>204</v>
      </c>
      <c r="G465" s="7" t="s">
        <v>2773</v>
      </c>
    </row>
    <row r="466">
      <c r="A466" s="6" t="s">
        <v>3213</v>
      </c>
      <c r="B466" s="53">
        <v>12.0</v>
      </c>
      <c r="C466" s="53">
        <f>0.9*35600</f>
        <v>32040</v>
      </c>
      <c r="D466" s="7" t="s">
        <v>2713</v>
      </c>
      <c r="E466" s="54" t="s">
        <v>3208</v>
      </c>
      <c r="F466" s="54" t="s">
        <v>204</v>
      </c>
      <c r="G466" s="7" t="s">
        <v>24</v>
      </c>
    </row>
  </sheetData>
  <customSheetViews>
    <customSheetView guid="{4D87BF5A-2268-4587-9FC9-190AC8AFF871}" filter="1" showAutoFilter="1">
      <autoFilter ref="$A$1:$G$455">
        <filterColumn colId="1">
          <filters>
            <filter val="1"/>
          </filters>
        </filterColumn>
        <filterColumn colId="3">
          <filters>
            <filter val="Cybernetic"/>
            <filter val="-"/>
          </filters>
        </filterColumn>
      </autoFilter>
    </customSheetView>
  </customSheetView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0.57"/>
    <col customWidth="1" min="2" max="2" width="8.86"/>
    <col customWidth="1" min="3" max="3" width="8.71"/>
    <col customWidth="1" min="4" max="4" width="10.0"/>
    <col customWidth="1" min="5" max="5" width="8.14"/>
    <col customWidth="1" min="6" max="6" width="12.14"/>
    <col customWidth="1" min="7" max="7" width="9.86"/>
    <col customWidth="1" min="8" max="8" width="10.71"/>
    <col customWidth="1" min="9" max="9" width="10.43"/>
  </cols>
  <sheetData>
    <row r="1">
      <c r="A1" s="3" t="s">
        <v>3214</v>
      </c>
      <c r="B1" s="3" t="s">
        <v>184</v>
      </c>
      <c r="C1" s="35" t="s">
        <v>185</v>
      </c>
      <c r="D1" s="3" t="s">
        <v>3215</v>
      </c>
      <c r="E1" s="3" t="s">
        <v>197</v>
      </c>
      <c r="F1" s="3" t="s">
        <v>194</v>
      </c>
      <c r="G1" s="3" t="s">
        <v>195</v>
      </c>
      <c r="H1" s="3" t="s">
        <v>198</v>
      </c>
      <c r="I1" s="3" t="s">
        <v>1</v>
      </c>
    </row>
    <row r="2">
      <c r="A2" s="6" t="s">
        <v>3216</v>
      </c>
      <c r="B2" s="7">
        <v>5.0</v>
      </c>
      <c r="C2" s="36">
        <v>2700.0</v>
      </c>
      <c r="D2" s="7" t="s">
        <v>204</v>
      </c>
      <c r="E2" s="7" t="s">
        <v>214</v>
      </c>
      <c r="F2" s="7">
        <v>50.0</v>
      </c>
      <c r="G2" s="7" t="s">
        <v>3217</v>
      </c>
      <c r="H2" s="7" t="s">
        <v>1833</v>
      </c>
      <c r="I2" s="7" t="s">
        <v>77</v>
      </c>
    </row>
    <row r="3">
      <c r="A3" s="6" t="s">
        <v>3218</v>
      </c>
      <c r="B3" s="7">
        <v>3.0</v>
      </c>
      <c r="C3" s="36">
        <v>1450.0</v>
      </c>
      <c r="D3" s="7" t="s">
        <v>204</v>
      </c>
      <c r="E3" s="7" t="s">
        <v>204</v>
      </c>
      <c r="F3" s="7">
        <v>20.0</v>
      </c>
      <c r="G3" s="7" t="s">
        <v>3217</v>
      </c>
      <c r="H3" s="7" t="s">
        <v>204</v>
      </c>
      <c r="I3" s="7" t="s">
        <v>24</v>
      </c>
    </row>
    <row r="4">
      <c r="A4" s="6" t="s">
        <v>3219</v>
      </c>
      <c r="B4" s="7">
        <v>6.0</v>
      </c>
      <c r="C4" s="36">
        <v>600.0</v>
      </c>
      <c r="D4" s="7" t="s">
        <v>204</v>
      </c>
      <c r="E4" s="7" t="s">
        <v>204</v>
      </c>
      <c r="F4" s="7" t="s">
        <v>204</v>
      </c>
      <c r="G4" s="7" t="s">
        <v>204</v>
      </c>
      <c r="H4" s="7" t="s">
        <v>204</v>
      </c>
      <c r="I4" s="7" t="s">
        <v>145</v>
      </c>
    </row>
    <row r="5">
      <c r="A5" s="6" t="s">
        <v>3220</v>
      </c>
      <c r="B5" s="7">
        <v>7.0</v>
      </c>
      <c r="C5" s="36">
        <v>6500.0</v>
      </c>
      <c r="D5" s="7" t="s">
        <v>204</v>
      </c>
      <c r="E5" s="7" t="s">
        <v>214</v>
      </c>
      <c r="F5" s="7">
        <v>20.0</v>
      </c>
      <c r="G5" s="7" t="s">
        <v>3221</v>
      </c>
      <c r="H5" s="7" t="s">
        <v>204</v>
      </c>
      <c r="I5" s="7" t="s">
        <v>19</v>
      </c>
    </row>
    <row r="6">
      <c r="A6" s="6" t="s">
        <v>3222</v>
      </c>
      <c r="B6" s="7">
        <v>4.0</v>
      </c>
      <c r="C6" s="36">
        <v>1750.0</v>
      </c>
      <c r="D6" s="7">
        <v>1.0</v>
      </c>
      <c r="E6" s="7" t="s">
        <v>214</v>
      </c>
      <c r="F6" s="7">
        <v>20.0</v>
      </c>
      <c r="G6" s="7" t="s">
        <v>3223</v>
      </c>
      <c r="H6" s="7" t="s">
        <v>204</v>
      </c>
      <c r="I6" s="7" t="s">
        <v>112</v>
      </c>
    </row>
    <row r="7">
      <c r="A7" s="6" t="s">
        <v>3224</v>
      </c>
      <c r="B7" s="7">
        <v>9.0</v>
      </c>
      <c r="C7" s="36">
        <v>13500.0</v>
      </c>
      <c r="D7" s="7">
        <v>1.0</v>
      </c>
      <c r="E7" s="7">
        <v>1.0</v>
      </c>
      <c r="F7" s="7">
        <v>100.0</v>
      </c>
      <c r="G7" s="7" t="s">
        <v>3225</v>
      </c>
      <c r="H7" s="7" t="s">
        <v>204</v>
      </c>
      <c r="I7" s="7" t="s">
        <v>24</v>
      </c>
    </row>
    <row r="8">
      <c r="A8" s="6" t="s">
        <v>3226</v>
      </c>
      <c r="B8" s="7">
        <v>8.0</v>
      </c>
      <c r="C8" s="36">
        <v>9000.0</v>
      </c>
      <c r="D8" s="7">
        <v>2.0</v>
      </c>
      <c r="E8" s="7">
        <v>1.0</v>
      </c>
      <c r="F8" s="7">
        <v>40.0</v>
      </c>
      <c r="G8" s="7" t="s">
        <v>3221</v>
      </c>
      <c r="H8" s="7" t="s">
        <v>204</v>
      </c>
      <c r="I8" s="7" t="s">
        <v>19</v>
      </c>
    </row>
    <row r="9">
      <c r="A9" s="6" t="s">
        <v>3227</v>
      </c>
      <c r="B9" s="7">
        <v>1.0</v>
      </c>
      <c r="C9" s="36">
        <v>25.0</v>
      </c>
      <c r="D9" s="7">
        <v>2.0</v>
      </c>
      <c r="E9" s="7">
        <v>1.0</v>
      </c>
      <c r="F9" s="7">
        <v>10.0</v>
      </c>
      <c r="G9" s="7" t="s">
        <v>3217</v>
      </c>
      <c r="H9" s="7" t="s">
        <v>204</v>
      </c>
      <c r="I9" s="7" t="s">
        <v>9</v>
      </c>
    </row>
    <row r="10">
      <c r="A10" s="6" t="s">
        <v>3228</v>
      </c>
      <c r="B10" s="7">
        <v>1.0</v>
      </c>
      <c r="C10" s="36">
        <v>5.0</v>
      </c>
      <c r="D10" s="7" t="s">
        <v>204</v>
      </c>
      <c r="E10" s="7" t="s">
        <v>204</v>
      </c>
      <c r="F10" s="7" t="s">
        <v>204</v>
      </c>
      <c r="G10" s="7" t="s">
        <v>204</v>
      </c>
      <c r="H10" s="7" t="s">
        <v>204</v>
      </c>
      <c r="I10" s="7" t="s">
        <v>9</v>
      </c>
    </row>
    <row r="11">
      <c r="A11" s="6" t="s">
        <v>3229</v>
      </c>
      <c r="B11" s="7">
        <v>1.0</v>
      </c>
      <c r="C11" s="36">
        <v>50.0</v>
      </c>
      <c r="D11" s="7">
        <v>2.0</v>
      </c>
      <c r="E11" s="7" t="s">
        <v>214</v>
      </c>
      <c r="F11" s="7" t="s">
        <v>204</v>
      </c>
      <c r="G11" s="7" t="s">
        <v>204</v>
      </c>
      <c r="H11" s="7" t="s">
        <v>204</v>
      </c>
      <c r="I11" s="7" t="s">
        <v>19</v>
      </c>
    </row>
    <row r="12">
      <c r="A12" s="6" t="s">
        <v>3230</v>
      </c>
      <c r="B12" s="7">
        <v>6.0</v>
      </c>
      <c r="C12" s="36">
        <v>4550.0</v>
      </c>
      <c r="D12" s="7" t="s">
        <v>204</v>
      </c>
      <c r="E12" s="7" t="s">
        <v>214</v>
      </c>
      <c r="F12" s="7">
        <v>40.0</v>
      </c>
      <c r="G12" s="7" t="s">
        <v>3231</v>
      </c>
      <c r="H12" s="7" t="s">
        <v>204</v>
      </c>
      <c r="I12" s="7" t="s">
        <v>115</v>
      </c>
    </row>
    <row r="13">
      <c r="A13" s="6" t="s">
        <v>3232</v>
      </c>
      <c r="B13" s="7">
        <v>10.0</v>
      </c>
      <c r="C13" s="36">
        <v>740.0</v>
      </c>
      <c r="D13" s="7">
        <v>2.0</v>
      </c>
      <c r="E13" s="7">
        <v>2.0</v>
      </c>
      <c r="F13" s="7">
        <v>20.0</v>
      </c>
      <c r="G13" s="7">
        <v>1.0</v>
      </c>
      <c r="H13" s="7" t="s">
        <v>204</v>
      </c>
      <c r="I13" s="7" t="s">
        <v>125</v>
      </c>
    </row>
    <row r="14">
      <c r="A14" s="6" t="s">
        <v>3233</v>
      </c>
      <c r="B14" s="7">
        <v>11.0</v>
      </c>
      <c r="C14" s="36">
        <v>23000.0</v>
      </c>
      <c r="D14" s="7" t="s">
        <v>204</v>
      </c>
      <c r="E14" s="7" t="s">
        <v>204</v>
      </c>
      <c r="F14" s="7" t="s">
        <v>204</v>
      </c>
      <c r="G14" s="7" t="s">
        <v>204</v>
      </c>
      <c r="H14" s="7" t="s">
        <v>204</v>
      </c>
      <c r="I14" s="7" t="s">
        <v>24</v>
      </c>
    </row>
    <row r="15">
      <c r="A15" s="6" t="s">
        <v>3234</v>
      </c>
      <c r="B15" s="7">
        <v>2.0</v>
      </c>
      <c r="C15" s="36">
        <v>500.0</v>
      </c>
      <c r="D15" s="7" t="s">
        <v>204</v>
      </c>
      <c r="E15" s="7" t="s">
        <v>214</v>
      </c>
      <c r="F15" s="7" t="s">
        <v>204</v>
      </c>
      <c r="G15" s="7" t="s">
        <v>204</v>
      </c>
      <c r="H15" s="7" t="s">
        <v>204</v>
      </c>
      <c r="I15" s="7" t="s">
        <v>9</v>
      </c>
    </row>
    <row r="16">
      <c r="A16" s="6" t="s">
        <v>3235</v>
      </c>
      <c r="B16" s="7">
        <v>1.0</v>
      </c>
      <c r="C16" s="36">
        <v>5.0</v>
      </c>
      <c r="D16" s="7" t="s">
        <v>204</v>
      </c>
      <c r="E16" s="7" t="s">
        <v>214</v>
      </c>
      <c r="F16" s="7" t="s">
        <v>204</v>
      </c>
      <c r="G16" s="7" t="s">
        <v>204</v>
      </c>
      <c r="H16" s="7" t="s">
        <v>204</v>
      </c>
      <c r="I16" s="7" t="s">
        <v>9</v>
      </c>
    </row>
    <row r="17">
      <c r="A17" s="6" t="s">
        <v>3236</v>
      </c>
      <c r="B17" s="7">
        <v>1.0</v>
      </c>
      <c r="C17" s="36">
        <v>100.0</v>
      </c>
      <c r="D17" s="7" t="s">
        <v>204</v>
      </c>
      <c r="E17" s="7" t="s">
        <v>214</v>
      </c>
      <c r="F17" s="7">
        <v>20.0</v>
      </c>
      <c r="G17" s="7" t="s">
        <v>3231</v>
      </c>
      <c r="H17" s="7" t="s">
        <v>204</v>
      </c>
      <c r="I17" s="7" t="s">
        <v>125</v>
      </c>
    </row>
    <row r="18">
      <c r="A18" s="6" t="s">
        <v>3237</v>
      </c>
      <c r="B18" s="7">
        <v>14.0</v>
      </c>
      <c r="C18" s="36">
        <v>65000.0</v>
      </c>
      <c r="D18" s="7">
        <v>1.0</v>
      </c>
      <c r="E18" s="7" t="s">
        <v>214</v>
      </c>
      <c r="F18" s="7">
        <v>80.0</v>
      </c>
      <c r="G18" s="7" t="s">
        <v>3238</v>
      </c>
      <c r="H18" s="7" t="s">
        <v>204</v>
      </c>
      <c r="I18" s="7" t="s">
        <v>24</v>
      </c>
    </row>
    <row r="19">
      <c r="A19" s="6" t="s">
        <v>3239</v>
      </c>
      <c r="B19" s="7">
        <v>1.0</v>
      </c>
      <c r="C19" s="36">
        <v>150.0</v>
      </c>
      <c r="D19" s="7">
        <v>1.0</v>
      </c>
      <c r="E19" s="7" t="s">
        <v>214</v>
      </c>
      <c r="F19" s="7">
        <v>20.0</v>
      </c>
      <c r="G19" s="7">
        <v>2.0</v>
      </c>
      <c r="H19" s="7" t="s">
        <v>204</v>
      </c>
      <c r="I19" s="7" t="s">
        <v>24</v>
      </c>
    </row>
    <row r="20">
      <c r="A20" s="6" t="s">
        <v>3240</v>
      </c>
      <c r="B20" s="7">
        <v>5.0</v>
      </c>
      <c r="C20" s="36">
        <v>2750.0</v>
      </c>
      <c r="D20" s="7" t="s">
        <v>204</v>
      </c>
      <c r="E20" s="7" t="s">
        <v>204</v>
      </c>
      <c r="F20" s="7">
        <v>40.0</v>
      </c>
      <c r="G20" s="7" t="s">
        <v>3217</v>
      </c>
      <c r="H20" s="7" t="s">
        <v>204</v>
      </c>
      <c r="I20" s="7" t="s">
        <v>24</v>
      </c>
    </row>
    <row r="21">
      <c r="A21" s="6" t="s">
        <v>3241</v>
      </c>
      <c r="B21" s="7">
        <v>6.0</v>
      </c>
      <c r="C21" s="36">
        <v>4500.0</v>
      </c>
      <c r="D21" s="7">
        <v>1.0</v>
      </c>
      <c r="E21" s="7" t="s">
        <v>204</v>
      </c>
      <c r="F21" s="7" t="s">
        <v>204</v>
      </c>
      <c r="G21" s="7" t="s">
        <v>204</v>
      </c>
      <c r="H21" s="7" t="s">
        <v>1833</v>
      </c>
      <c r="I21" s="7" t="s">
        <v>77</v>
      </c>
    </row>
    <row r="22">
      <c r="A22" s="6" t="s">
        <v>3242</v>
      </c>
      <c r="B22" s="7">
        <v>1.0</v>
      </c>
      <c r="C22" s="36">
        <v>7.0</v>
      </c>
      <c r="D22" s="7">
        <v>1.0</v>
      </c>
      <c r="E22" s="7" t="s">
        <v>214</v>
      </c>
      <c r="F22" s="7">
        <v>80.0</v>
      </c>
      <c r="G22" s="7" t="s">
        <v>3217</v>
      </c>
      <c r="H22" s="7" t="s">
        <v>204</v>
      </c>
      <c r="I22" s="7" t="s">
        <v>9</v>
      </c>
    </row>
    <row r="23">
      <c r="A23" s="6" t="s">
        <v>3243</v>
      </c>
      <c r="B23" s="7">
        <v>6.0</v>
      </c>
      <c r="C23" s="36">
        <v>4000.0</v>
      </c>
      <c r="D23" s="7" t="s">
        <v>204</v>
      </c>
      <c r="E23" s="7">
        <v>20.0</v>
      </c>
      <c r="F23" s="7" t="s">
        <v>204</v>
      </c>
      <c r="G23" s="7" t="s">
        <v>204</v>
      </c>
      <c r="H23" s="7" t="s">
        <v>204</v>
      </c>
      <c r="I23" s="7" t="s">
        <v>9</v>
      </c>
    </row>
    <row r="24">
      <c r="A24" s="6" t="s">
        <v>3244</v>
      </c>
      <c r="B24" s="7">
        <v>12.0</v>
      </c>
      <c r="C24" s="36">
        <v>32000.0</v>
      </c>
      <c r="D24" s="7" t="s">
        <v>204</v>
      </c>
      <c r="E24" s="7">
        <v>40.0</v>
      </c>
      <c r="F24" s="7" t="s">
        <v>204</v>
      </c>
      <c r="G24" s="7" t="s">
        <v>204</v>
      </c>
      <c r="H24" s="7" t="s">
        <v>204</v>
      </c>
      <c r="I24" s="7" t="s">
        <v>9</v>
      </c>
    </row>
    <row r="25">
      <c r="A25" s="6" t="s">
        <v>3245</v>
      </c>
      <c r="B25" s="7">
        <v>2.0</v>
      </c>
      <c r="C25" s="36">
        <v>150.0</v>
      </c>
      <c r="D25" s="7" t="s">
        <v>204</v>
      </c>
      <c r="E25" s="7" t="s">
        <v>214</v>
      </c>
      <c r="F25" s="7" t="s">
        <v>204</v>
      </c>
      <c r="G25" s="7" t="s">
        <v>204</v>
      </c>
      <c r="H25" s="7" t="s">
        <v>204</v>
      </c>
      <c r="I25" s="7" t="s">
        <v>112</v>
      </c>
    </row>
    <row r="26">
      <c r="A26" s="6" t="s">
        <v>3246</v>
      </c>
      <c r="B26" s="7">
        <v>3.0</v>
      </c>
      <c r="C26" s="36">
        <v>1200.0</v>
      </c>
      <c r="D26" s="7" t="s">
        <v>204</v>
      </c>
      <c r="E26" s="7" t="s">
        <v>214</v>
      </c>
      <c r="F26" s="7" t="s">
        <v>204</v>
      </c>
      <c r="G26" s="7" t="s">
        <v>204</v>
      </c>
      <c r="H26" s="7" t="s">
        <v>204</v>
      </c>
      <c r="I26" s="7" t="s">
        <v>112</v>
      </c>
    </row>
    <row r="27">
      <c r="A27" s="6" t="s">
        <v>3247</v>
      </c>
      <c r="B27" s="7">
        <v>2.0</v>
      </c>
      <c r="C27" s="36">
        <v>55.0</v>
      </c>
      <c r="D27" s="7">
        <v>1.0</v>
      </c>
      <c r="E27" s="7" t="s">
        <v>214</v>
      </c>
      <c r="F27" s="7">
        <v>20.0</v>
      </c>
      <c r="G27" s="7" t="s">
        <v>3217</v>
      </c>
      <c r="H27" s="7" t="s">
        <v>204</v>
      </c>
      <c r="I27" s="7" t="s">
        <v>24</v>
      </c>
    </row>
    <row r="28">
      <c r="A28" s="6" t="s">
        <v>3248</v>
      </c>
      <c r="B28" s="7">
        <v>3.0</v>
      </c>
      <c r="C28" s="36">
        <v>1200.0</v>
      </c>
      <c r="D28" s="7">
        <v>1.0</v>
      </c>
      <c r="E28" s="7" t="s">
        <v>214</v>
      </c>
      <c r="F28" s="7">
        <v>20.0</v>
      </c>
      <c r="G28" s="7">
        <v>1.0</v>
      </c>
      <c r="H28" s="7" t="s">
        <v>204</v>
      </c>
      <c r="I28" s="7" t="s">
        <v>24</v>
      </c>
    </row>
    <row r="29">
      <c r="A29" s="6" t="s">
        <v>3249</v>
      </c>
      <c r="B29" s="7">
        <v>1.0</v>
      </c>
      <c r="C29" s="36">
        <v>150.0</v>
      </c>
      <c r="D29" s="7">
        <v>1.0</v>
      </c>
      <c r="E29" s="7" t="s">
        <v>214</v>
      </c>
      <c r="F29" s="7">
        <v>5.0</v>
      </c>
      <c r="G29" s="7" t="s">
        <v>3250</v>
      </c>
      <c r="H29" s="7" t="s">
        <v>204</v>
      </c>
      <c r="I29" s="7" t="s">
        <v>9</v>
      </c>
    </row>
    <row r="30">
      <c r="A30" s="6" t="s">
        <v>3251</v>
      </c>
      <c r="B30" s="7">
        <v>2.0</v>
      </c>
      <c r="C30" s="36">
        <v>175.0</v>
      </c>
      <c r="D30" s="7" t="s">
        <v>204</v>
      </c>
      <c r="E30" s="7" t="s">
        <v>204</v>
      </c>
      <c r="F30" s="7">
        <v>20.0</v>
      </c>
      <c r="G30" s="7" t="s">
        <v>3217</v>
      </c>
      <c r="H30" s="7" t="s">
        <v>204</v>
      </c>
      <c r="I30" s="7" t="s">
        <v>24</v>
      </c>
    </row>
    <row r="31">
      <c r="A31" s="6" t="s">
        <v>3252</v>
      </c>
      <c r="B31" s="7">
        <v>20.0</v>
      </c>
      <c r="C31" s="36">
        <v>750000.0</v>
      </c>
      <c r="D31" s="7" t="s">
        <v>204</v>
      </c>
      <c r="E31" s="7">
        <v>1.0</v>
      </c>
      <c r="F31" s="7">
        <v>100.0</v>
      </c>
      <c r="G31" s="7" t="s">
        <v>3253</v>
      </c>
      <c r="H31" s="7" t="s">
        <v>204</v>
      </c>
      <c r="I31" s="7" t="s">
        <v>24</v>
      </c>
    </row>
    <row r="32">
      <c r="A32" s="6" t="s">
        <v>3254</v>
      </c>
      <c r="B32" s="7">
        <v>10.0</v>
      </c>
      <c r="C32" s="36">
        <v>17400.0</v>
      </c>
      <c r="D32" s="7">
        <v>1.0</v>
      </c>
      <c r="E32" s="7" t="s">
        <v>214</v>
      </c>
      <c r="F32" s="7" t="s">
        <v>204</v>
      </c>
      <c r="G32" s="7" t="s">
        <v>204</v>
      </c>
      <c r="H32" s="7" t="s">
        <v>204</v>
      </c>
      <c r="I32" s="7" t="s">
        <v>127</v>
      </c>
    </row>
    <row r="33">
      <c r="A33" s="6" t="s">
        <v>3255</v>
      </c>
      <c r="B33" s="7">
        <v>4.0</v>
      </c>
      <c r="C33" s="36">
        <v>2000.0</v>
      </c>
      <c r="D33" s="7" t="s">
        <v>204</v>
      </c>
      <c r="E33" s="7" t="s">
        <v>3256</v>
      </c>
      <c r="F33" s="7">
        <v>20.0</v>
      </c>
      <c r="G33" s="7" t="s">
        <v>3217</v>
      </c>
      <c r="H33" s="7" t="s">
        <v>204</v>
      </c>
      <c r="I33" s="7" t="s">
        <v>24</v>
      </c>
    </row>
    <row r="34">
      <c r="A34" s="6" t="s">
        <v>3257</v>
      </c>
      <c r="B34" s="7">
        <v>10.0</v>
      </c>
      <c r="C34" s="36">
        <v>18000.0</v>
      </c>
      <c r="D34" s="7" t="s">
        <v>204</v>
      </c>
      <c r="E34" s="7" t="s">
        <v>3256</v>
      </c>
      <c r="F34" s="7">
        <v>100.0</v>
      </c>
      <c r="G34" s="7" t="s">
        <v>3217</v>
      </c>
      <c r="H34" s="7" t="s">
        <v>204</v>
      </c>
      <c r="I34" s="7" t="s">
        <v>24</v>
      </c>
    </row>
    <row r="35">
      <c r="A35" s="6" t="s">
        <v>3258</v>
      </c>
      <c r="B35" s="7">
        <v>6.0</v>
      </c>
      <c r="C35" s="36">
        <v>4000.0</v>
      </c>
      <c r="D35" s="7" t="s">
        <v>204</v>
      </c>
      <c r="E35" s="7" t="s">
        <v>214</v>
      </c>
      <c r="F35" s="7">
        <v>40.0</v>
      </c>
      <c r="G35" s="7" t="s">
        <v>3221</v>
      </c>
      <c r="H35" s="7" t="s">
        <v>204</v>
      </c>
      <c r="I35" s="7" t="s">
        <v>24</v>
      </c>
    </row>
    <row r="36">
      <c r="A36" s="6" t="s">
        <v>3259</v>
      </c>
      <c r="B36" s="7">
        <v>1.0</v>
      </c>
      <c r="C36" s="36">
        <v>100.0</v>
      </c>
      <c r="D36" s="7" t="s">
        <v>204</v>
      </c>
      <c r="E36" s="7" t="s">
        <v>214</v>
      </c>
      <c r="F36" s="7">
        <v>20.0</v>
      </c>
      <c r="G36" s="7" t="s">
        <v>3256</v>
      </c>
      <c r="H36" s="7" t="s">
        <v>204</v>
      </c>
      <c r="I36" s="7" t="s">
        <v>24</v>
      </c>
    </row>
    <row r="37">
      <c r="A37" s="6" t="s">
        <v>3260</v>
      </c>
      <c r="B37" s="7">
        <v>1.0</v>
      </c>
      <c r="C37" s="36">
        <v>350.0</v>
      </c>
      <c r="D37" s="7" t="s">
        <v>204</v>
      </c>
      <c r="E37" s="7">
        <v>3.0</v>
      </c>
      <c r="F37" s="7">
        <v>20.0</v>
      </c>
      <c r="G37" s="7">
        <v>1.0</v>
      </c>
      <c r="H37" s="7" t="s">
        <v>204</v>
      </c>
      <c r="I37" s="7" t="s">
        <v>24</v>
      </c>
    </row>
    <row r="38">
      <c r="A38" s="6" t="s">
        <v>3261</v>
      </c>
      <c r="B38" s="7">
        <v>10.0</v>
      </c>
      <c r="C38" s="36">
        <v>17800.0</v>
      </c>
      <c r="D38" s="7" t="s">
        <v>204</v>
      </c>
      <c r="E38" s="7">
        <v>4.0</v>
      </c>
      <c r="F38" s="7">
        <v>40.0</v>
      </c>
      <c r="G38" s="7" t="s">
        <v>3256</v>
      </c>
      <c r="H38" s="7" t="s">
        <v>204</v>
      </c>
      <c r="I38" s="7" t="s">
        <v>24</v>
      </c>
    </row>
    <row r="39">
      <c r="A39" s="6" t="s">
        <v>3262</v>
      </c>
      <c r="B39" s="7">
        <v>12.0</v>
      </c>
      <c r="C39" s="36">
        <v>37000.0</v>
      </c>
      <c r="D39" s="7" t="s">
        <v>204</v>
      </c>
      <c r="E39" s="7" t="s">
        <v>214</v>
      </c>
      <c r="F39" s="7">
        <v>100.0</v>
      </c>
      <c r="G39" s="7" t="s">
        <v>3263</v>
      </c>
      <c r="H39" s="7" t="s">
        <v>204</v>
      </c>
      <c r="I39" s="7" t="s">
        <v>24</v>
      </c>
    </row>
    <row r="40">
      <c r="A40" s="6" t="s">
        <v>3264</v>
      </c>
      <c r="B40" s="7">
        <v>2.0</v>
      </c>
      <c r="C40" s="36">
        <v>800.0</v>
      </c>
      <c r="D40" s="7" t="s">
        <v>204</v>
      </c>
      <c r="E40" s="7" t="s">
        <v>214</v>
      </c>
      <c r="F40" s="7">
        <v>20.0</v>
      </c>
      <c r="G40" s="7" t="s">
        <v>3263</v>
      </c>
      <c r="H40" s="7" t="s">
        <v>204</v>
      </c>
      <c r="I40" s="7" t="s">
        <v>24</v>
      </c>
    </row>
    <row r="41">
      <c r="A41" s="6" t="s">
        <v>3265</v>
      </c>
      <c r="B41" s="7">
        <v>3.0</v>
      </c>
      <c r="C41" s="36">
        <v>1500.0</v>
      </c>
      <c r="D41" s="7">
        <v>2.0</v>
      </c>
      <c r="E41" s="7">
        <v>1.0</v>
      </c>
      <c r="F41" s="7">
        <v>20.0</v>
      </c>
      <c r="G41" s="7" t="s">
        <v>3217</v>
      </c>
      <c r="H41" s="7" t="s">
        <v>204</v>
      </c>
      <c r="I41" s="7" t="s">
        <v>24</v>
      </c>
    </row>
    <row r="42">
      <c r="A42" s="6" t="s">
        <v>3266</v>
      </c>
      <c r="B42" s="7">
        <v>15.0</v>
      </c>
      <c r="C42" s="36">
        <v>110000.0</v>
      </c>
      <c r="D42" s="7" t="s">
        <v>204</v>
      </c>
      <c r="E42" s="7" t="s">
        <v>204</v>
      </c>
      <c r="F42" s="7">
        <v>20.0</v>
      </c>
      <c r="G42" s="7">
        <v>2.0</v>
      </c>
      <c r="H42" s="7" t="s">
        <v>204</v>
      </c>
      <c r="I42" s="7" t="s">
        <v>34</v>
      </c>
    </row>
    <row r="43">
      <c r="A43" s="6" t="s">
        <v>3267</v>
      </c>
      <c r="B43" s="7">
        <v>8.0</v>
      </c>
      <c r="C43" s="36">
        <v>9000.0</v>
      </c>
      <c r="D43" s="7" t="s">
        <v>204</v>
      </c>
      <c r="E43" s="7" t="s">
        <v>214</v>
      </c>
      <c r="F43" s="7">
        <v>20.0</v>
      </c>
      <c r="G43" s="7" t="s">
        <v>3268</v>
      </c>
      <c r="H43" s="7" t="s">
        <v>204</v>
      </c>
      <c r="I43" s="7" t="s">
        <v>24</v>
      </c>
    </row>
    <row r="44">
      <c r="A44" s="6" t="s">
        <v>3269</v>
      </c>
      <c r="B44" s="7">
        <v>2.0</v>
      </c>
      <c r="C44" s="36">
        <v>550.0</v>
      </c>
      <c r="D44" s="7" t="s">
        <v>204</v>
      </c>
      <c r="E44" s="7" t="s">
        <v>214</v>
      </c>
      <c r="F44" s="7">
        <v>20.0</v>
      </c>
      <c r="G44" s="7" t="s">
        <v>3268</v>
      </c>
      <c r="H44" s="7" t="s">
        <v>204</v>
      </c>
      <c r="I44" s="7" t="s">
        <v>24</v>
      </c>
    </row>
    <row r="45">
      <c r="A45" s="6" t="s">
        <v>3270</v>
      </c>
      <c r="B45" s="7">
        <v>1.0</v>
      </c>
      <c r="C45" s="36">
        <v>15.0</v>
      </c>
      <c r="D45" s="7">
        <v>1.0</v>
      </c>
      <c r="E45" s="7" t="s">
        <v>214</v>
      </c>
      <c r="F45" s="7">
        <v>20.0</v>
      </c>
      <c r="G45" s="7" t="s">
        <v>3221</v>
      </c>
      <c r="H45" s="7" t="s">
        <v>204</v>
      </c>
      <c r="I45" s="7" t="s">
        <v>9</v>
      </c>
    </row>
    <row r="46">
      <c r="A46" s="6" t="s">
        <v>3271</v>
      </c>
      <c r="B46" s="7">
        <v>12.0</v>
      </c>
      <c r="C46" s="36">
        <v>32000.0</v>
      </c>
      <c r="D46" s="7">
        <v>1.0</v>
      </c>
      <c r="E46" s="7">
        <v>1.0</v>
      </c>
      <c r="F46" s="7">
        <v>100.0</v>
      </c>
      <c r="G46" s="7" t="s">
        <v>3272</v>
      </c>
      <c r="H46" s="7" t="s">
        <v>204</v>
      </c>
      <c r="I46" s="7" t="s">
        <v>24</v>
      </c>
    </row>
    <row r="47">
      <c r="A47" s="6" t="s">
        <v>3273</v>
      </c>
      <c r="B47" s="7">
        <v>1.0</v>
      </c>
      <c r="C47" s="36">
        <v>1.0</v>
      </c>
      <c r="D47" s="7">
        <v>1.0</v>
      </c>
      <c r="E47" s="7" t="s">
        <v>214</v>
      </c>
      <c r="F47" s="7">
        <v>10.0</v>
      </c>
      <c r="G47" s="7" t="s">
        <v>3217</v>
      </c>
      <c r="H47" s="7" t="s">
        <v>204</v>
      </c>
      <c r="I47" s="7" t="s">
        <v>9</v>
      </c>
    </row>
    <row r="48">
      <c r="A48" s="6" t="s">
        <v>3274</v>
      </c>
      <c r="B48" s="7">
        <v>8.0</v>
      </c>
      <c r="C48" s="36">
        <v>1300.0</v>
      </c>
      <c r="D48" s="7" t="s">
        <v>204</v>
      </c>
      <c r="E48" s="7" t="s">
        <v>214</v>
      </c>
      <c r="F48" s="7" t="s">
        <v>204</v>
      </c>
      <c r="G48" s="7" t="s">
        <v>204</v>
      </c>
      <c r="H48" s="7" t="s">
        <v>204</v>
      </c>
      <c r="I48" s="7" t="s">
        <v>115</v>
      </c>
    </row>
    <row r="49">
      <c r="A49" s="6" t="s">
        <v>3275</v>
      </c>
      <c r="B49" s="7">
        <v>1.0</v>
      </c>
      <c r="C49" s="36">
        <v>100.0</v>
      </c>
      <c r="D49" s="7" t="s">
        <v>204</v>
      </c>
      <c r="E49" s="7" t="s">
        <v>214</v>
      </c>
      <c r="F49" s="7" t="s">
        <v>204</v>
      </c>
      <c r="G49" s="7" t="s">
        <v>204</v>
      </c>
      <c r="H49" s="7" t="s">
        <v>204</v>
      </c>
      <c r="I49" s="7" t="s">
        <v>125</v>
      </c>
    </row>
    <row r="50">
      <c r="A50" s="6" t="s">
        <v>3276</v>
      </c>
      <c r="B50" s="7">
        <v>5.0</v>
      </c>
      <c r="C50" s="36">
        <v>450.0</v>
      </c>
      <c r="D50" s="7" t="s">
        <v>204</v>
      </c>
      <c r="E50" s="7" t="s">
        <v>214</v>
      </c>
      <c r="F50" s="7" t="s">
        <v>204</v>
      </c>
      <c r="G50" s="7" t="s">
        <v>204</v>
      </c>
      <c r="H50" s="7" t="s">
        <v>204</v>
      </c>
      <c r="I50" s="7" t="s">
        <v>19</v>
      </c>
    </row>
    <row r="51">
      <c r="A51" s="6" t="s">
        <v>3277</v>
      </c>
      <c r="B51" s="7">
        <v>10.0</v>
      </c>
      <c r="C51" s="36">
        <v>2750.0</v>
      </c>
      <c r="D51" s="7">
        <v>1.0</v>
      </c>
      <c r="E51" s="7" t="s">
        <v>214</v>
      </c>
      <c r="F51" s="7" t="s">
        <v>204</v>
      </c>
      <c r="G51" s="7" t="s">
        <v>204</v>
      </c>
      <c r="H51" s="7" t="s">
        <v>204</v>
      </c>
      <c r="I51" s="7" t="s">
        <v>150</v>
      </c>
    </row>
    <row r="52">
      <c r="A52" s="6" t="s">
        <v>3278</v>
      </c>
      <c r="B52" s="7">
        <v>1.0</v>
      </c>
      <c r="C52" s="36">
        <v>325.0</v>
      </c>
      <c r="D52" s="7" t="s">
        <v>204</v>
      </c>
      <c r="E52" s="7">
        <v>1.0</v>
      </c>
      <c r="F52" s="7" t="s">
        <v>204</v>
      </c>
      <c r="G52" s="7" t="s">
        <v>204</v>
      </c>
      <c r="H52" s="7" t="s">
        <v>204</v>
      </c>
      <c r="I52" s="7" t="s">
        <v>112</v>
      </c>
    </row>
    <row r="53">
      <c r="A53" s="6" t="s">
        <v>3279</v>
      </c>
      <c r="B53" s="7">
        <v>2.0</v>
      </c>
      <c r="C53" s="36">
        <v>700.0</v>
      </c>
      <c r="D53" s="7" t="s">
        <v>204</v>
      </c>
      <c r="E53" s="7" t="s">
        <v>214</v>
      </c>
      <c r="F53" s="7">
        <v>20.0</v>
      </c>
      <c r="G53" s="7" t="s">
        <v>2525</v>
      </c>
      <c r="H53" s="7" t="s">
        <v>204</v>
      </c>
      <c r="I53" s="7" t="s">
        <v>9</v>
      </c>
    </row>
    <row r="54">
      <c r="A54" s="6" t="s">
        <v>3280</v>
      </c>
      <c r="B54" s="7">
        <v>1.0</v>
      </c>
      <c r="C54" s="36">
        <v>250.0</v>
      </c>
      <c r="D54" s="7" t="s">
        <v>204</v>
      </c>
      <c r="E54" s="7">
        <v>1.0</v>
      </c>
      <c r="F54" s="7">
        <v>20.0</v>
      </c>
      <c r="G54" s="7" t="s">
        <v>3281</v>
      </c>
      <c r="H54" s="7" t="s">
        <v>204</v>
      </c>
      <c r="I54" s="7" t="s">
        <v>24</v>
      </c>
    </row>
    <row r="55">
      <c r="A55" s="6" t="s">
        <v>3282</v>
      </c>
      <c r="B55" s="7">
        <v>4.0</v>
      </c>
      <c r="C55" s="36">
        <v>2100.0</v>
      </c>
      <c r="D55" s="7" t="s">
        <v>204</v>
      </c>
      <c r="E55" s="7">
        <v>1.0</v>
      </c>
      <c r="F55" s="7">
        <v>40.0</v>
      </c>
      <c r="G55" s="7" t="s">
        <v>3281</v>
      </c>
      <c r="H55" s="7" t="s">
        <v>204</v>
      </c>
      <c r="I55" s="7" t="s">
        <v>24</v>
      </c>
    </row>
    <row r="56">
      <c r="A56" s="6" t="s">
        <v>3283</v>
      </c>
      <c r="B56" s="7">
        <v>8.0</v>
      </c>
      <c r="C56" s="36">
        <v>9300.0</v>
      </c>
      <c r="D56" s="7" t="s">
        <v>204</v>
      </c>
      <c r="E56" s="7">
        <v>1.0</v>
      </c>
      <c r="F56" s="7">
        <v>40.0</v>
      </c>
      <c r="G56" s="7" t="s">
        <v>3281</v>
      </c>
      <c r="H56" s="7" t="s">
        <v>204</v>
      </c>
      <c r="I56" s="7" t="s">
        <v>24</v>
      </c>
    </row>
    <row r="57">
      <c r="A57" s="6" t="s">
        <v>3284</v>
      </c>
      <c r="B57" s="7">
        <v>12.0</v>
      </c>
      <c r="C57" s="36">
        <v>35000.0</v>
      </c>
      <c r="D57" s="7" t="s">
        <v>204</v>
      </c>
      <c r="E57" s="7">
        <v>1.0</v>
      </c>
      <c r="F57" s="7">
        <v>40.0</v>
      </c>
      <c r="G57" s="7" t="s">
        <v>3281</v>
      </c>
      <c r="H57" s="7" t="s">
        <v>204</v>
      </c>
      <c r="I57" s="7" t="s">
        <v>24</v>
      </c>
    </row>
    <row r="58">
      <c r="A58" s="6" t="s">
        <v>3285</v>
      </c>
      <c r="B58" s="7">
        <v>16.0</v>
      </c>
      <c r="C58" s="36">
        <v>165000.0</v>
      </c>
      <c r="D58" s="7" t="s">
        <v>204</v>
      </c>
      <c r="E58" s="7">
        <v>1.0</v>
      </c>
      <c r="F58" s="7">
        <v>100.0</v>
      </c>
      <c r="G58" s="7" t="s">
        <v>3281</v>
      </c>
      <c r="H58" s="7" t="s">
        <v>204</v>
      </c>
      <c r="I58" s="7" t="s">
        <v>24</v>
      </c>
    </row>
    <row r="59">
      <c r="A59" s="6" t="s">
        <v>3286</v>
      </c>
      <c r="B59" s="7">
        <v>20.0</v>
      </c>
      <c r="C59" s="36">
        <v>815000.0</v>
      </c>
      <c r="D59" s="7" t="s">
        <v>204</v>
      </c>
      <c r="E59" s="7">
        <v>1.0</v>
      </c>
      <c r="F59" s="7">
        <v>100.0</v>
      </c>
      <c r="G59" s="7" t="s">
        <v>3281</v>
      </c>
      <c r="H59" s="7" t="s">
        <v>204</v>
      </c>
      <c r="I59" s="7" t="s">
        <v>24</v>
      </c>
    </row>
    <row r="60">
      <c r="A60" s="6" t="s">
        <v>3287</v>
      </c>
      <c r="B60" s="7">
        <v>15.0</v>
      </c>
      <c r="C60" s="36">
        <v>105000.0</v>
      </c>
      <c r="D60" s="7" t="s">
        <v>204</v>
      </c>
      <c r="E60" s="7" t="s">
        <v>214</v>
      </c>
      <c r="F60" s="7">
        <v>100.0</v>
      </c>
      <c r="G60" s="7" t="s">
        <v>2525</v>
      </c>
      <c r="H60" s="7" t="s">
        <v>204</v>
      </c>
      <c r="I60" s="7" t="s">
        <v>24</v>
      </c>
    </row>
    <row r="61">
      <c r="A61" s="6" t="s">
        <v>3288</v>
      </c>
      <c r="B61" s="7">
        <v>3.0</v>
      </c>
      <c r="C61" s="36">
        <v>1350.0</v>
      </c>
      <c r="D61" s="7" t="s">
        <v>204</v>
      </c>
      <c r="E61" s="7">
        <v>3.0</v>
      </c>
      <c r="F61" s="7">
        <v>20.0</v>
      </c>
      <c r="G61" s="7" t="s">
        <v>3217</v>
      </c>
      <c r="H61" s="7" t="s">
        <v>204</v>
      </c>
      <c r="I61" s="7" t="s">
        <v>125</v>
      </c>
    </row>
    <row r="62">
      <c r="A62" s="6" t="s">
        <v>3289</v>
      </c>
      <c r="B62" s="7">
        <v>1.0</v>
      </c>
      <c r="C62" s="36">
        <v>375.0</v>
      </c>
      <c r="D62" s="7" t="s">
        <v>204</v>
      </c>
      <c r="E62" s="7">
        <v>4.0</v>
      </c>
      <c r="F62" s="7">
        <v>20.0</v>
      </c>
      <c r="G62" s="7" t="s">
        <v>3231</v>
      </c>
      <c r="H62" s="7" t="s">
        <v>204</v>
      </c>
      <c r="I62" s="7" t="s">
        <v>24</v>
      </c>
    </row>
    <row r="63">
      <c r="A63" s="6" t="s">
        <v>3290</v>
      </c>
      <c r="B63" s="7">
        <v>2.0</v>
      </c>
      <c r="C63" s="36">
        <v>300.0</v>
      </c>
      <c r="D63" s="7" t="s">
        <v>204</v>
      </c>
      <c r="E63" s="7" t="s">
        <v>204</v>
      </c>
      <c r="F63" s="7">
        <v>20.0</v>
      </c>
      <c r="G63" s="7" t="s">
        <v>3221</v>
      </c>
      <c r="H63" s="7" t="s">
        <v>204</v>
      </c>
      <c r="I63" s="7" t="s">
        <v>106</v>
      </c>
    </row>
    <row r="64">
      <c r="A64" s="6" t="s">
        <v>3291</v>
      </c>
      <c r="B64" s="7">
        <v>4.0</v>
      </c>
      <c r="C64" s="36">
        <v>2000.0</v>
      </c>
      <c r="D64" s="7" t="s">
        <v>204</v>
      </c>
      <c r="E64" s="7" t="s">
        <v>214</v>
      </c>
      <c r="F64" s="7" t="s">
        <v>204</v>
      </c>
      <c r="G64" s="7" t="s">
        <v>204</v>
      </c>
      <c r="H64" s="7" t="s">
        <v>1833</v>
      </c>
      <c r="I64" s="7" t="s">
        <v>77</v>
      </c>
    </row>
    <row r="65">
      <c r="A65" s="6" t="s">
        <v>3292</v>
      </c>
      <c r="B65" s="7">
        <v>1.0</v>
      </c>
      <c r="C65" s="36">
        <v>300.0</v>
      </c>
      <c r="D65" s="7" t="s">
        <v>204</v>
      </c>
      <c r="E65" s="7" t="s">
        <v>214</v>
      </c>
      <c r="F65" s="7">
        <v>20.0</v>
      </c>
      <c r="G65" s="7" t="s">
        <v>3217</v>
      </c>
      <c r="H65" s="7" t="s">
        <v>204</v>
      </c>
      <c r="I65" s="7" t="s">
        <v>24</v>
      </c>
    </row>
    <row r="66">
      <c r="A66" s="6" t="s">
        <v>3293</v>
      </c>
      <c r="B66" s="7">
        <v>3.0</v>
      </c>
      <c r="C66" s="36">
        <v>1300.0</v>
      </c>
      <c r="D66" s="7" t="s">
        <v>204</v>
      </c>
      <c r="E66" s="7">
        <v>2.0</v>
      </c>
      <c r="F66" s="7">
        <v>20.0</v>
      </c>
      <c r="G66" s="7" t="s">
        <v>3217</v>
      </c>
      <c r="H66" s="7" t="s">
        <v>204</v>
      </c>
      <c r="I66" s="7" t="s">
        <v>24</v>
      </c>
    </row>
    <row r="67">
      <c r="A67" s="6" t="s">
        <v>3294</v>
      </c>
      <c r="B67" s="7">
        <v>2.0</v>
      </c>
      <c r="C67" s="36">
        <v>500.0</v>
      </c>
      <c r="D67" s="7" t="s">
        <v>204</v>
      </c>
      <c r="E67" s="7" t="s">
        <v>214</v>
      </c>
      <c r="F67" s="7">
        <v>20.0</v>
      </c>
      <c r="G67" s="7" t="s">
        <v>3263</v>
      </c>
      <c r="H67" s="7" t="s">
        <v>204</v>
      </c>
      <c r="I67" s="7" t="s">
        <v>9</v>
      </c>
    </row>
    <row r="68">
      <c r="A68" s="6" t="s">
        <v>3295</v>
      </c>
      <c r="B68" s="7">
        <v>7.0</v>
      </c>
      <c r="C68" s="36">
        <v>6500.0</v>
      </c>
      <c r="D68" s="7">
        <v>1.0</v>
      </c>
      <c r="E68" s="7">
        <v>1.0</v>
      </c>
      <c r="F68" s="7">
        <v>20.0</v>
      </c>
      <c r="G68" s="7" t="s">
        <v>3221</v>
      </c>
      <c r="H68" s="7" t="s">
        <v>1833</v>
      </c>
      <c r="I68" s="7" t="s">
        <v>77</v>
      </c>
    </row>
    <row r="69">
      <c r="A69" s="6" t="s">
        <v>3296</v>
      </c>
      <c r="B69" s="7">
        <v>8.0</v>
      </c>
      <c r="C69" s="36">
        <v>8500.0</v>
      </c>
      <c r="D69" s="7" t="s">
        <v>204</v>
      </c>
      <c r="E69" s="7">
        <v>1.0</v>
      </c>
      <c r="F69" s="7">
        <v>20.0</v>
      </c>
      <c r="G69" s="7" t="s">
        <v>3263</v>
      </c>
      <c r="H69" s="7" t="s">
        <v>204</v>
      </c>
      <c r="I69" s="7" t="s">
        <v>24</v>
      </c>
    </row>
    <row r="70">
      <c r="A70" s="6" t="s">
        <v>3297</v>
      </c>
      <c r="B70" s="7">
        <v>10.0</v>
      </c>
      <c r="C70" s="36">
        <v>19000.0</v>
      </c>
      <c r="D70" s="7" t="s">
        <v>204</v>
      </c>
      <c r="E70" s="7" t="s">
        <v>214</v>
      </c>
      <c r="F70" s="7">
        <v>100.0</v>
      </c>
      <c r="G70" s="7" t="s">
        <v>3298</v>
      </c>
      <c r="H70" s="7" t="s">
        <v>204</v>
      </c>
      <c r="I70" s="7" t="s">
        <v>24</v>
      </c>
    </row>
    <row r="71">
      <c r="A71" s="6" t="s">
        <v>3299</v>
      </c>
      <c r="B71" s="7">
        <v>4.0</v>
      </c>
      <c r="C71" s="36">
        <v>2200.0</v>
      </c>
      <c r="D71" s="7" t="s">
        <v>204</v>
      </c>
      <c r="E71" s="7" t="s">
        <v>214</v>
      </c>
      <c r="F71" s="7">
        <v>20.0</v>
      </c>
      <c r="G71" s="7" t="s">
        <v>3256</v>
      </c>
      <c r="H71" s="7" t="s">
        <v>204</v>
      </c>
      <c r="I71" s="7" t="s">
        <v>24</v>
      </c>
    </row>
    <row r="72">
      <c r="A72" s="6" t="s">
        <v>3300</v>
      </c>
      <c r="B72" s="7">
        <v>3.0</v>
      </c>
      <c r="C72" s="36">
        <v>275.0</v>
      </c>
      <c r="D72" s="7" t="s">
        <v>204</v>
      </c>
      <c r="E72" s="7" t="s">
        <v>214</v>
      </c>
      <c r="F72" s="7" t="s">
        <v>204</v>
      </c>
      <c r="G72" s="7" t="s">
        <v>204</v>
      </c>
      <c r="H72" s="7" t="s">
        <v>204</v>
      </c>
      <c r="I72" s="7" t="s">
        <v>24</v>
      </c>
    </row>
    <row r="73">
      <c r="A73" s="6" t="s">
        <v>3301</v>
      </c>
      <c r="B73" s="7">
        <v>4.0</v>
      </c>
      <c r="C73" s="36">
        <v>375.0</v>
      </c>
      <c r="D73" s="7" t="s">
        <v>204</v>
      </c>
      <c r="E73" s="7">
        <v>1.0</v>
      </c>
      <c r="F73" s="7">
        <v>1.0</v>
      </c>
      <c r="G73" s="7">
        <v>1.0</v>
      </c>
      <c r="H73" s="7" t="s">
        <v>204</v>
      </c>
      <c r="I73" s="7" t="s">
        <v>112</v>
      </c>
    </row>
    <row r="74">
      <c r="A74" s="6" t="s">
        <v>3302</v>
      </c>
      <c r="B74" s="7">
        <v>1.0</v>
      </c>
      <c r="C74" s="36">
        <v>1.0</v>
      </c>
      <c r="D74" s="7">
        <v>1.0</v>
      </c>
      <c r="E74" s="7" t="s">
        <v>214</v>
      </c>
      <c r="F74" s="7">
        <v>10.0</v>
      </c>
      <c r="G74" s="7" t="s">
        <v>3217</v>
      </c>
      <c r="H74" s="7" t="s">
        <v>204</v>
      </c>
      <c r="I74" s="7" t="s">
        <v>9</v>
      </c>
    </row>
    <row r="75">
      <c r="A75" s="6" t="s">
        <v>3303</v>
      </c>
      <c r="B75" s="7">
        <v>1.0</v>
      </c>
      <c r="C75" s="36">
        <v>200.0</v>
      </c>
      <c r="D75" s="7">
        <v>1.0</v>
      </c>
      <c r="E75" s="7" t="s">
        <v>214</v>
      </c>
      <c r="F75" s="7">
        <v>20.0</v>
      </c>
      <c r="G75" s="7" t="s">
        <v>2525</v>
      </c>
      <c r="H75" s="7" t="s">
        <v>204</v>
      </c>
      <c r="I75" s="7" t="s">
        <v>24</v>
      </c>
    </row>
    <row r="76">
      <c r="A76" s="6" t="s">
        <v>3304</v>
      </c>
      <c r="B76" s="7">
        <v>5.0</v>
      </c>
      <c r="C76" s="36">
        <v>2725.0</v>
      </c>
      <c r="D76" s="7">
        <v>2.0</v>
      </c>
      <c r="E76" s="7" t="s">
        <v>214</v>
      </c>
      <c r="F76" s="7">
        <v>10.0</v>
      </c>
      <c r="G76" s="7" t="s">
        <v>2525</v>
      </c>
      <c r="H76" s="7" t="s">
        <v>204</v>
      </c>
      <c r="I76" s="7" t="s">
        <v>9</v>
      </c>
    </row>
    <row r="77">
      <c r="A77" s="6" t="s">
        <v>3305</v>
      </c>
      <c r="B77" s="7">
        <v>3.0</v>
      </c>
      <c r="C77" s="36">
        <v>250.0</v>
      </c>
      <c r="D77" s="7" t="s">
        <v>204</v>
      </c>
      <c r="E77" s="7" t="s">
        <v>204</v>
      </c>
      <c r="F77" s="7" t="s">
        <v>204</v>
      </c>
      <c r="G77" s="7" t="s">
        <v>204</v>
      </c>
      <c r="H77" s="7" t="s">
        <v>204</v>
      </c>
      <c r="I77" s="7" t="s">
        <v>19</v>
      </c>
    </row>
    <row r="78">
      <c r="A78" s="6" t="s">
        <v>3306</v>
      </c>
      <c r="B78" s="7">
        <v>3.0</v>
      </c>
      <c r="C78" s="36">
        <v>1000.0</v>
      </c>
      <c r="D78" s="7">
        <v>2.0</v>
      </c>
      <c r="E78" s="7" t="s">
        <v>214</v>
      </c>
      <c r="F78" s="7" t="s">
        <v>204</v>
      </c>
      <c r="G78" s="7" t="s">
        <v>204</v>
      </c>
      <c r="H78" s="7" t="s">
        <v>204</v>
      </c>
      <c r="I78" s="7" t="s">
        <v>9</v>
      </c>
    </row>
    <row r="79">
      <c r="A79" s="6" t="s">
        <v>3307</v>
      </c>
      <c r="B79" s="7">
        <v>6.0</v>
      </c>
      <c r="C79" s="36">
        <v>3600.0</v>
      </c>
      <c r="D79" s="7">
        <v>2.0</v>
      </c>
      <c r="E79" s="7" t="s">
        <v>214</v>
      </c>
      <c r="F79" s="7" t="s">
        <v>204</v>
      </c>
      <c r="G79" s="7" t="s">
        <v>204</v>
      </c>
      <c r="H79" s="7" t="s">
        <v>204</v>
      </c>
      <c r="I79" s="7" t="s">
        <v>9</v>
      </c>
    </row>
    <row r="80">
      <c r="A80" s="6" t="s">
        <v>3308</v>
      </c>
      <c r="B80" s="53">
        <v>1.0</v>
      </c>
      <c r="C80" s="36">
        <v>100.0</v>
      </c>
      <c r="D80" s="53">
        <v>2.0</v>
      </c>
      <c r="E80" s="53" t="s">
        <v>214</v>
      </c>
      <c r="F80" s="53" t="s">
        <v>204</v>
      </c>
      <c r="G80" s="53" t="s">
        <v>204</v>
      </c>
      <c r="H80" s="7" t="s">
        <v>204</v>
      </c>
      <c r="I80" s="7" t="s">
        <v>9</v>
      </c>
    </row>
    <row r="81">
      <c r="A81" s="6" t="s">
        <v>3309</v>
      </c>
      <c r="B81" s="7">
        <v>14.0</v>
      </c>
      <c r="C81" s="36">
        <v>60000.0</v>
      </c>
      <c r="D81" s="7">
        <v>2.0</v>
      </c>
      <c r="E81" s="7" t="s">
        <v>214</v>
      </c>
      <c r="F81" s="7" t="s">
        <v>204</v>
      </c>
      <c r="G81" s="7" t="s">
        <v>204</v>
      </c>
      <c r="H81" s="7" t="s">
        <v>204</v>
      </c>
      <c r="I81" s="7" t="s">
        <v>9</v>
      </c>
    </row>
    <row r="82">
      <c r="A82" s="6" t="s">
        <v>3310</v>
      </c>
      <c r="B82" s="7">
        <v>2.0</v>
      </c>
      <c r="C82" s="36">
        <v>750.0</v>
      </c>
      <c r="D82" s="7" t="s">
        <v>204</v>
      </c>
      <c r="E82" s="7">
        <v>1.0</v>
      </c>
      <c r="F82" s="7">
        <v>20.0</v>
      </c>
      <c r="G82" s="7" t="s">
        <v>3217</v>
      </c>
      <c r="H82" s="7" t="s">
        <v>204</v>
      </c>
      <c r="I82" s="7" t="s">
        <v>19</v>
      </c>
    </row>
    <row r="83">
      <c r="A83" s="6" t="s">
        <v>3311</v>
      </c>
      <c r="B83" s="7">
        <v>4.0</v>
      </c>
      <c r="C83" s="36">
        <v>1950.0</v>
      </c>
      <c r="D83" s="7">
        <v>2.0</v>
      </c>
      <c r="E83" s="7">
        <v>1.0</v>
      </c>
      <c r="F83" s="7">
        <v>20.0</v>
      </c>
      <c r="G83" s="7" t="s">
        <v>3256</v>
      </c>
      <c r="H83" s="7" t="s">
        <v>204</v>
      </c>
      <c r="I83" s="7" t="s">
        <v>24</v>
      </c>
    </row>
    <row r="84">
      <c r="A84" s="6" t="s">
        <v>3312</v>
      </c>
      <c r="B84" s="7">
        <v>4.0</v>
      </c>
      <c r="C84" s="36">
        <v>2000.0</v>
      </c>
      <c r="D84" s="7">
        <v>1.0</v>
      </c>
      <c r="E84" s="7" t="s">
        <v>214</v>
      </c>
      <c r="F84" s="7">
        <v>20.0</v>
      </c>
      <c r="G84" s="7" t="s">
        <v>3217</v>
      </c>
      <c r="H84" s="7" t="s">
        <v>204</v>
      </c>
      <c r="I84" s="7" t="s">
        <v>19</v>
      </c>
    </row>
    <row r="85">
      <c r="A85" s="6" t="s">
        <v>3313</v>
      </c>
      <c r="B85" s="7">
        <v>4.0</v>
      </c>
      <c r="C85" s="36">
        <v>350.0</v>
      </c>
      <c r="D85" s="7" t="s">
        <v>204</v>
      </c>
      <c r="E85" s="7">
        <v>1.0</v>
      </c>
      <c r="F85" s="7" t="s">
        <v>204</v>
      </c>
      <c r="G85" s="7" t="s">
        <v>204</v>
      </c>
      <c r="H85" s="7" t="s">
        <v>204</v>
      </c>
      <c r="I85" s="7" t="s">
        <v>9</v>
      </c>
    </row>
    <row r="86">
      <c r="A86" s="6" t="s">
        <v>3314</v>
      </c>
      <c r="B86" s="7">
        <v>4.0</v>
      </c>
      <c r="C86" s="36">
        <v>2000.0</v>
      </c>
      <c r="D86" s="7" t="s">
        <v>204</v>
      </c>
      <c r="E86" s="7">
        <v>6.0</v>
      </c>
      <c r="F86" s="7">
        <v>20.0</v>
      </c>
      <c r="G86" s="7" t="s">
        <v>3217</v>
      </c>
      <c r="H86" s="7" t="s">
        <v>204</v>
      </c>
      <c r="I86" s="7" t="s">
        <v>109</v>
      </c>
    </row>
    <row r="87">
      <c r="A87" s="6" t="s">
        <v>3315</v>
      </c>
      <c r="B87" s="7">
        <v>7.0</v>
      </c>
      <c r="C87" s="36">
        <v>7000.0</v>
      </c>
      <c r="D87" s="7">
        <v>2.0</v>
      </c>
      <c r="E87" s="7">
        <v>50.0</v>
      </c>
      <c r="F87" s="7" t="s">
        <v>204</v>
      </c>
      <c r="G87" s="7" t="s">
        <v>204</v>
      </c>
      <c r="H87" s="7" t="s">
        <v>204</v>
      </c>
      <c r="I87" s="7" t="s">
        <v>9</v>
      </c>
    </row>
    <row r="88">
      <c r="A88" s="6" t="s">
        <v>3316</v>
      </c>
      <c r="B88" s="7">
        <v>5.0</v>
      </c>
      <c r="C88" s="36">
        <v>2700.0</v>
      </c>
      <c r="D88" s="7">
        <v>2.0</v>
      </c>
      <c r="E88" s="7">
        <v>1.0</v>
      </c>
      <c r="F88" s="7" t="s">
        <v>204</v>
      </c>
      <c r="G88" s="7" t="s">
        <v>204</v>
      </c>
      <c r="H88" s="7" t="s">
        <v>204</v>
      </c>
      <c r="I88" s="7" t="s">
        <v>9</v>
      </c>
    </row>
    <row r="89">
      <c r="A89" s="6" t="s">
        <v>3317</v>
      </c>
      <c r="B89" s="7">
        <v>1.0</v>
      </c>
      <c r="C89" s="36">
        <v>100.0</v>
      </c>
      <c r="D89" s="7">
        <v>2.0</v>
      </c>
      <c r="E89" s="7">
        <v>1.0</v>
      </c>
      <c r="F89" s="7" t="s">
        <v>204</v>
      </c>
      <c r="G89" s="7" t="s">
        <v>204</v>
      </c>
      <c r="H89" s="7" t="s">
        <v>204</v>
      </c>
      <c r="I89" s="7" t="s">
        <v>9</v>
      </c>
    </row>
    <row r="90">
      <c r="A90" s="6" t="s">
        <v>3318</v>
      </c>
      <c r="B90" s="7">
        <v>1.0</v>
      </c>
      <c r="C90" s="36">
        <v>50.0</v>
      </c>
      <c r="D90" s="7">
        <v>1.0</v>
      </c>
      <c r="E90" s="7" t="s">
        <v>214</v>
      </c>
      <c r="F90" s="7">
        <v>1.0</v>
      </c>
      <c r="G90" s="7">
        <v>1.0</v>
      </c>
      <c r="H90" s="7" t="s">
        <v>204</v>
      </c>
      <c r="I90" s="7" t="s">
        <v>9</v>
      </c>
    </row>
    <row r="91">
      <c r="A91" s="6" t="s">
        <v>3319</v>
      </c>
      <c r="B91" s="7">
        <v>13.0</v>
      </c>
      <c r="C91" s="36">
        <v>50000.0</v>
      </c>
      <c r="D91" s="7">
        <v>1.0</v>
      </c>
      <c r="E91" s="7" t="s">
        <v>214</v>
      </c>
      <c r="F91" s="7">
        <v>20.0</v>
      </c>
      <c r="G91" s="7">
        <v>5.0</v>
      </c>
      <c r="H91" s="7" t="s">
        <v>204</v>
      </c>
      <c r="I91" s="7" t="s">
        <v>14</v>
      </c>
    </row>
    <row r="92">
      <c r="A92" s="6" t="s">
        <v>3320</v>
      </c>
      <c r="B92" s="7">
        <v>1.0</v>
      </c>
      <c r="C92" s="36">
        <v>200.0</v>
      </c>
      <c r="D92" s="7" t="s">
        <v>204</v>
      </c>
      <c r="E92" s="7" t="s">
        <v>204</v>
      </c>
      <c r="F92" s="7" t="s">
        <v>204</v>
      </c>
      <c r="G92" s="7" t="s">
        <v>204</v>
      </c>
      <c r="H92" s="7" t="s">
        <v>204</v>
      </c>
      <c r="I92" s="7" t="s">
        <v>112</v>
      </c>
    </row>
    <row r="93">
      <c r="A93" s="6" t="s">
        <v>3321</v>
      </c>
      <c r="B93" s="7">
        <v>3.0</v>
      </c>
      <c r="C93" s="36">
        <v>400.0</v>
      </c>
      <c r="D93" s="7" t="s">
        <v>204</v>
      </c>
      <c r="E93" s="7" t="s">
        <v>204</v>
      </c>
      <c r="F93" s="7" t="s">
        <v>204</v>
      </c>
      <c r="G93" s="7" t="s">
        <v>204</v>
      </c>
      <c r="H93" s="7" t="s">
        <v>204</v>
      </c>
      <c r="I93" s="7" t="s">
        <v>112</v>
      </c>
    </row>
    <row r="94">
      <c r="A94" s="6" t="s">
        <v>3322</v>
      </c>
      <c r="B94" s="7">
        <v>5.0</v>
      </c>
      <c r="C94" s="36">
        <v>750.0</v>
      </c>
      <c r="D94" s="7" t="s">
        <v>204</v>
      </c>
      <c r="E94" s="7" t="s">
        <v>204</v>
      </c>
      <c r="F94" s="7" t="s">
        <v>204</v>
      </c>
      <c r="G94" s="7" t="s">
        <v>204</v>
      </c>
      <c r="H94" s="7" t="s">
        <v>204</v>
      </c>
      <c r="I94" s="7" t="s">
        <v>112</v>
      </c>
    </row>
    <row r="95">
      <c r="A95" s="6" t="s">
        <v>3323</v>
      </c>
      <c r="B95" s="7">
        <v>2.0</v>
      </c>
      <c r="C95" s="36">
        <v>900.0</v>
      </c>
      <c r="D95" s="7" t="s">
        <v>204</v>
      </c>
      <c r="E95" s="7" t="s">
        <v>204</v>
      </c>
      <c r="F95" s="7">
        <v>20.0</v>
      </c>
      <c r="G95" s="7" t="s">
        <v>3217</v>
      </c>
      <c r="H95" s="7" t="s">
        <v>204</v>
      </c>
      <c r="I95" s="7" t="s">
        <v>24</v>
      </c>
    </row>
    <row r="96">
      <c r="A96" s="6" t="s">
        <v>3324</v>
      </c>
      <c r="B96" s="7">
        <v>6.0</v>
      </c>
      <c r="C96" s="36">
        <v>4150.0</v>
      </c>
      <c r="D96" s="7" t="s">
        <v>204</v>
      </c>
      <c r="E96" s="7" t="s">
        <v>214</v>
      </c>
      <c r="F96" s="7">
        <v>40.0</v>
      </c>
      <c r="G96" s="7" t="s">
        <v>3325</v>
      </c>
      <c r="H96" s="7" t="s">
        <v>204</v>
      </c>
      <c r="I96" s="7" t="s">
        <v>24</v>
      </c>
    </row>
    <row r="97">
      <c r="A97" s="6" t="s">
        <v>3326</v>
      </c>
      <c r="B97" s="7">
        <v>11.0</v>
      </c>
      <c r="C97" s="36">
        <v>24500.0</v>
      </c>
      <c r="D97" s="7" t="s">
        <v>204</v>
      </c>
      <c r="E97" s="7" t="s">
        <v>214</v>
      </c>
      <c r="F97" s="7">
        <v>40.0</v>
      </c>
      <c r="G97" s="7" t="s">
        <v>3327</v>
      </c>
      <c r="H97" s="7" t="s">
        <v>204</v>
      </c>
      <c r="I97" s="7" t="s">
        <v>24</v>
      </c>
    </row>
    <row r="98">
      <c r="A98" s="6" t="s">
        <v>3328</v>
      </c>
      <c r="B98" s="7">
        <v>3.0</v>
      </c>
      <c r="C98" s="36">
        <v>1200.0</v>
      </c>
      <c r="D98" s="7">
        <v>1.0</v>
      </c>
      <c r="E98" s="7">
        <v>1.0</v>
      </c>
      <c r="F98" s="7">
        <v>20.0</v>
      </c>
      <c r="G98" s="7" t="s">
        <v>3217</v>
      </c>
      <c r="H98" s="7" t="s">
        <v>204</v>
      </c>
      <c r="I98" s="7" t="s">
        <v>106</v>
      </c>
    </row>
    <row r="99">
      <c r="A99" s="6" t="s">
        <v>3329</v>
      </c>
      <c r="B99" s="7">
        <v>7.0</v>
      </c>
      <c r="C99" s="36">
        <v>6000.0</v>
      </c>
      <c r="D99" s="7">
        <v>1.0</v>
      </c>
      <c r="E99" s="7" t="s">
        <v>214</v>
      </c>
      <c r="F99" s="7">
        <v>10.0</v>
      </c>
      <c r="G99" s="7" t="s">
        <v>3217</v>
      </c>
      <c r="H99" s="7" t="s">
        <v>204</v>
      </c>
      <c r="I99" s="7" t="s">
        <v>9</v>
      </c>
    </row>
    <row r="100">
      <c r="A100" s="6" t="s">
        <v>3330</v>
      </c>
      <c r="B100" s="7">
        <v>3.0</v>
      </c>
      <c r="C100" s="36">
        <v>1300.0</v>
      </c>
      <c r="D100" s="7" t="s">
        <v>204</v>
      </c>
      <c r="E100" s="7">
        <v>10.0</v>
      </c>
      <c r="F100" s="7" t="s">
        <v>204</v>
      </c>
      <c r="G100" s="7" t="s">
        <v>204</v>
      </c>
      <c r="H100" s="7" t="s">
        <v>204</v>
      </c>
      <c r="I100" s="7" t="s">
        <v>145</v>
      </c>
    </row>
    <row r="101">
      <c r="A101" s="6" t="s">
        <v>3331</v>
      </c>
      <c r="B101" s="7">
        <v>1.0</v>
      </c>
      <c r="C101" s="36">
        <v>100.0</v>
      </c>
      <c r="D101" s="7" t="s">
        <v>3256</v>
      </c>
      <c r="E101" s="7" t="s">
        <v>3256</v>
      </c>
      <c r="F101" s="7">
        <v>20.0</v>
      </c>
      <c r="G101" s="7" t="s">
        <v>3263</v>
      </c>
      <c r="H101" s="7" t="s">
        <v>204</v>
      </c>
      <c r="I101" s="7" t="s">
        <v>24</v>
      </c>
    </row>
    <row r="102">
      <c r="A102" s="6" t="s">
        <v>3332</v>
      </c>
      <c r="B102" s="7">
        <v>6.0</v>
      </c>
      <c r="C102" s="36">
        <v>4500.0</v>
      </c>
      <c r="D102" s="7" t="s">
        <v>3256</v>
      </c>
      <c r="E102" s="7" t="s">
        <v>3256</v>
      </c>
      <c r="F102" s="7">
        <v>80.0</v>
      </c>
      <c r="G102" s="7" t="s">
        <v>3263</v>
      </c>
      <c r="H102" s="7" t="s">
        <v>204</v>
      </c>
      <c r="I102" s="7" t="s">
        <v>24</v>
      </c>
    </row>
    <row r="103">
      <c r="A103" s="6" t="s">
        <v>3333</v>
      </c>
      <c r="B103" s="7">
        <v>6.0</v>
      </c>
      <c r="C103" s="36">
        <v>650.0</v>
      </c>
      <c r="D103" s="7">
        <v>1.0</v>
      </c>
      <c r="E103" s="7" t="s">
        <v>214</v>
      </c>
      <c r="F103" s="7" t="s">
        <v>204</v>
      </c>
      <c r="G103" s="7" t="s">
        <v>204</v>
      </c>
      <c r="H103" s="7" t="s">
        <v>204</v>
      </c>
      <c r="I103" s="7" t="s">
        <v>24</v>
      </c>
    </row>
    <row r="104">
      <c r="A104" s="6" t="s">
        <v>3334</v>
      </c>
      <c r="B104" s="7">
        <v>2.0</v>
      </c>
      <c r="C104" s="36">
        <v>160.0</v>
      </c>
      <c r="D104" s="7">
        <v>1.0</v>
      </c>
      <c r="E104" s="7" t="s">
        <v>214</v>
      </c>
      <c r="F104" s="7" t="s">
        <v>204</v>
      </c>
      <c r="G104" s="7" t="s">
        <v>204</v>
      </c>
      <c r="H104" s="7" t="s">
        <v>204</v>
      </c>
      <c r="I104" s="7" t="s">
        <v>24</v>
      </c>
    </row>
    <row r="105">
      <c r="A105" s="6" t="s">
        <v>3335</v>
      </c>
      <c r="B105" s="7">
        <v>11.0</v>
      </c>
      <c r="C105" s="36">
        <v>3500.0</v>
      </c>
      <c r="D105" s="7">
        <v>1.0</v>
      </c>
      <c r="E105" s="7" t="s">
        <v>214</v>
      </c>
      <c r="F105" s="7" t="s">
        <v>204</v>
      </c>
      <c r="G105" s="7" t="s">
        <v>204</v>
      </c>
      <c r="H105" s="7" t="s">
        <v>204</v>
      </c>
      <c r="I105" s="7" t="s">
        <v>24</v>
      </c>
    </row>
    <row r="106">
      <c r="A106" s="6" t="s">
        <v>3336</v>
      </c>
      <c r="B106" s="7">
        <v>12.0</v>
      </c>
      <c r="C106" s="36">
        <v>5600.0</v>
      </c>
      <c r="D106" s="7">
        <v>1.0</v>
      </c>
      <c r="E106" s="7" t="s">
        <v>214</v>
      </c>
      <c r="F106" s="7" t="s">
        <v>204</v>
      </c>
      <c r="G106" s="7" t="s">
        <v>204</v>
      </c>
      <c r="H106" s="7" t="s">
        <v>204</v>
      </c>
      <c r="I106" s="7" t="s">
        <v>24</v>
      </c>
    </row>
    <row r="107">
      <c r="A107" s="6" t="s">
        <v>3337</v>
      </c>
      <c r="B107" s="7">
        <v>5.0</v>
      </c>
      <c r="C107" s="36">
        <v>450.0</v>
      </c>
      <c r="D107" s="7">
        <v>1.0</v>
      </c>
      <c r="E107" s="7" t="s">
        <v>214</v>
      </c>
      <c r="F107" s="7">
        <v>10.0</v>
      </c>
      <c r="G107" s="7" t="s">
        <v>3256</v>
      </c>
      <c r="H107" s="7" t="s">
        <v>204</v>
      </c>
      <c r="I107" s="7" t="s">
        <v>24</v>
      </c>
    </row>
    <row r="108">
      <c r="A108" s="6" t="s">
        <v>3338</v>
      </c>
      <c r="B108" s="7">
        <v>14.0</v>
      </c>
      <c r="C108" s="36">
        <v>11500.0</v>
      </c>
      <c r="D108" s="7">
        <v>1.0</v>
      </c>
      <c r="E108" s="7" t="s">
        <v>214</v>
      </c>
      <c r="F108" s="7" t="s">
        <v>204</v>
      </c>
      <c r="G108" s="7" t="s">
        <v>204</v>
      </c>
      <c r="H108" s="7" t="s">
        <v>204</v>
      </c>
      <c r="I108" s="7" t="s">
        <v>24</v>
      </c>
    </row>
    <row r="109">
      <c r="A109" s="6" t="s">
        <v>3339</v>
      </c>
      <c r="B109" s="7">
        <v>9.0</v>
      </c>
      <c r="C109" s="36">
        <v>2300.0</v>
      </c>
      <c r="D109" s="7">
        <v>1.0</v>
      </c>
      <c r="E109" s="7" t="s">
        <v>214</v>
      </c>
      <c r="F109" s="7" t="s">
        <v>204</v>
      </c>
      <c r="G109" s="7" t="s">
        <v>204</v>
      </c>
      <c r="H109" s="7" t="s">
        <v>204</v>
      </c>
      <c r="I109" s="7" t="s">
        <v>24</v>
      </c>
    </row>
    <row r="110">
      <c r="A110" s="6" t="s">
        <v>3340</v>
      </c>
      <c r="B110" s="7">
        <v>1.0</v>
      </c>
      <c r="C110" s="36">
        <v>50.0</v>
      </c>
      <c r="D110" s="7">
        <v>1.0</v>
      </c>
      <c r="E110" s="7" t="s">
        <v>214</v>
      </c>
      <c r="F110" s="7" t="s">
        <v>204</v>
      </c>
      <c r="G110" s="7" t="s">
        <v>204</v>
      </c>
      <c r="H110" s="7" t="s">
        <v>204</v>
      </c>
      <c r="I110" s="7" t="s">
        <v>34</v>
      </c>
    </row>
    <row r="111">
      <c r="A111" s="6" t="s">
        <v>3341</v>
      </c>
      <c r="B111" s="7">
        <v>5.0</v>
      </c>
      <c r="C111" s="36">
        <v>425.0</v>
      </c>
      <c r="D111" s="7">
        <v>1.0</v>
      </c>
      <c r="E111" s="7" t="s">
        <v>214</v>
      </c>
      <c r="F111" s="7" t="s">
        <v>204</v>
      </c>
      <c r="G111" s="7" t="s">
        <v>204</v>
      </c>
      <c r="H111" s="7" t="s">
        <v>204</v>
      </c>
      <c r="I111" s="7" t="s">
        <v>34</v>
      </c>
    </row>
    <row r="112">
      <c r="A112" s="6" t="s">
        <v>3342</v>
      </c>
      <c r="B112" s="7">
        <v>9.0</v>
      </c>
      <c r="C112" s="36">
        <v>1950.0</v>
      </c>
      <c r="D112" s="7">
        <v>1.0</v>
      </c>
      <c r="E112" s="7" t="s">
        <v>214</v>
      </c>
      <c r="F112" s="7" t="s">
        <v>204</v>
      </c>
      <c r="G112" s="7" t="s">
        <v>204</v>
      </c>
      <c r="H112" s="7" t="s">
        <v>204</v>
      </c>
      <c r="I112" s="7" t="s">
        <v>34</v>
      </c>
    </row>
    <row r="113">
      <c r="A113" s="6" t="s">
        <v>3343</v>
      </c>
      <c r="B113" s="7">
        <v>14.0</v>
      </c>
      <c r="C113" s="36">
        <v>65000.0</v>
      </c>
      <c r="D113" s="7">
        <v>2.0</v>
      </c>
      <c r="E113" s="7">
        <v>1.0</v>
      </c>
      <c r="F113" s="7">
        <v>40.0</v>
      </c>
      <c r="G113" s="7" t="s">
        <v>3250</v>
      </c>
      <c r="H113" s="7" t="s">
        <v>204</v>
      </c>
      <c r="I113" s="7" t="s">
        <v>115</v>
      </c>
    </row>
    <row r="114">
      <c r="A114" s="6" t="s">
        <v>3344</v>
      </c>
      <c r="B114" s="7">
        <v>5.0</v>
      </c>
      <c r="C114" s="36">
        <v>2800.0</v>
      </c>
      <c r="D114" s="7" t="s">
        <v>204</v>
      </c>
      <c r="E114" s="7">
        <v>1.0</v>
      </c>
      <c r="F114" s="7">
        <v>20.0</v>
      </c>
      <c r="G114" s="7" t="s">
        <v>3231</v>
      </c>
      <c r="H114" s="7" t="s">
        <v>204</v>
      </c>
      <c r="I114" s="7" t="s">
        <v>145</v>
      </c>
    </row>
    <row r="115">
      <c r="A115" s="6" t="s">
        <v>3345</v>
      </c>
      <c r="B115" s="7">
        <v>7.0</v>
      </c>
      <c r="C115" s="36">
        <v>5400.0</v>
      </c>
      <c r="D115" s="7" t="s">
        <v>204</v>
      </c>
      <c r="E115" s="7">
        <v>3.0</v>
      </c>
      <c r="F115" s="7">
        <v>40.0</v>
      </c>
      <c r="G115" s="7" t="s">
        <v>3217</v>
      </c>
      <c r="H115" s="7" t="s">
        <v>204</v>
      </c>
      <c r="I115" s="7" t="s">
        <v>127</v>
      </c>
    </row>
    <row r="116">
      <c r="A116" s="6" t="s">
        <v>3346</v>
      </c>
      <c r="B116" s="7">
        <v>1.0</v>
      </c>
      <c r="C116" s="36">
        <v>20.0</v>
      </c>
      <c r="D116" s="7">
        <v>1.0</v>
      </c>
      <c r="E116" s="7" t="s">
        <v>214</v>
      </c>
      <c r="F116" s="7" t="s">
        <v>204</v>
      </c>
      <c r="G116" s="7" t="s">
        <v>204</v>
      </c>
      <c r="H116" s="7" t="s">
        <v>204</v>
      </c>
      <c r="I116" s="7" t="s">
        <v>19</v>
      </c>
    </row>
    <row r="117">
      <c r="A117" s="6" t="s">
        <v>3347</v>
      </c>
      <c r="B117" s="7">
        <v>18.0</v>
      </c>
      <c r="C117" s="36">
        <v>380000.0</v>
      </c>
      <c r="D117" s="7" t="s">
        <v>204</v>
      </c>
      <c r="E117" s="7">
        <v>1.0</v>
      </c>
      <c r="F117" s="7">
        <v>100.0</v>
      </c>
      <c r="G117" s="7" t="s">
        <v>3253</v>
      </c>
      <c r="H117" s="7" t="s">
        <v>204</v>
      </c>
      <c r="I117" s="7" t="s">
        <v>24</v>
      </c>
    </row>
    <row r="118">
      <c r="A118" s="6" t="s">
        <v>3348</v>
      </c>
      <c r="B118" s="7">
        <v>5.0</v>
      </c>
      <c r="C118" s="36">
        <v>3000.0</v>
      </c>
      <c r="D118" s="7" t="s">
        <v>204</v>
      </c>
      <c r="E118" s="7" t="s">
        <v>204</v>
      </c>
      <c r="F118" s="7">
        <v>40.0</v>
      </c>
      <c r="G118" s="7" t="s">
        <v>3281</v>
      </c>
      <c r="H118" s="7" t="s">
        <v>204</v>
      </c>
      <c r="I118" s="7" t="s">
        <v>24</v>
      </c>
    </row>
    <row r="119">
      <c r="A119" s="6" t="s">
        <v>3349</v>
      </c>
      <c r="B119" s="7">
        <v>13.0</v>
      </c>
      <c r="C119" s="36">
        <v>49000.0</v>
      </c>
      <c r="D119" s="7" t="s">
        <v>204</v>
      </c>
      <c r="E119" s="7" t="s">
        <v>204</v>
      </c>
      <c r="F119" s="7">
        <v>40.0</v>
      </c>
      <c r="G119" s="7" t="s">
        <v>3281</v>
      </c>
      <c r="H119" s="7" t="s">
        <v>204</v>
      </c>
      <c r="I119" s="7" t="s">
        <v>24</v>
      </c>
    </row>
    <row r="120">
      <c r="A120" s="6" t="s">
        <v>3350</v>
      </c>
      <c r="B120" s="7">
        <v>9.0</v>
      </c>
      <c r="C120" s="36">
        <v>13000.0</v>
      </c>
      <c r="D120" s="7" t="s">
        <v>204</v>
      </c>
      <c r="E120" s="7" t="s">
        <v>204</v>
      </c>
      <c r="F120" s="7">
        <v>40.0</v>
      </c>
      <c r="G120" s="7" t="s">
        <v>3281</v>
      </c>
      <c r="H120" s="7" t="s">
        <v>204</v>
      </c>
      <c r="I120" s="7" t="s">
        <v>24</v>
      </c>
    </row>
    <row r="121">
      <c r="A121" s="6" t="s">
        <v>3351</v>
      </c>
      <c r="B121" s="7">
        <v>6.0</v>
      </c>
      <c r="C121" s="36">
        <v>4300.0</v>
      </c>
      <c r="D121" s="7" t="s">
        <v>204</v>
      </c>
      <c r="E121" s="7">
        <v>1.0</v>
      </c>
      <c r="F121" s="7">
        <v>80.0</v>
      </c>
      <c r="G121" s="7" t="s">
        <v>3352</v>
      </c>
      <c r="H121" s="7" t="s">
        <v>204</v>
      </c>
      <c r="I121" s="7" t="s">
        <v>29</v>
      </c>
    </row>
    <row r="122">
      <c r="A122" s="6" t="s">
        <v>3353</v>
      </c>
      <c r="B122" s="7">
        <v>5.0</v>
      </c>
      <c r="C122" s="36">
        <v>2700.0</v>
      </c>
      <c r="D122" s="7" t="s">
        <v>204</v>
      </c>
      <c r="E122" s="7">
        <v>4.0</v>
      </c>
      <c r="F122" s="7">
        <v>40.0</v>
      </c>
      <c r="G122" s="7" t="s">
        <v>3250</v>
      </c>
      <c r="H122" s="7" t="s">
        <v>204</v>
      </c>
      <c r="I122" s="7" t="s">
        <v>24</v>
      </c>
    </row>
    <row r="123">
      <c r="A123" s="6" t="s">
        <v>3354</v>
      </c>
      <c r="B123" s="7">
        <v>3.0</v>
      </c>
      <c r="C123" s="36">
        <v>1500.0</v>
      </c>
      <c r="D123" s="7" t="s">
        <v>204</v>
      </c>
      <c r="E123" s="7">
        <v>2.0</v>
      </c>
      <c r="F123" s="7" t="s">
        <v>204</v>
      </c>
      <c r="G123" s="7" t="s">
        <v>204</v>
      </c>
      <c r="H123" s="7" t="s">
        <v>204</v>
      </c>
      <c r="I123" s="7" t="s">
        <v>112</v>
      </c>
    </row>
    <row r="124">
      <c r="A124" s="6" t="s">
        <v>3355</v>
      </c>
      <c r="B124" s="7">
        <v>4.0</v>
      </c>
      <c r="C124" s="36">
        <v>2050.0</v>
      </c>
      <c r="D124" s="7" t="s">
        <v>204</v>
      </c>
      <c r="E124" s="7" t="s">
        <v>214</v>
      </c>
      <c r="F124" s="7">
        <v>20.0</v>
      </c>
      <c r="G124" s="7" t="s">
        <v>3268</v>
      </c>
      <c r="H124" s="7" t="s">
        <v>204</v>
      </c>
      <c r="I124" s="7" t="s">
        <v>24</v>
      </c>
    </row>
    <row r="125">
      <c r="A125" s="6" t="s">
        <v>3356</v>
      </c>
      <c r="B125" s="7" t="s">
        <v>214</v>
      </c>
      <c r="C125" s="36">
        <v>600.0</v>
      </c>
      <c r="D125" s="7">
        <v>1.0</v>
      </c>
      <c r="E125" s="7" t="s">
        <v>214</v>
      </c>
      <c r="F125" s="7">
        <v>20.0</v>
      </c>
      <c r="G125" s="7">
        <v>2.0</v>
      </c>
      <c r="H125" s="7" t="s">
        <v>204</v>
      </c>
      <c r="I125" s="7" t="s">
        <v>125</v>
      </c>
    </row>
    <row r="126">
      <c r="A126" s="6" t="s">
        <v>3357</v>
      </c>
      <c r="B126" s="7">
        <v>4.0</v>
      </c>
      <c r="C126" s="36">
        <v>2000.0</v>
      </c>
      <c r="D126" s="7">
        <v>1.0</v>
      </c>
      <c r="E126" s="7" t="s">
        <v>214</v>
      </c>
      <c r="F126" s="7">
        <v>40.0</v>
      </c>
      <c r="G126" s="7" t="s">
        <v>3221</v>
      </c>
      <c r="H126" s="7" t="s">
        <v>204</v>
      </c>
      <c r="I126" s="7" t="s">
        <v>19</v>
      </c>
    </row>
    <row r="127">
      <c r="A127" s="6" t="s">
        <v>3358</v>
      </c>
      <c r="B127" s="7">
        <v>17.0</v>
      </c>
      <c r="C127" s="36">
        <v>250000.0</v>
      </c>
      <c r="D127" s="7" t="s">
        <v>204</v>
      </c>
      <c r="E127" s="7">
        <v>2.0</v>
      </c>
      <c r="F127" s="7">
        <v>100.0</v>
      </c>
      <c r="G127" s="7" t="s">
        <v>3256</v>
      </c>
      <c r="H127" s="7" t="s">
        <v>204</v>
      </c>
      <c r="I127" s="7" t="s">
        <v>24</v>
      </c>
    </row>
    <row r="128">
      <c r="A128" s="6" t="s">
        <v>3359</v>
      </c>
      <c r="B128" s="7">
        <v>1.0</v>
      </c>
      <c r="C128" s="36">
        <v>100.0</v>
      </c>
      <c r="D128" s="7" t="s">
        <v>204</v>
      </c>
      <c r="E128" s="7" t="s">
        <v>214</v>
      </c>
      <c r="F128" s="7" t="s">
        <v>204</v>
      </c>
      <c r="G128" s="7" t="s">
        <v>3360</v>
      </c>
      <c r="H128" s="7" t="s">
        <v>204</v>
      </c>
      <c r="I128" s="7" t="s">
        <v>19</v>
      </c>
    </row>
    <row r="129">
      <c r="A129" s="6" t="s">
        <v>3361</v>
      </c>
      <c r="B129" s="7">
        <v>2.0</v>
      </c>
      <c r="C129" s="36">
        <v>500.0</v>
      </c>
      <c r="D129" s="7">
        <v>1.0</v>
      </c>
      <c r="E129" s="7">
        <v>1.0</v>
      </c>
      <c r="F129" s="7">
        <v>20.0</v>
      </c>
      <c r="G129" s="7" t="s">
        <v>2525</v>
      </c>
      <c r="H129" s="7" t="s">
        <v>204</v>
      </c>
      <c r="I129" s="7" t="s">
        <v>24</v>
      </c>
    </row>
    <row r="130">
      <c r="A130" s="6" t="s">
        <v>3362</v>
      </c>
      <c r="B130" s="7">
        <v>16.0</v>
      </c>
      <c r="C130" s="36">
        <v>45000.0</v>
      </c>
      <c r="D130" s="7">
        <v>2.0</v>
      </c>
      <c r="E130" s="7">
        <v>20.0</v>
      </c>
      <c r="F130" s="7" t="s">
        <v>204</v>
      </c>
      <c r="G130" s="7" t="s">
        <v>204</v>
      </c>
      <c r="H130" s="7" t="s">
        <v>204</v>
      </c>
      <c r="I130" s="7" t="s">
        <v>9</v>
      </c>
    </row>
    <row r="131">
      <c r="A131" s="6" t="s">
        <v>3363</v>
      </c>
      <c r="B131" s="7">
        <v>4.0</v>
      </c>
      <c r="C131" s="36">
        <v>300.0</v>
      </c>
      <c r="D131" s="7" t="s">
        <v>204</v>
      </c>
      <c r="E131" s="7" t="s">
        <v>214</v>
      </c>
      <c r="F131" s="7" t="s">
        <v>204</v>
      </c>
      <c r="G131" s="7" t="s">
        <v>204</v>
      </c>
      <c r="H131" s="7" t="s">
        <v>204</v>
      </c>
      <c r="I131" s="7" t="s">
        <v>115</v>
      </c>
    </row>
    <row r="132">
      <c r="A132" s="6" t="s">
        <v>3364</v>
      </c>
      <c r="B132" s="7">
        <v>3.0</v>
      </c>
      <c r="C132" s="36">
        <v>1375.0</v>
      </c>
      <c r="D132" s="7">
        <v>1.0</v>
      </c>
      <c r="E132" s="7" t="s">
        <v>214</v>
      </c>
      <c r="F132" s="7">
        <v>20.0</v>
      </c>
      <c r="G132" s="7" t="s">
        <v>3217</v>
      </c>
      <c r="H132" s="7" t="s">
        <v>204</v>
      </c>
      <c r="I132" s="7" t="s">
        <v>24</v>
      </c>
    </row>
    <row r="133">
      <c r="A133" s="6" t="s">
        <v>3365</v>
      </c>
      <c r="B133" s="7">
        <v>2.0</v>
      </c>
      <c r="C133" s="36">
        <v>625.0</v>
      </c>
      <c r="D133" s="7">
        <v>1.0</v>
      </c>
      <c r="E133" s="7" t="s">
        <v>214</v>
      </c>
      <c r="F133" s="7">
        <v>20.0</v>
      </c>
      <c r="G133" s="7" t="s">
        <v>3217</v>
      </c>
      <c r="H133" s="7" t="s">
        <v>204</v>
      </c>
      <c r="I133" s="7" t="s">
        <v>24</v>
      </c>
    </row>
    <row r="134">
      <c r="A134" s="6" t="s">
        <v>3366</v>
      </c>
      <c r="B134" s="7">
        <v>9.0</v>
      </c>
      <c r="C134" s="36">
        <v>12250.0</v>
      </c>
      <c r="D134" s="7">
        <v>1.0</v>
      </c>
      <c r="E134" s="7" t="s">
        <v>214</v>
      </c>
      <c r="F134" s="7">
        <v>100.0</v>
      </c>
      <c r="G134" s="7" t="s">
        <v>3268</v>
      </c>
      <c r="H134" s="7" t="s">
        <v>204</v>
      </c>
      <c r="I134" s="7" t="s">
        <v>24</v>
      </c>
    </row>
    <row r="135">
      <c r="A135" s="6" t="s">
        <v>3367</v>
      </c>
      <c r="B135" s="7">
        <v>1.0</v>
      </c>
      <c r="C135" s="36">
        <v>275.0</v>
      </c>
      <c r="D135" s="7">
        <v>1.0</v>
      </c>
      <c r="E135" s="7" t="s">
        <v>214</v>
      </c>
      <c r="F135" s="7">
        <v>20.0</v>
      </c>
      <c r="G135" s="7" t="s">
        <v>3268</v>
      </c>
      <c r="H135" s="7" t="s">
        <v>204</v>
      </c>
      <c r="I135" s="7" t="s">
        <v>24</v>
      </c>
    </row>
    <row r="136">
      <c r="A136" s="6" t="s">
        <v>3368</v>
      </c>
      <c r="B136" s="7">
        <v>1.0</v>
      </c>
      <c r="C136" s="36">
        <v>200.0</v>
      </c>
      <c r="D136" s="7">
        <v>1.0</v>
      </c>
      <c r="E136" s="7" t="s">
        <v>214</v>
      </c>
      <c r="F136" s="7">
        <v>20.0</v>
      </c>
      <c r="G136" s="7" t="s">
        <v>3369</v>
      </c>
      <c r="H136" s="7" t="s">
        <v>204</v>
      </c>
      <c r="I136" s="7" t="s">
        <v>106</v>
      </c>
    </row>
    <row r="137">
      <c r="A137" s="6" t="s">
        <v>3370</v>
      </c>
      <c r="B137" s="7" t="s">
        <v>2703</v>
      </c>
      <c r="C137" s="36" t="s">
        <v>2703</v>
      </c>
      <c r="D137" s="7" t="s">
        <v>204</v>
      </c>
      <c r="E137" s="7" t="s">
        <v>214</v>
      </c>
      <c r="F137" s="7">
        <v>12.0</v>
      </c>
      <c r="G137" s="7" t="s">
        <v>3263</v>
      </c>
      <c r="H137" s="7" t="s">
        <v>204</v>
      </c>
      <c r="I137" s="7" t="s">
        <v>9</v>
      </c>
    </row>
    <row r="138">
      <c r="A138" s="6" t="s">
        <v>3371</v>
      </c>
      <c r="B138" s="7">
        <v>5.0</v>
      </c>
      <c r="C138" s="36">
        <v>2750.0</v>
      </c>
      <c r="D138" s="7" t="s">
        <v>204</v>
      </c>
      <c r="E138" s="7">
        <v>15.0</v>
      </c>
      <c r="F138" s="7">
        <v>20.0</v>
      </c>
      <c r="G138" s="7" t="s">
        <v>3217</v>
      </c>
      <c r="H138" s="7" t="s">
        <v>204</v>
      </c>
      <c r="I138" s="7" t="s">
        <v>115</v>
      </c>
    </row>
    <row r="139">
      <c r="A139" s="6" t="s">
        <v>3372</v>
      </c>
      <c r="B139" s="7">
        <v>6.0</v>
      </c>
      <c r="C139" s="36">
        <v>4000.0</v>
      </c>
      <c r="D139" s="7" t="s">
        <v>204</v>
      </c>
      <c r="E139" s="7" t="s">
        <v>214</v>
      </c>
      <c r="F139" s="7">
        <v>40.0</v>
      </c>
      <c r="G139" s="7" t="s">
        <v>3221</v>
      </c>
      <c r="H139" s="7" t="s">
        <v>204</v>
      </c>
      <c r="I139" s="7" t="s">
        <v>24</v>
      </c>
    </row>
    <row r="140">
      <c r="A140" s="6" t="s">
        <v>3373</v>
      </c>
      <c r="B140" s="7">
        <v>4.0</v>
      </c>
      <c r="C140" s="36">
        <v>2000.0</v>
      </c>
      <c r="D140" s="7" t="s">
        <v>204</v>
      </c>
      <c r="E140" s="7">
        <v>2.0</v>
      </c>
      <c r="F140" s="7" t="s">
        <v>204</v>
      </c>
      <c r="G140" s="7" t="s">
        <v>204</v>
      </c>
      <c r="H140" s="7" t="s">
        <v>204</v>
      </c>
      <c r="I140" s="7" t="s">
        <v>24</v>
      </c>
    </row>
    <row r="141">
      <c r="A141" s="6" t="s">
        <v>3104</v>
      </c>
      <c r="B141" s="7">
        <v>9.0</v>
      </c>
      <c r="C141" s="36">
        <v>14975.0</v>
      </c>
      <c r="D141" s="7" t="s">
        <v>204</v>
      </c>
      <c r="E141" s="7" t="s">
        <v>214</v>
      </c>
      <c r="F141" s="7" t="s">
        <v>204</v>
      </c>
      <c r="G141" s="7" t="s">
        <v>204</v>
      </c>
      <c r="H141" s="7" t="s">
        <v>1833</v>
      </c>
      <c r="I141" s="7" t="s">
        <v>77</v>
      </c>
    </row>
    <row r="142">
      <c r="A142" s="6" t="s">
        <v>3374</v>
      </c>
      <c r="B142" s="7">
        <v>13.0</v>
      </c>
      <c r="C142" s="36">
        <v>102300.0</v>
      </c>
      <c r="D142" s="7">
        <v>2.0</v>
      </c>
      <c r="E142" s="7">
        <v>2.0</v>
      </c>
      <c r="F142" s="7">
        <v>100.0</v>
      </c>
      <c r="G142" s="7" t="s">
        <v>3256</v>
      </c>
      <c r="H142" s="7" t="s">
        <v>204</v>
      </c>
      <c r="I142" s="7" t="s">
        <v>81</v>
      </c>
    </row>
    <row r="143">
      <c r="A143" s="6" t="s">
        <v>3375</v>
      </c>
      <c r="B143" s="7">
        <v>1.0</v>
      </c>
      <c r="C143" s="36">
        <v>25.0</v>
      </c>
      <c r="D143" s="7">
        <v>2.0</v>
      </c>
      <c r="E143" s="7">
        <v>1.0</v>
      </c>
      <c r="F143" s="7">
        <v>10.0</v>
      </c>
      <c r="G143" s="7" t="s">
        <v>3217</v>
      </c>
      <c r="H143" s="7" t="s">
        <v>204</v>
      </c>
      <c r="I143" s="7" t="s">
        <v>9</v>
      </c>
    </row>
    <row r="144">
      <c r="A144" s="6" t="s">
        <v>3376</v>
      </c>
      <c r="B144" s="7">
        <v>5.0</v>
      </c>
      <c r="C144" s="36">
        <v>440.0</v>
      </c>
      <c r="D144" s="7">
        <v>1.0</v>
      </c>
      <c r="E144" s="7" t="s">
        <v>214</v>
      </c>
      <c r="F144" s="7">
        <v>1.0</v>
      </c>
      <c r="G144" s="7">
        <v>1.0</v>
      </c>
      <c r="H144" s="7" t="s">
        <v>204</v>
      </c>
      <c r="I144" s="7" t="s">
        <v>9</v>
      </c>
    </row>
    <row r="145">
      <c r="A145" s="6" t="s">
        <v>3377</v>
      </c>
      <c r="B145" s="7">
        <v>6.0</v>
      </c>
      <c r="C145" s="36">
        <v>4550.0</v>
      </c>
      <c r="D145" s="7" t="s">
        <v>204</v>
      </c>
      <c r="E145" s="7" t="s">
        <v>214</v>
      </c>
      <c r="F145" s="7">
        <v>20.0</v>
      </c>
      <c r="G145" s="7" t="s">
        <v>2525</v>
      </c>
      <c r="H145" s="7" t="s">
        <v>204</v>
      </c>
      <c r="I145" s="7" t="s">
        <v>9</v>
      </c>
    </row>
    <row r="146">
      <c r="A146" s="6" t="s">
        <v>3378</v>
      </c>
      <c r="B146" s="7">
        <v>1.0</v>
      </c>
      <c r="C146" s="36">
        <v>150.0</v>
      </c>
      <c r="D146" s="7" t="s">
        <v>204</v>
      </c>
      <c r="E146" s="7" t="s">
        <v>3256</v>
      </c>
      <c r="F146" s="7" t="s">
        <v>3256</v>
      </c>
      <c r="G146" s="7" t="s">
        <v>3256</v>
      </c>
      <c r="H146" s="7" t="s">
        <v>204</v>
      </c>
      <c r="I146" s="7" t="s">
        <v>24</v>
      </c>
    </row>
    <row r="147">
      <c r="A147" s="6" t="s">
        <v>3379</v>
      </c>
      <c r="B147" s="7">
        <v>5.0</v>
      </c>
      <c r="C147" s="36">
        <v>2850.0</v>
      </c>
      <c r="D147" s="7" t="s">
        <v>204</v>
      </c>
      <c r="E147" s="7">
        <v>2.0</v>
      </c>
      <c r="F147" s="7">
        <v>20.0</v>
      </c>
      <c r="G147" s="7" t="s">
        <v>3217</v>
      </c>
      <c r="H147" s="7" t="s">
        <v>204</v>
      </c>
      <c r="I147" s="7" t="s">
        <v>24</v>
      </c>
    </row>
    <row r="148">
      <c r="A148" s="6" t="s">
        <v>3380</v>
      </c>
      <c r="B148" s="7">
        <v>6.0</v>
      </c>
      <c r="C148" s="36">
        <v>3850.0</v>
      </c>
      <c r="D148" s="7">
        <v>1.0</v>
      </c>
      <c r="E148" s="7">
        <v>1.0</v>
      </c>
      <c r="F148" s="7">
        <v>20.0</v>
      </c>
      <c r="G148" s="7" t="s">
        <v>3250</v>
      </c>
      <c r="H148" s="7" t="s">
        <v>204</v>
      </c>
      <c r="I148" s="7" t="s">
        <v>24</v>
      </c>
    </row>
    <row r="149">
      <c r="A149" s="6" t="s">
        <v>3381</v>
      </c>
      <c r="B149" s="7">
        <v>16.0</v>
      </c>
      <c r="C149" s="36">
        <v>180000.0</v>
      </c>
      <c r="D149" s="7" t="s">
        <v>204</v>
      </c>
      <c r="E149" s="7" t="s">
        <v>204</v>
      </c>
      <c r="F149" s="7">
        <v>20.0</v>
      </c>
      <c r="G149" s="7">
        <v>2.0</v>
      </c>
      <c r="H149" s="7" t="s">
        <v>204</v>
      </c>
      <c r="I149" s="7" t="s">
        <v>34</v>
      </c>
    </row>
    <row r="150">
      <c r="A150" s="6" t="s">
        <v>3382</v>
      </c>
      <c r="B150" s="7">
        <v>2.0</v>
      </c>
      <c r="C150" s="36">
        <v>450.0</v>
      </c>
      <c r="D150" s="7">
        <v>1.0</v>
      </c>
      <c r="E150" s="7" t="s">
        <v>204</v>
      </c>
      <c r="F150" s="7">
        <v>20.0</v>
      </c>
      <c r="G150" s="7" t="s">
        <v>3256</v>
      </c>
      <c r="H150" s="7" t="s">
        <v>204</v>
      </c>
      <c r="I150" s="7" t="s">
        <v>24</v>
      </c>
    </row>
    <row r="151">
      <c r="A151" s="6" t="s">
        <v>3383</v>
      </c>
      <c r="B151" s="7">
        <v>7.0</v>
      </c>
      <c r="C151" s="36">
        <v>6500.0</v>
      </c>
      <c r="D151" s="7" t="s">
        <v>204</v>
      </c>
      <c r="E151" s="7" t="s">
        <v>204</v>
      </c>
      <c r="F151" s="7">
        <v>40.0</v>
      </c>
      <c r="G151" s="7" t="s">
        <v>2525</v>
      </c>
      <c r="H151" s="7" t="s">
        <v>204</v>
      </c>
      <c r="I151" s="7" t="s">
        <v>24</v>
      </c>
    </row>
    <row r="152">
      <c r="A152" s="6" t="s">
        <v>3384</v>
      </c>
      <c r="B152" s="7">
        <v>2.0</v>
      </c>
      <c r="C152" s="36">
        <v>900.0</v>
      </c>
      <c r="D152" s="7" t="s">
        <v>204</v>
      </c>
      <c r="E152" s="7" t="s">
        <v>204</v>
      </c>
      <c r="F152" s="7">
        <v>20.0</v>
      </c>
      <c r="G152" s="7" t="s">
        <v>2525</v>
      </c>
      <c r="H152" s="7" t="s">
        <v>204</v>
      </c>
      <c r="I152" s="7" t="s">
        <v>24</v>
      </c>
    </row>
    <row r="153">
      <c r="A153" s="6" t="s">
        <v>3385</v>
      </c>
      <c r="B153" s="7">
        <v>14.0</v>
      </c>
      <c r="C153" s="36">
        <v>75000.0</v>
      </c>
      <c r="D153" s="7" t="s">
        <v>204</v>
      </c>
      <c r="E153" s="7" t="s">
        <v>214</v>
      </c>
      <c r="F153" s="7">
        <v>100.0</v>
      </c>
      <c r="G153" s="7" t="s">
        <v>3281</v>
      </c>
      <c r="H153" s="7" t="s">
        <v>204</v>
      </c>
      <c r="I153" s="7" t="s">
        <v>24</v>
      </c>
    </row>
    <row r="154">
      <c r="A154" s="6" t="s">
        <v>3386</v>
      </c>
      <c r="B154" s="7">
        <v>5.0</v>
      </c>
      <c r="C154" s="36">
        <v>3000.0</v>
      </c>
      <c r="D154" s="7" t="s">
        <v>204</v>
      </c>
      <c r="E154" s="7">
        <v>4.0</v>
      </c>
      <c r="F154" s="7">
        <v>20.0</v>
      </c>
      <c r="G154" s="7" t="s">
        <v>3217</v>
      </c>
      <c r="H154" s="7" t="s">
        <v>204</v>
      </c>
      <c r="I154" s="7" t="s">
        <v>112</v>
      </c>
    </row>
    <row r="155">
      <c r="A155" s="6" t="s">
        <v>3387</v>
      </c>
      <c r="B155" s="7">
        <v>1.0</v>
      </c>
      <c r="C155" s="36">
        <v>20.0</v>
      </c>
      <c r="D155" s="7" t="s">
        <v>204</v>
      </c>
      <c r="E155" s="7" t="s">
        <v>214</v>
      </c>
      <c r="F155" s="7" t="s">
        <v>204</v>
      </c>
      <c r="G155" s="7" t="s">
        <v>204</v>
      </c>
      <c r="H155" s="7" t="s">
        <v>204</v>
      </c>
      <c r="I155" s="7" t="s">
        <v>9</v>
      </c>
    </row>
    <row r="156">
      <c r="A156" s="6" t="s">
        <v>3388</v>
      </c>
      <c r="B156" s="7">
        <v>2.0</v>
      </c>
      <c r="C156" s="36">
        <v>445.0</v>
      </c>
      <c r="D156" s="7" t="s">
        <v>204</v>
      </c>
      <c r="E156" s="7" t="s">
        <v>214</v>
      </c>
      <c r="F156" s="7" t="s">
        <v>204</v>
      </c>
      <c r="G156" s="7" t="s">
        <v>204</v>
      </c>
      <c r="H156" s="7" t="s">
        <v>204</v>
      </c>
      <c r="I156" s="7" t="s">
        <v>9</v>
      </c>
    </row>
    <row r="157">
      <c r="A157" s="6" t="s">
        <v>3389</v>
      </c>
      <c r="B157" s="7">
        <v>1.0</v>
      </c>
      <c r="C157" s="36">
        <v>200.0</v>
      </c>
      <c r="D157" s="7" t="s">
        <v>204</v>
      </c>
      <c r="E157" s="7" t="s">
        <v>214</v>
      </c>
      <c r="F157" s="7" t="s">
        <v>204</v>
      </c>
      <c r="G157" s="7" t="s">
        <v>204</v>
      </c>
      <c r="H157" s="7" t="s">
        <v>204</v>
      </c>
      <c r="I157" s="7" t="s">
        <v>19</v>
      </c>
    </row>
    <row r="158">
      <c r="A158" s="6" t="s">
        <v>3390</v>
      </c>
      <c r="B158" s="7">
        <v>6.0</v>
      </c>
      <c r="C158" s="36">
        <v>4250.0</v>
      </c>
      <c r="D158" s="7" t="s">
        <v>204</v>
      </c>
      <c r="E158" s="7" t="s">
        <v>214</v>
      </c>
      <c r="F158" s="7">
        <v>20.0</v>
      </c>
      <c r="G158" s="7" t="s">
        <v>3217</v>
      </c>
      <c r="H158" s="7" t="s">
        <v>204</v>
      </c>
      <c r="I158" s="7" t="s">
        <v>19</v>
      </c>
    </row>
    <row r="159">
      <c r="A159" s="6" t="s">
        <v>3391</v>
      </c>
      <c r="B159" s="7">
        <v>7.0</v>
      </c>
      <c r="C159" s="36">
        <v>6000.0</v>
      </c>
      <c r="D159" s="7" t="s">
        <v>204</v>
      </c>
      <c r="E159" s="7" t="s">
        <v>214</v>
      </c>
      <c r="F159" s="7">
        <v>80.0</v>
      </c>
      <c r="G159" s="7" t="s">
        <v>3352</v>
      </c>
      <c r="H159" s="7" t="s">
        <v>204</v>
      </c>
      <c r="I159" s="7" t="s">
        <v>24</v>
      </c>
    </row>
    <row r="160">
      <c r="A160" s="6" t="s">
        <v>3392</v>
      </c>
      <c r="B160" s="7">
        <v>4.0</v>
      </c>
      <c r="C160" s="36">
        <v>2000.0</v>
      </c>
      <c r="D160" s="7" t="s">
        <v>204</v>
      </c>
      <c r="E160" s="7" t="s">
        <v>214</v>
      </c>
      <c r="F160" s="7">
        <v>40.0</v>
      </c>
      <c r="G160" s="7" t="s">
        <v>3217</v>
      </c>
      <c r="H160" s="7" t="s">
        <v>204</v>
      </c>
      <c r="I160" s="7" t="s">
        <v>24</v>
      </c>
    </row>
    <row r="161">
      <c r="A161" s="6" t="s">
        <v>3393</v>
      </c>
      <c r="B161" s="7">
        <v>8.0</v>
      </c>
      <c r="C161" s="36">
        <v>8800.0</v>
      </c>
      <c r="D161" s="7" t="s">
        <v>204</v>
      </c>
      <c r="E161" s="7" t="s">
        <v>214</v>
      </c>
      <c r="F161" s="7">
        <v>40.0</v>
      </c>
      <c r="G161" s="7" t="s">
        <v>3217</v>
      </c>
      <c r="H161" s="7" t="s">
        <v>204</v>
      </c>
      <c r="I161" s="7" t="s">
        <v>24</v>
      </c>
    </row>
    <row r="162">
      <c r="A162" s="6" t="s">
        <v>3394</v>
      </c>
      <c r="B162" s="7">
        <v>12.0</v>
      </c>
      <c r="C162" s="36">
        <v>32900.0</v>
      </c>
      <c r="D162" s="7" t="s">
        <v>204</v>
      </c>
      <c r="E162" s="7" t="s">
        <v>214</v>
      </c>
      <c r="F162" s="7">
        <v>40.0</v>
      </c>
      <c r="G162" s="7" t="s">
        <v>3217</v>
      </c>
      <c r="H162" s="7" t="s">
        <v>204</v>
      </c>
      <c r="I162" s="7" t="s">
        <v>24</v>
      </c>
    </row>
    <row r="163">
      <c r="A163" s="6" t="s">
        <v>3395</v>
      </c>
      <c r="B163" s="7">
        <v>16.0</v>
      </c>
      <c r="C163" s="36">
        <v>153000.0</v>
      </c>
      <c r="D163" s="7" t="s">
        <v>204</v>
      </c>
      <c r="E163" s="7" t="s">
        <v>214</v>
      </c>
      <c r="F163" s="7">
        <v>40.0</v>
      </c>
      <c r="G163" s="7" t="s">
        <v>3217</v>
      </c>
      <c r="H163" s="7" t="s">
        <v>204</v>
      </c>
      <c r="I163" s="7" t="s">
        <v>24</v>
      </c>
    </row>
    <row r="164">
      <c r="A164" s="6" t="s">
        <v>3396</v>
      </c>
      <c r="B164" s="7">
        <v>18.0</v>
      </c>
      <c r="C164" s="36">
        <v>340000.0</v>
      </c>
      <c r="D164" s="7" t="s">
        <v>204</v>
      </c>
      <c r="E164" s="7">
        <v>2.0</v>
      </c>
      <c r="F164" s="7">
        <v>100.0</v>
      </c>
      <c r="G164" s="7" t="s">
        <v>3217</v>
      </c>
      <c r="H164" s="7" t="s">
        <v>204</v>
      </c>
      <c r="I164" s="7" t="s">
        <v>24</v>
      </c>
    </row>
    <row r="165">
      <c r="A165" s="6" t="s">
        <v>3397</v>
      </c>
      <c r="B165" s="7">
        <v>5.0</v>
      </c>
      <c r="C165" s="36">
        <v>3000.0</v>
      </c>
      <c r="D165" s="7" t="s">
        <v>204</v>
      </c>
      <c r="E165" s="7" t="s">
        <v>204</v>
      </c>
      <c r="F165" s="7">
        <v>20.0</v>
      </c>
      <c r="G165" s="7" t="s">
        <v>3217</v>
      </c>
      <c r="H165" s="7" t="s">
        <v>204</v>
      </c>
      <c r="I165" s="7" t="s">
        <v>24</v>
      </c>
    </row>
    <row r="166">
      <c r="A166" s="6" t="s">
        <v>3398</v>
      </c>
      <c r="B166" s="7">
        <v>3.0</v>
      </c>
      <c r="C166" s="36">
        <v>1350.0</v>
      </c>
      <c r="D166" s="7" t="s">
        <v>204</v>
      </c>
      <c r="E166" s="7">
        <v>1.0</v>
      </c>
      <c r="F166" s="7">
        <v>20.0</v>
      </c>
      <c r="G166" s="7" t="s">
        <v>3263</v>
      </c>
      <c r="H166" s="7" t="s">
        <v>204</v>
      </c>
      <c r="I166" s="7" t="s">
        <v>24</v>
      </c>
    </row>
    <row r="167">
      <c r="A167" s="6" t="s">
        <v>3399</v>
      </c>
      <c r="B167" s="7">
        <v>2.0</v>
      </c>
      <c r="C167" s="36">
        <v>800.0</v>
      </c>
      <c r="D167" s="7" t="s">
        <v>204</v>
      </c>
      <c r="E167" s="7" t="s">
        <v>214</v>
      </c>
      <c r="F167" s="7" t="s">
        <v>204</v>
      </c>
      <c r="G167" s="7" t="s">
        <v>204</v>
      </c>
      <c r="H167" s="7" t="s">
        <v>204</v>
      </c>
      <c r="I167" s="7" t="s">
        <v>150</v>
      </c>
    </row>
    <row r="168">
      <c r="A168" s="6" t="s">
        <v>3400</v>
      </c>
      <c r="B168" s="7">
        <v>9.0</v>
      </c>
      <c r="C168" s="36">
        <v>15000.0</v>
      </c>
      <c r="D168" s="7" t="s">
        <v>204</v>
      </c>
      <c r="E168" s="7" t="s">
        <v>214</v>
      </c>
      <c r="F168" s="7">
        <v>40.0</v>
      </c>
      <c r="G168" s="7" t="s">
        <v>3221</v>
      </c>
      <c r="H168" s="7" t="s">
        <v>204</v>
      </c>
      <c r="I168" s="7" t="s">
        <v>9</v>
      </c>
    </row>
    <row r="169">
      <c r="A169" s="6" t="s">
        <v>3401</v>
      </c>
      <c r="B169" s="7">
        <v>1.0</v>
      </c>
      <c r="C169" s="36">
        <v>10.0</v>
      </c>
      <c r="D169" s="7">
        <v>1.0</v>
      </c>
      <c r="E169" s="7" t="s">
        <v>204</v>
      </c>
      <c r="F169" s="7">
        <v>20.0</v>
      </c>
      <c r="G169" s="7">
        <v>1.0</v>
      </c>
      <c r="H169" s="7" t="s">
        <v>204</v>
      </c>
      <c r="I169" s="7" t="s">
        <v>24</v>
      </c>
    </row>
  </sheetData>
  <customSheetViews>
    <customSheetView guid="{4D87BF5A-2268-4587-9FC9-190AC8AFF871}" filter="1" showAutoFilter="1">
      <autoFilter ref="$A$1:$I$159">
        <filterColumn colId="1">
          <customFilters>
            <customFilter operator="lessThanOrEqual" val="3"/>
          </customFilters>
        </filterColumn>
        <filterColumn colId="8">
          <filters>
            <filter val="AA"/>
            <filter val="PW"/>
            <filter val="AP05"/>
            <filter val="AP16"/>
            <filter val="AP28"/>
            <filter val="AP06"/>
            <filter val="AP14"/>
            <filter val="AP26"/>
            <filter val="AR"/>
            <filter val="CRB"/>
            <filter val="AA2"/>
            <filter val="AP20"/>
          </filters>
        </filterColumn>
        <sortState ref="A1:I159">
          <sortCondition ref="C1:C159"/>
        </sortState>
      </autoFilter>
    </customSheetView>
  </customSheetView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6.57"/>
    <col customWidth="1" min="2" max="2" width="8.86"/>
    <col customWidth="1" min="3" max="3" width="9.29"/>
    <col customWidth="1" min="4" max="4" width="14.57"/>
    <col customWidth="1" min="5" max="5" width="8.14"/>
    <col customWidth="1" min="6" max="6" width="10.43"/>
  </cols>
  <sheetData>
    <row r="1">
      <c r="A1" s="3" t="s">
        <v>3214</v>
      </c>
      <c r="B1" s="3" t="s">
        <v>184</v>
      </c>
      <c r="C1" s="35" t="s">
        <v>185</v>
      </c>
      <c r="D1" s="3" t="s">
        <v>195</v>
      </c>
      <c r="E1" s="3" t="s">
        <v>197</v>
      </c>
      <c r="F1" s="3" t="s">
        <v>1</v>
      </c>
    </row>
    <row r="2">
      <c r="A2" s="6" t="s">
        <v>3402</v>
      </c>
      <c r="B2" s="7">
        <v>11.0</v>
      </c>
      <c r="C2" s="36">
        <v>24500.0</v>
      </c>
      <c r="D2" s="7" t="s">
        <v>3403</v>
      </c>
      <c r="E2" s="7">
        <v>1.0</v>
      </c>
      <c r="F2" s="7" t="s">
        <v>19</v>
      </c>
    </row>
    <row r="3">
      <c r="A3" s="6" t="s">
        <v>3404</v>
      </c>
      <c r="B3" s="7">
        <v>5.0</v>
      </c>
      <c r="C3" s="36">
        <v>450.0</v>
      </c>
      <c r="D3" s="7" t="s">
        <v>3405</v>
      </c>
      <c r="E3" s="7" t="s">
        <v>214</v>
      </c>
      <c r="F3" s="7" t="s">
        <v>147</v>
      </c>
    </row>
    <row r="4">
      <c r="A4" s="6" t="s">
        <v>3406</v>
      </c>
      <c r="B4" s="7">
        <v>11.0</v>
      </c>
      <c r="C4" s="36">
        <v>30000.0</v>
      </c>
      <c r="D4" s="7" t="s">
        <v>3407</v>
      </c>
      <c r="E4" s="7" t="s">
        <v>204</v>
      </c>
      <c r="F4" s="7" t="s">
        <v>24</v>
      </c>
    </row>
    <row r="5">
      <c r="A5" s="6" t="s">
        <v>3408</v>
      </c>
      <c r="B5" s="7">
        <v>4.0</v>
      </c>
      <c r="C5" s="36">
        <v>2200.0</v>
      </c>
      <c r="D5" s="7" t="s">
        <v>3407</v>
      </c>
      <c r="E5" s="7" t="s">
        <v>204</v>
      </c>
      <c r="F5" s="7" t="s">
        <v>24</v>
      </c>
    </row>
    <row r="6">
      <c r="A6" s="6" t="s">
        <v>3409</v>
      </c>
      <c r="B6" s="7">
        <v>4.0</v>
      </c>
      <c r="C6" s="36">
        <v>2000.0</v>
      </c>
      <c r="D6" s="7" t="s">
        <v>3407</v>
      </c>
      <c r="E6" s="7" t="s">
        <v>204</v>
      </c>
      <c r="F6" s="7" t="s">
        <v>89</v>
      </c>
    </row>
    <row r="7">
      <c r="A7" s="6" t="s">
        <v>3410</v>
      </c>
      <c r="B7" s="7">
        <v>1.0</v>
      </c>
      <c r="C7" s="36">
        <v>245.0</v>
      </c>
      <c r="D7" s="7" t="s">
        <v>3407</v>
      </c>
      <c r="E7" s="7" t="s">
        <v>204</v>
      </c>
      <c r="F7" s="7" t="s">
        <v>9</v>
      </c>
    </row>
    <row r="8">
      <c r="A8" s="6" t="s">
        <v>3411</v>
      </c>
      <c r="B8" s="7">
        <v>3.0</v>
      </c>
      <c r="C8" s="36">
        <v>1300.0</v>
      </c>
      <c r="D8" s="7" t="s">
        <v>3407</v>
      </c>
      <c r="E8" s="7" t="s">
        <v>204</v>
      </c>
      <c r="F8" s="7" t="s">
        <v>89</v>
      </c>
    </row>
    <row r="9">
      <c r="A9" s="6" t="s">
        <v>3412</v>
      </c>
      <c r="B9" s="7">
        <v>10.0</v>
      </c>
      <c r="C9" s="36">
        <v>18000.0</v>
      </c>
      <c r="D9" s="7" t="s">
        <v>3407</v>
      </c>
      <c r="E9" s="7" t="s">
        <v>204</v>
      </c>
      <c r="F9" s="7" t="s">
        <v>9</v>
      </c>
    </row>
    <row r="10">
      <c r="A10" s="6" t="s">
        <v>3413</v>
      </c>
      <c r="B10" s="7">
        <v>2.0</v>
      </c>
      <c r="C10" s="36">
        <v>740.0</v>
      </c>
      <c r="D10" s="7" t="s">
        <v>3407</v>
      </c>
      <c r="E10" s="7" t="s">
        <v>204</v>
      </c>
      <c r="F10" s="7" t="s">
        <v>9</v>
      </c>
    </row>
    <row r="11">
      <c r="A11" s="6" t="s">
        <v>3414</v>
      </c>
      <c r="B11" s="7">
        <v>12.0</v>
      </c>
      <c r="C11" s="36">
        <v>32000.0</v>
      </c>
      <c r="D11" s="7" t="s">
        <v>3407</v>
      </c>
      <c r="E11" s="7" t="s">
        <v>204</v>
      </c>
      <c r="F11" s="7" t="s">
        <v>89</v>
      </c>
    </row>
    <row r="12">
      <c r="A12" s="6" t="s">
        <v>3415</v>
      </c>
      <c r="B12" s="7">
        <v>12.0</v>
      </c>
      <c r="C12" s="36">
        <v>35000.0</v>
      </c>
      <c r="D12" s="7" t="s">
        <v>3407</v>
      </c>
      <c r="E12" s="7" t="s">
        <v>204</v>
      </c>
      <c r="F12" s="7" t="s">
        <v>24</v>
      </c>
    </row>
    <row r="13">
      <c r="A13" s="6" t="s">
        <v>3416</v>
      </c>
      <c r="B13" s="7">
        <v>13.0</v>
      </c>
      <c r="C13" s="36">
        <v>55000.0</v>
      </c>
      <c r="D13" s="7" t="s">
        <v>3407</v>
      </c>
      <c r="E13" s="7" t="s">
        <v>204</v>
      </c>
      <c r="F13" s="7" t="s">
        <v>24</v>
      </c>
    </row>
    <row r="14">
      <c r="A14" s="6" t="s">
        <v>3417</v>
      </c>
      <c r="B14" s="7">
        <v>3.0</v>
      </c>
      <c r="C14" s="36">
        <v>1400.0</v>
      </c>
      <c r="D14" s="7" t="s">
        <v>3407</v>
      </c>
      <c r="E14" s="7" t="s">
        <v>204</v>
      </c>
      <c r="F14" s="7" t="s">
        <v>89</v>
      </c>
    </row>
    <row r="15">
      <c r="A15" s="6" t="s">
        <v>3418</v>
      </c>
      <c r="B15" s="7">
        <v>11.0</v>
      </c>
      <c r="C15" s="36">
        <v>25000.0</v>
      </c>
      <c r="D15" s="7" t="s">
        <v>3407</v>
      </c>
      <c r="E15" s="7" t="s">
        <v>204</v>
      </c>
      <c r="F15" s="7" t="s">
        <v>9</v>
      </c>
    </row>
    <row r="16">
      <c r="A16" s="6" t="s">
        <v>3419</v>
      </c>
      <c r="B16" s="7">
        <v>7.0</v>
      </c>
      <c r="C16" s="36">
        <v>7500.0</v>
      </c>
      <c r="D16" s="7" t="s">
        <v>3407</v>
      </c>
      <c r="E16" s="7" t="s">
        <v>204</v>
      </c>
      <c r="F16" s="7" t="s">
        <v>14</v>
      </c>
    </row>
    <row r="17">
      <c r="A17" s="6" t="s">
        <v>3420</v>
      </c>
      <c r="B17" s="7">
        <v>6.0</v>
      </c>
      <c r="C17" s="36">
        <v>3850.0</v>
      </c>
      <c r="D17" s="7" t="s">
        <v>3407</v>
      </c>
      <c r="E17" s="7" t="s">
        <v>204</v>
      </c>
      <c r="F17" s="7" t="s">
        <v>89</v>
      </c>
    </row>
    <row r="18">
      <c r="A18" s="6" t="s">
        <v>3421</v>
      </c>
      <c r="B18" s="7">
        <v>5.0</v>
      </c>
      <c r="C18" s="36">
        <v>3200.0</v>
      </c>
      <c r="D18" s="7" t="s">
        <v>3407</v>
      </c>
      <c r="E18" s="7" t="s">
        <v>204</v>
      </c>
      <c r="F18" s="7" t="s">
        <v>24</v>
      </c>
    </row>
    <row r="19">
      <c r="A19" s="6" t="s">
        <v>3422</v>
      </c>
      <c r="B19" s="7">
        <v>14.0</v>
      </c>
      <c r="C19" s="36">
        <v>65000.0</v>
      </c>
      <c r="D19" s="7" t="s">
        <v>3407</v>
      </c>
      <c r="E19" s="7" t="s">
        <v>204</v>
      </c>
      <c r="F19" s="7" t="s">
        <v>24</v>
      </c>
    </row>
    <row r="20">
      <c r="A20" s="6" t="s">
        <v>3423</v>
      </c>
      <c r="B20" s="7">
        <v>9.0</v>
      </c>
      <c r="C20" s="36">
        <v>14000.0</v>
      </c>
      <c r="D20" s="7" t="s">
        <v>3407</v>
      </c>
      <c r="E20" s="7" t="s">
        <v>204</v>
      </c>
      <c r="F20" s="7" t="s">
        <v>89</v>
      </c>
    </row>
    <row r="21">
      <c r="A21" s="6" t="s">
        <v>3424</v>
      </c>
      <c r="B21" s="7">
        <v>6.0</v>
      </c>
      <c r="C21" s="36">
        <v>4200.0</v>
      </c>
      <c r="D21" s="7" t="s">
        <v>3407</v>
      </c>
      <c r="E21" s="7" t="s">
        <v>204</v>
      </c>
      <c r="F21" s="7" t="s">
        <v>24</v>
      </c>
    </row>
    <row r="22">
      <c r="A22" s="6" t="s">
        <v>3425</v>
      </c>
      <c r="B22" s="7">
        <v>3.0</v>
      </c>
      <c r="C22" s="36">
        <v>1400.0</v>
      </c>
      <c r="D22" s="7" t="s">
        <v>3426</v>
      </c>
      <c r="E22" s="7" t="s">
        <v>204</v>
      </c>
      <c r="F22" s="7" t="s">
        <v>9</v>
      </c>
    </row>
    <row r="23">
      <c r="A23" s="6" t="s">
        <v>3427</v>
      </c>
      <c r="B23" s="7">
        <v>9.0</v>
      </c>
      <c r="C23" s="36">
        <v>12000.0</v>
      </c>
      <c r="D23" s="7" t="s">
        <v>3428</v>
      </c>
      <c r="E23" s="7">
        <v>50.0</v>
      </c>
      <c r="F23" s="7" t="s">
        <v>62</v>
      </c>
    </row>
    <row r="24">
      <c r="A24" s="6" t="s">
        <v>3429</v>
      </c>
      <c r="B24" s="7">
        <v>9.0</v>
      </c>
      <c r="C24" s="36">
        <v>14500.0</v>
      </c>
      <c r="D24" s="7" t="s">
        <v>3403</v>
      </c>
      <c r="E24" s="7" t="s">
        <v>214</v>
      </c>
      <c r="F24" s="7" t="s">
        <v>62</v>
      </c>
    </row>
    <row r="25">
      <c r="A25" s="6" t="s">
        <v>3430</v>
      </c>
      <c r="B25" s="7">
        <v>12.0</v>
      </c>
      <c r="C25" s="36">
        <v>38500.0</v>
      </c>
      <c r="D25" s="7" t="s">
        <v>3403</v>
      </c>
      <c r="E25" s="7" t="s">
        <v>214</v>
      </c>
      <c r="F25" s="7" t="s">
        <v>62</v>
      </c>
    </row>
    <row r="26">
      <c r="A26" s="6" t="s">
        <v>3431</v>
      </c>
      <c r="B26" s="7">
        <v>17.0</v>
      </c>
      <c r="C26" s="36">
        <v>275000.0</v>
      </c>
      <c r="D26" s="7" t="s">
        <v>3403</v>
      </c>
      <c r="E26" s="7" t="s">
        <v>214</v>
      </c>
      <c r="F26" s="7" t="s">
        <v>62</v>
      </c>
    </row>
    <row r="27">
      <c r="A27" s="6" t="s">
        <v>3432</v>
      </c>
      <c r="B27" s="7">
        <v>20.0</v>
      </c>
      <c r="C27" s="36">
        <v>950000.0</v>
      </c>
      <c r="D27" s="7" t="s">
        <v>3403</v>
      </c>
      <c r="E27" s="7" t="s">
        <v>214</v>
      </c>
      <c r="F27" s="7" t="s">
        <v>62</v>
      </c>
    </row>
    <row r="28">
      <c r="A28" s="6" t="s">
        <v>3433</v>
      </c>
      <c r="B28" s="7">
        <v>8.0</v>
      </c>
      <c r="C28" s="36">
        <v>8400.0</v>
      </c>
      <c r="D28" s="7" t="s">
        <v>3434</v>
      </c>
      <c r="E28" s="7" t="s">
        <v>214</v>
      </c>
      <c r="F28" s="7" t="s">
        <v>29</v>
      </c>
    </row>
    <row r="29">
      <c r="A29" s="6" t="s">
        <v>3435</v>
      </c>
      <c r="B29" s="7">
        <v>5.0</v>
      </c>
      <c r="C29" s="36">
        <v>2800.0</v>
      </c>
      <c r="D29" s="7" t="s">
        <v>3403</v>
      </c>
      <c r="E29" s="7" t="s">
        <v>214</v>
      </c>
      <c r="F29" s="7" t="s">
        <v>29</v>
      </c>
    </row>
    <row r="30">
      <c r="A30" s="6" t="s">
        <v>3436</v>
      </c>
      <c r="B30" s="7">
        <v>20.0</v>
      </c>
      <c r="C30" s="36" t="s">
        <v>3437</v>
      </c>
      <c r="D30" s="7" t="s">
        <v>3438</v>
      </c>
      <c r="E30" s="7" t="s">
        <v>214</v>
      </c>
      <c r="F30" s="7" t="s">
        <v>24</v>
      </c>
    </row>
    <row r="31">
      <c r="A31" s="6" t="s">
        <v>3439</v>
      </c>
      <c r="B31" s="7">
        <v>8.0</v>
      </c>
      <c r="C31" s="36">
        <v>9000.0</v>
      </c>
      <c r="D31" s="7" t="s">
        <v>3440</v>
      </c>
      <c r="E31" s="7" t="s">
        <v>214</v>
      </c>
      <c r="F31" s="7" t="s">
        <v>14</v>
      </c>
    </row>
    <row r="32">
      <c r="A32" s="6" t="s">
        <v>3441</v>
      </c>
      <c r="B32" s="7">
        <v>1.0</v>
      </c>
      <c r="C32" s="36">
        <v>225.0</v>
      </c>
      <c r="D32" s="7" t="s">
        <v>3442</v>
      </c>
      <c r="E32" s="7" t="s">
        <v>214</v>
      </c>
      <c r="F32" s="7" t="s">
        <v>125</v>
      </c>
    </row>
    <row r="33">
      <c r="A33" s="6" t="s">
        <v>3443</v>
      </c>
      <c r="B33" s="7">
        <v>2.0</v>
      </c>
      <c r="C33" s="36">
        <v>750.0</v>
      </c>
      <c r="D33" s="7" t="s">
        <v>3444</v>
      </c>
      <c r="E33" s="7">
        <v>1.0</v>
      </c>
      <c r="F33" s="7" t="s">
        <v>24</v>
      </c>
    </row>
    <row r="34">
      <c r="A34" s="6" t="s">
        <v>3445</v>
      </c>
      <c r="B34" s="7">
        <v>5.0</v>
      </c>
      <c r="C34" s="36">
        <v>3000.0</v>
      </c>
      <c r="D34" s="7" t="s">
        <v>3434</v>
      </c>
      <c r="E34" s="7" t="s">
        <v>214</v>
      </c>
      <c r="F34" s="7" t="s">
        <v>14</v>
      </c>
    </row>
    <row r="35">
      <c r="A35" s="6" t="s">
        <v>3446</v>
      </c>
      <c r="B35" s="7">
        <v>14.0</v>
      </c>
      <c r="C35" s="36">
        <v>62500.0</v>
      </c>
      <c r="D35" s="7" t="s">
        <v>3447</v>
      </c>
      <c r="E35" s="7" t="s">
        <v>214</v>
      </c>
      <c r="F35" s="7" t="s">
        <v>19</v>
      </c>
    </row>
    <row r="36">
      <c r="A36" s="6" t="s">
        <v>3448</v>
      </c>
      <c r="B36" s="7">
        <v>20.0</v>
      </c>
      <c r="C36" s="36" t="s">
        <v>3437</v>
      </c>
      <c r="D36" s="7" t="s">
        <v>3438</v>
      </c>
      <c r="E36" s="7" t="s">
        <v>214</v>
      </c>
      <c r="F36" s="7" t="s">
        <v>24</v>
      </c>
    </row>
    <row r="37">
      <c r="A37" s="6" t="s">
        <v>3449</v>
      </c>
      <c r="B37" s="7">
        <v>3.0</v>
      </c>
      <c r="C37" s="36">
        <v>1000.0</v>
      </c>
      <c r="D37" s="7" t="s">
        <v>3403</v>
      </c>
      <c r="E37" s="7" t="s">
        <v>204</v>
      </c>
      <c r="F37" s="7" t="s">
        <v>34</v>
      </c>
    </row>
    <row r="38">
      <c r="A38" s="6" t="s">
        <v>3450</v>
      </c>
      <c r="B38" s="7">
        <v>7.0</v>
      </c>
      <c r="C38" s="36">
        <v>6000.0</v>
      </c>
      <c r="D38" s="7" t="s">
        <v>3403</v>
      </c>
      <c r="E38" s="7" t="s">
        <v>204</v>
      </c>
      <c r="F38" s="7" t="s">
        <v>34</v>
      </c>
    </row>
    <row r="39">
      <c r="A39" s="6" t="s">
        <v>3451</v>
      </c>
      <c r="B39" s="7">
        <v>11.0</v>
      </c>
      <c r="C39" s="36">
        <v>24000.0</v>
      </c>
      <c r="D39" s="7" t="s">
        <v>3403</v>
      </c>
      <c r="E39" s="7" t="s">
        <v>204</v>
      </c>
      <c r="F39" s="7" t="s">
        <v>34</v>
      </c>
    </row>
    <row r="40">
      <c r="A40" s="6" t="s">
        <v>3452</v>
      </c>
      <c r="B40" s="7">
        <v>3.0</v>
      </c>
      <c r="C40" s="36">
        <v>1300.0</v>
      </c>
      <c r="D40" s="7" t="s">
        <v>3407</v>
      </c>
      <c r="E40" s="7" t="s">
        <v>204</v>
      </c>
      <c r="F40" s="7" t="s">
        <v>19</v>
      </c>
    </row>
    <row r="41">
      <c r="A41" s="6" t="s">
        <v>3453</v>
      </c>
      <c r="B41" s="7">
        <v>2.0</v>
      </c>
      <c r="C41" s="36">
        <v>1000.0</v>
      </c>
      <c r="D41" s="7" t="s">
        <v>3426</v>
      </c>
      <c r="E41" s="7" t="s">
        <v>204</v>
      </c>
      <c r="F41" s="7" t="s">
        <v>24</v>
      </c>
    </row>
    <row r="42">
      <c r="A42" s="6" t="s">
        <v>3454</v>
      </c>
      <c r="B42" s="7">
        <v>8.0</v>
      </c>
      <c r="C42" s="36">
        <v>9500.0</v>
      </c>
      <c r="D42" s="7" t="s">
        <v>3403</v>
      </c>
      <c r="E42" s="7">
        <v>2.0</v>
      </c>
      <c r="F42" s="7" t="s">
        <v>24</v>
      </c>
    </row>
    <row r="43">
      <c r="A43" s="6" t="s">
        <v>3455</v>
      </c>
      <c r="B43" s="7">
        <v>17.0</v>
      </c>
      <c r="C43" s="36">
        <v>250000.0</v>
      </c>
      <c r="D43" s="7" t="s">
        <v>3428</v>
      </c>
      <c r="E43" s="7">
        <v>1.0</v>
      </c>
      <c r="F43" s="7" t="s">
        <v>29</v>
      </c>
    </row>
    <row r="44">
      <c r="A44" s="6" t="s">
        <v>3456</v>
      </c>
      <c r="B44" s="7">
        <v>5.0</v>
      </c>
      <c r="C44" s="36">
        <v>3000.0</v>
      </c>
      <c r="D44" s="7" t="s">
        <v>3457</v>
      </c>
      <c r="E44" s="7" t="s">
        <v>204</v>
      </c>
      <c r="F44" s="7" t="s">
        <v>73</v>
      </c>
    </row>
    <row r="45">
      <c r="A45" s="6" t="s">
        <v>3458</v>
      </c>
      <c r="B45" s="7">
        <v>1.0</v>
      </c>
      <c r="C45" s="36">
        <v>200.0</v>
      </c>
      <c r="D45" s="7" t="s">
        <v>3447</v>
      </c>
      <c r="E45" s="7" t="s">
        <v>214</v>
      </c>
      <c r="F45" s="7" t="s">
        <v>9</v>
      </c>
    </row>
    <row r="46">
      <c r="A46" s="6" t="s">
        <v>3459</v>
      </c>
      <c r="B46" s="7">
        <v>5.0</v>
      </c>
      <c r="C46" s="36">
        <v>2750.0</v>
      </c>
      <c r="D46" s="7" t="s">
        <v>1180</v>
      </c>
      <c r="E46" s="7" t="s">
        <v>214</v>
      </c>
      <c r="F46" s="7" t="s">
        <v>24</v>
      </c>
    </row>
    <row r="47">
      <c r="A47" s="6" t="s">
        <v>3460</v>
      </c>
      <c r="B47" s="7">
        <v>20.0</v>
      </c>
      <c r="C47" s="36" t="s">
        <v>3437</v>
      </c>
      <c r="D47" s="7" t="s">
        <v>3461</v>
      </c>
      <c r="E47" s="7" t="s">
        <v>214</v>
      </c>
      <c r="F47" s="7" t="s">
        <v>115</v>
      </c>
    </row>
    <row r="48">
      <c r="A48" s="6" t="s">
        <v>3462</v>
      </c>
      <c r="B48" s="7">
        <v>7.0</v>
      </c>
      <c r="C48" s="36">
        <v>6500.0</v>
      </c>
      <c r="D48" s="7" t="s">
        <v>3426</v>
      </c>
      <c r="E48" s="7" t="s">
        <v>214</v>
      </c>
      <c r="F48" s="7" t="s">
        <v>24</v>
      </c>
    </row>
    <row r="49">
      <c r="A49" s="6" t="s">
        <v>3463</v>
      </c>
      <c r="B49" s="7">
        <v>19.0</v>
      </c>
      <c r="C49" s="36">
        <v>500000.0</v>
      </c>
      <c r="D49" s="7" t="s">
        <v>3428</v>
      </c>
      <c r="E49" s="7">
        <v>1.0</v>
      </c>
      <c r="F49" s="7" t="s">
        <v>24</v>
      </c>
    </row>
    <row r="50">
      <c r="A50" s="6" t="s">
        <v>3464</v>
      </c>
      <c r="B50" s="7">
        <v>2.0</v>
      </c>
      <c r="C50" s="36">
        <v>500.0</v>
      </c>
      <c r="D50" s="7" t="s">
        <v>3403</v>
      </c>
      <c r="E50" s="7" t="s">
        <v>214</v>
      </c>
      <c r="F50" s="7" t="s">
        <v>73</v>
      </c>
    </row>
    <row r="51">
      <c r="A51" s="6" t="s">
        <v>3465</v>
      </c>
      <c r="B51" s="7">
        <v>1.0</v>
      </c>
      <c r="C51" s="36">
        <v>100.0</v>
      </c>
      <c r="D51" s="7" t="s">
        <v>3442</v>
      </c>
      <c r="E51" s="7" t="s">
        <v>214</v>
      </c>
      <c r="F51" s="7" t="s">
        <v>125</v>
      </c>
    </row>
    <row r="52">
      <c r="A52" s="6" t="s">
        <v>3466</v>
      </c>
      <c r="B52" s="7">
        <v>2.0</v>
      </c>
      <c r="C52" s="36">
        <v>200.0</v>
      </c>
      <c r="D52" s="7" t="s">
        <v>3405</v>
      </c>
      <c r="E52" s="7" t="s">
        <v>214</v>
      </c>
      <c r="F52" s="7" t="s">
        <v>24</v>
      </c>
    </row>
    <row r="53">
      <c r="A53" s="6" t="s">
        <v>3467</v>
      </c>
      <c r="B53" s="7">
        <v>4.0</v>
      </c>
      <c r="C53" s="36">
        <v>2100.0</v>
      </c>
      <c r="D53" s="7" t="s">
        <v>3440</v>
      </c>
      <c r="E53" s="7" t="s">
        <v>214</v>
      </c>
      <c r="F53" s="7" t="s">
        <v>24</v>
      </c>
    </row>
    <row r="54">
      <c r="A54" s="6" t="s">
        <v>3468</v>
      </c>
      <c r="B54" s="7">
        <v>5.0</v>
      </c>
      <c r="C54" s="36">
        <v>475.0</v>
      </c>
      <c r="D54" s="7" t="s">
        <v>3405</v>
      </c>
      <c r="E54" s="7" t="s">
        <v>204</v>
      </c>
      <c r="F54" s="7" t="s">
        <v>106</v>
      </c>
    </row>
    <row r="55">
      <c r="A55" s="6" t="s">
        <v>3469</v>
      </c>
      <c r="B55" s="7">
        <v>5.0</v>
      </c>
      <c r="C55" s="36">
        <v>3000.0</v>
      </c>
      <c r="D55" s="7" t="s">
        <v>3434</v>
      </c>
      <c r="E55" s="7">
        <v>1.0</v>
      </c>
      <c r="F55" s="7" t="s">
        <v>24</v>
      </c>
    </row>
    <row r="56">
      <c r="A56" s="6" t="s">
        <v>3470</v>
      </c>
      <c r="B56" s="7">
        <v>5.0</v>
      </c>
      <c r="C56" s="36">
        <v>3200.0</v>
      </c>
      <c r="D56" s="7" t="s">
        <v>3447</v>
      </c>
      <c r="E56" s="7">
        <v>1.0</v>
      </c>
      <c r="F56" s="7" t="s">
        <v>24</v>
      </c>
    </row>
    <row r="57">
      <c r="A57" s="6" t="s">
        <v>3471</v>
      </c>
      <c r="B57" s="7">
        <v>9.0</v>
      </c>
      <c r="C57" s="36">
        <v>12500.0</v>
      </c>
      <c r="D57" s="7" t="s">
        <v>3447</v>
      </c>
      <c r="E57" s="7">
        <v>1.0</v>
      </c>
      <c r="F57" s="7" t="s">
        <v>24</v>
      </c>
    </row>
    <row r="58">
      <c r="A58" s="6" t="s">
        <v>3472</v>
      </c>
      <c r="B58" s="7">
        <v>13.0</v>
      </c>
      <c r="C58" s="36">
        <v>51000.0</v>
      </c>
      <c r="D58" s="7" t="s">
        <v>3447</v>
      </c>
      <c r="E58" s="7">
        <v>1.0</v>
      </c>
      <c r="F58" s="7" t="s">
        <v>24</v>
      </c>
    </row>
    <row r="59">
      <c r="A59" s="6" t="s">
        <v>3473</v>
      </c>
      <c r="B59" s="7">
        <v>5.0</v>
      </c>
      <c r="C59" s="36">
        <v>450.0</v>
      </c>
      <c r="D59" s="7" t="s">
        <v>3405</v>
      </c>
      <c r="E59" s="7" t="s">
        <v>214</v>
      </c>
      <c r="F59" s="7" t="s">
        <v>147</v>
      </c>
    </row>
    <row r="60">
      <c r="A60" s="6" t="s">
        <v>3474</v>
      </c>
      <c r="B60" s="7">
        <v>9.0</v>
      </c>
      <c r="C60" s="36">
        <v>13400.0</v>
      </c>
      <c r="D60" s="7" t="s">
        <v>3447</v>
      </c>
      <c r="E60" s="7" t="s">
        <v>214</v>
      </c>
      <c r="F60" s="7" t="s">
        <v>62</v>
      </c>
    </row>
    <row r="61">
      <c r="A61" s="6" t="s">
        <v>3475</v>
      </c>
      <c r="B61" s="7">
        <v>8.0</v>
      </c>
      <c r="C61" s="36">
        <v>3500.0</v>
      </c>
      <c r="D61" s="7" t="s">
        <v>3461</v>
      </c>
      <c r="E61" s="7" t="s">
        <v>214</v>
      </c>
      <c r="F61" s="7" t="s">
        <v>115</v>
      </c>
    </row>
    <row r="62">
      <c r="A62" s="6" t="s">
        <v>3476</v>
      </c>
      <c r="B62" s="7">
        <v>13.0</v>
      </c>
      <c r="C62" s="36">
        <v>12500.0</v>
      </c>
      <c r="D62" s="7" t="s">
        <v>3461</v>
      </c>
      <c r="E62" s="7" t="s">
        <v>214</v>
      </c>
      <c r="F62" s="7" t="s">
        <v>115</v>
      </c>
    </row>
    <row r="63">
      <c r="A63" s="6" t="s">
        <v>3477</v>
      </c>
      <c r="B63" s="7">
        <v>18.0</v>
      </c>
      <c r="C63" s="36">
        <v>450000.0</v>
      </c>
      <c r="D63" s="7" t="s">
        <v>3461</v>
      </c>
      <c r="E63" s="7" t="s">
        <v>214</v>
      </c>
      <c r="F63" s="7" t="s">
        <v>115</v>
      </c>
    </row>
    <row r="64">
      <c r="A64" s="6" t="s">
        <v>3478</v>
      </c>
      <c r="B64" s="7">
        <v>3.0</v>
      </c>
      <c r="C64" s="36">
        <v>250.0</v>
      </c>
      <c r="D64" s="7" t="s">
        <v>3405</v>
      </c>
      <c r="E64" s="7" t="s">
        <v>214</v>
      </c>
      <c r="F64" s="7" t="s">
        <v>24</v>
      </c>
    </row>
    <row r="65">
      <c r="A65" s="6" t="s">
        <v>3479</v>
      </c>
      <c r="B65" s="7">
        <v>6.0</v>
      </c>
      <c r="C65" s="36">
        <v>650.0</v>
      </c>
      <c r="D65" s="7" t="s">
        <v>3405</v>
      </c>
      <c r="E65" s="7" t="s">
        <v>214</v>
      </c>
      <c r="F65" s="7" t="s">
        <v>24</v>
      </c>
    </row>
    <row r="66">
      <c r="A66" s="6" t="s">
        <v>3480</v>
      </c>
      <c r="B66" s="7">
        <v>9.0</v>
      </c>
      <c r="C66" s="36">
        <v>2000.0</v>
      </c>
      <c r="D66" s="7" t="s">
        <v>3405</v>
      </c>
      <c r="E66" s="7" t="s">
        <v>214</v>
      </c>
      <c r="F66" s="7" t="s">
        <v>24</v>
      </c>
    </row>
    <row r="67">
      <c r="A67" s="6" t="s">
        <v>3481</v>
      </c>
      <c r="B67" s="7">
        <v>12.0</v>
      </c>
      <c r="C67" s="36">
        <v>5000.0</v>
      </c>
      <c r="D67" s="7" t="s">
        <v>3405</v>
      </c>
      <c r="E67" s="7" t="s">
        <v>214</v>
      </c>
      <c r="F67" s="7" t="s">
        <v>24</v>
      </c>
    </row>
    <row r="68">
      <c r="A68" s="6" t="s">
        <v>3482</v>
      </c>
      <c r="B68" s="7">
        <v>15.0</v>
      </c>
      <c r="C68" s="36">
        <v>16000.0</v>
      </c>
      <c r="D68" s="7" t="s">
        <v>3405</v>
      </c>
      <c r="E68" s="7" t="s">
        <v>204</v>
      </c>
      <c r="F68" s="7" t="s">
        <v>24</v>
      </c>
    </row>
    <row r="69">
      <c r="A69" s="6" t="s">
        <v>3483</v>
      </c>
      <c r="B69" s="7">
        <v>18.0</v>
      </c>
      <c r="C69" s="36">
        <v>49000.0</v>
      </c>
      <c r="D69" s="7" t="s">
        <v>3405</v>
      </c>
      <c r="E69" s="7" t="s">
        <v>204</v>
      </c>
      <c r="F69" s="7" t="s">
        <v>24</v>
      </c>
    </row>
    <row r="70">
      <c r="A70" s="6" t="s">
        <v>3484</v>
      </c>
      <c r="B70" s="7">
        <v>5.0</v>
      </c>
      <c r="C70" s="36">
        <v>2600.0</v>
      </c>
      <c r="D70" s="7" t="s">
        <v>3461</v>
      </c>
      <c r="E70" s="7" t="s">
        <v>204</v>
      </c>
      <c r="F70" s="7" t="s">
        <v>132</v>
      </c>
    </row>
    <row r="71">
      <c r="A71" s="6" t="s">
        <v>3485</v>
      </c>
      <c r="B71" s="7">
        <v>1.0</v>
      </c>
      <c r="C71" s="36">
        <v>50.0</v>
      </c>
      <c r="D71" s="7" t="s">
        <v>3407</v>
      </c>
      <c r="E71" s="7" t="s">
        <v>204</v>
      </c>
      <c r="F71" s="7" t="s">
        <v>19</v>
      </c>
    </row>
    <row r="72">
      <c r="A72" s="6" t="s">
        <v>3486</v>
      </c>
      <c r="B72" s="7">
        <v>18.0</v>
      </c>
      <c r="C72" s="36">
        <v>360000.0</v>
      </c>
      <c r="D72" s="7" t="s">
        <v>3407</v>
      </c>
      <c r="E72" s="7" t="s">
        <v>204</v>
      </c>
      <c r="F72" s="7" t="s">
        <v>19</v>
      </c>
    </row>
    <row r="73">
      <c r="A73" s="6" t="s">
        <v>3487</v>
      </c>
      <c r="B73" s="7">
        <v>8.0</v>
      </c>
      <c r="C73" s="36">
        <v>8900.0</v>
      </c>
      <c r="D73" s="7" t="s">
        <v>3407</v>
      </c>
      <c r="E73" s="7" t="s">
        <v>204</v>
      </c>
      <c r="F73" s="7" t="s">
        <v>19</v>
      </c>
    </row>
    <row r="74">
      <c r="A74" s="6" t="s">
        <v>3488</v>
      </c>
      <c r="B74" s="7">
        <v>13.0</v>
      </c>
      <c r="C74" s="36">
        <v>48000.0</v>
      </c>
      <c r="D74" s="7" t="s">
        <v>3407</v>
      </c>
      <c r="E74" s="7" t="s">
        <v>204</v>
      </c>
      <c r="F74" s="7" t="s">
        <v>19</v>
      </c>
    </row>
    <row r="75">
      <c r="A75" s="6" t="s">
        <v>3489</v>
      </c>
      <c r="B75" s="7">
        <v>6.0</v>
      </c>
      <c r="C75" s="36">
        <v>4250.0</v>
      </c>
      <c r="D75" s="7" t="s">
        <v>3490</v>
      </c>
      <c r="E75" s="7" t="s">
        <v>214</v>
      </c>
      <c r="F75" s="7" t="s">
        <v>24</v>
      </c>
    </row>
    <row r="76">
      <c r="A76" s="6" t="s">
        <v>3491</v>
      </c>
      <c r="B76" s="7">
        <v>6.0</v>
      </c>
      <c r="C76" s="36">
        <v>4200.0</v>
      </c>
      <c r="D76" s="7" t="s">
        <v>3492</v>
      </c>
      <c r="E76" s="7" t="s">
        <v>214</v>
      </c>
      <c r="F76" s="7" t="s">
        <v>73</v>
      </c>
    </row>
    <row r="77">
      <c r="A77" s="6" t="s">
        <v>3493</v>
      </c>
      <c r="B77" s="7">
        <v>5.0</v>
      </c>
      <c r="C77" s="36">
        <v>3000.0</v>
      </c>
      <c r="D77" s="7" t="s">
        <v>3492</v>
      </c>
      <c r="E77" s="7">
        <v>1.0</v>
      </c>
      <c r="F77" s="7" t="s">
        <v>62</v>
      </c>
    </row>
    <row r="78">
      <c r="A78" s="6" t="s">
        <v>3494</v>
      </c>
      <c r="B78" s="7">
        <v>3.0</v>
      </c>
      <c r="C78" s="36">
        <v>1500.0</v>
      </c>
      <c r="D78" s="7" t="s">
        <v>3407</v>
      </c>
      <c r="E78" s="7" t="s">
        <v>204</v>
      </c>
      <c r="F78" s="7" t="s">
        <v>115</v>
      </c>
    </row>
    <row r="79">
      <c r="A79" s="6" t="s">
        <v>3495</v>
      </c>
      <c r="B79" s="7">
        <v>6.0</v>
      </c>
      <c r="C79" s="36">
        <v>4000.0</v>
      </c>
      <c r="D79" s="7" t="s">
        <v>3426</v>
      </c>
      <c r="E79" s="7">
        <v>1.0</v>
      </c>
      <c r="F79" s="7" t="s">
        <v>24</v>
      </c>
    </row>
    <row r="80">
      <c r="A80" s="6" t="s">
        <v>3496</v>
      </c>
      <c r="B80" s="7">
        <v>5.0</v>
      </c>
      <c r="C80" s="36">
        <v>3500.0</v>
      </c>
      <c r="D80" s="7" t="s">
        <v>3461</v>
      </c>
      <c r="E80" s="7">
        <v>3.0</v>
      </c>
      <c r="F80" s="7" t="s">
        <v>24</v>
      </c>
    </row>
    <row r="81">
      <c r="A81" s="6" t="s">
        <v>3497</v>
      </c>
      <c r="B81" s="7">
        <v>9.0</v>
      </c>
      <c r="C81" s="36">
        <v>14000.0</v>
      </c>
      <c r="D81" s="7" t="s">
        <v>3461</v>
      </c>
      <c r="E81" s="7">
        <v>3.0</v>
      </c>
      <c r="F81" s="7" t="s">
        <v>24</v>
      </c>
    </row>
    <row r="82">
      <c r="A82" s="6" t="s">
        <v>3498</v>
      </c>
      <c r="B82" s="7">
        <v>13.0</v>
      </c>
      <c r="C82" s="36">
        <v>56000.0</v>
      </c>
      <c r="D82" s="7" t="s">
        <v>3461</v>
      </c>
      <c r="E82" s="7">
        <v>3.0</v>
      </c>
      <c r="F82" s="7" t="s">
        <v>24</v>
      </c>
    </row>
    <row r="83">
      <c r="A83" s="6" t="s">
        <v>3499</v>
      </c>
      <c r="B83" s="7">
        <v>13.0</v>
      </c>
      <c r="C83" s="36">
        <v>48000.0</v>
      </c>
      <c r="D83" s="7" t="s">
        <v>3403</v>
      </c>
      <c r="E83" s="7" t="s">
        <v>214</v>
      </c>
      <c r="F83" s="7" t="s">
        <v>24</v>
      </c>
    </row>
    <row r="84">
      <c r="A84" s="6" t="s">
        <v>3500</v>
      </c>
      <c r="B84" s="7">
        <v>8.0</v>
      </c>
      <c r="C84" s="36">
        <v>9000.0</v>
      </c>
      <c r="D84" s="7" t="s">
        <v>3403</v>
      </c>
      <c r="E84" s="7" t="s">
        <v>214</v>
      </c>
      <c r="F84" s="7" t="s">
        <v>24</v>
      </c>
    </row>
    <row r="85">
      <c r="A85" s="6" t="s">
        <v>3501</v>
      </c>
      <c r="B85" s="7">
        <v>5.0</v>
      </c>
      <c r="C85" s="36">
        <v>3000.0</v>
      </c>
      <c r="D85" s="7" t="s">
        <v>3403</v>
      </c>
      <c r="E85" s="7" t="s">
        <v>214</v>
      </c>
      <c r="F85" s="7" t="s">
        <v>24</v>
      </c>
    </row>
    <row r="86">
      <c r="A86" s="6" t="s">
        <v>3502</v>
      </c>
      <c r="B86" s="7">
        <v>15.0</v>
      </c>
      <c r="C86" s="36">
        <v>100000.0</v>
      </c>
      <c r="D86" s="7" t="s">
        <v>3403</v>
      </c>
      <c r="E86" s="7" t="s">
        <v>214</v>
      </c>
      <c r="F86" s="7" t="s">
        <v>24</v>
      </c>
    </row>
    <row r="87">
      <c r="A87" s="6" t="s">
        <v>3503</v>
      </c>
      <c r="B87" s="7">
        <v>2.0</v>
      </c>
      <c r="C87" s="36">
        <v>480.0</v>
      </c>
      <c r="D87" s="7" t="s">
        <v>3405</v>
      </c>
      <c r="E87" s="7" t="s">
        <v>214</v>
      </c>
      <c r="F87" s="7" t="s">
        <v>109</v>
      </c>
    </row>
    <row r="88">
      <c r="A88" s="6" t="s">
        <v>3504</v>
      </c>
      <c r="B88" s="7">
        <v>4.0</v>
      </c>
      <c r="C88" s="36">
        <v>1900.0</v>
      </c>
      <c r="D88" s="7" t="s">
        <v>3505</v>
      </c>
      <c r="E88" s="7">
        <v>1.0</v>
      </c>
      <c r="F88" s="7" t="s">
        <v>106</v>
      </c>
    </row>
    <row r="89">
      <c r="A89" s="6" t="s">
        <v>3506</v>
      </c>
      <c r="B89" s="7">
        <v>13.0</v>
      </c>
      <c r="C89" s="36">
        <v>8500.0</v>
      </c>
      <c r="D89" s="7" t="s">
        <v>3405</v>
      </c>
      <c r="E89" s="7" t="s">
        <v>204</v>
      </c>
      <c r="F89" s="7" t="s">
        <v>34</v>
      </c>
    </row>
    <row r="90">
      <c r="A90" s="6" t="s">
        <v>3507</v>
      </c>
      <c r="B90" s="7">
        <v>4.0</v>
      </c>
      <c r="C90" s="36">
        <v>2000.0</v>
      </c>
      <c r="D90" s="7" t="s">
        <v>3505</v>
      </c>
      <c r="E90" s="7" t="s">
        <v>214</v>
      </c>
      <c r="F90" s="7" t="s">
        <v>132</v>
      </c>
    </row>
    <row r="91">
      <c r="A91" s="6" t="s">
        <v>3508</v>
      </c>
      <c r="B91" s="7">
        <v>7.0</v>
      </c>
      <c r="C91" s="36">
        <v>5500.0</v>
      </c>
      <c r="D91" s="7" t="s">
        <v>3461</v>
      </c>
      <c r="E91" s="7" t="s">
        <v>214</v>
      </c>
      <c r="F91" s="7" t="s">
        <v>24</v>
      </c>
    </row>
    <row r="92">
      <c r="A92" s="6" t="s">
        <v>3509</v>
      </c>
      <c r="B92" s="7">
        <v>1.0</v>
      </c>
      <c r="C92" s="36">
        <v>400.0</v>
      </c>
      <c r="D92" s="7" t="s">
        <v>3442</v>
      </c>
      <c r="E92" s="7" t="s">
        <v>214</v>
      </c>
      <c r="F92" s="7" t="s">
        <v>125</v>
      </c>
    </row>
    <row r="93">
      <c r="A93" s="6" t="s">
        <v>3510</v>
      </c>
      <c r="B93" s="7">
        <v>6.0</v>
      </c>
      <c r="C93" s="36">
        <v>4600.0</v>
      </c>
      <c r="D93" s="7" t="s">
        <v>3490</v>
      </c>
      <c r="E93" s="7" t="s">
        <v>214</v>
      </c>
      <c r="F93" s="7" t="s">
        <v>9</v>
      </c>
    </row>
    <row r="94">
      <c r="A94" s="6" t="s">
        <v>3511</v>
      </c>
      <c r="B94" s="7">
        <v>20.0</v>
      </c>
      <c r="C94" s="36" t="s">
        <v>3437</v>
      </c>
      <c r="D94" s="7" t="s">
        <v>3428</v>
      </c>
      <c r="E94" s="7">
        <v>22.0</v>
      </c>
      <c r="F94" s="7" t="s">
        <v>115</v>
      </c>
    </row>
    <row r="95">
      <c r="A95" s="6" t="s">
        <v>3512</v>
      </c>
      <c r="B95" s="7">
        <v>6.0</v>
      </c>
      <c r="C95" s="36">
        <v>3850.0</v>
      </c>
      <c r="D95" s="7" t="s">
        <v>3434</v>
      </c>
      <c r="E95" s="7" t="s">
        <v>214</v>
      </c>
      <c r="F95" s="7" t="s">
        <v>24</v>
      </c>
    </row>
    <row r="96">
      <c r="A96" s="6" t="s">
        <v>3513</v>
      </c>
      <c r="B96" s="7">
        <v>3.0</v>
      </c>
      <c r="C96" s="36">
        <v>1400.0</v>
      </c>
      <c r="D96" s="7" t="s">
        <v>3434</v>
      </c>
      <c r="E96" s="7" t="s">
        <v>214</v>
      </c>
      <c r="F96" s="7" t="s">
        <v>29</v>
      </c>
    </row>
    <row r="97">
      <c r="A97" s="6" t="s">
        <v>3514</v>
      </c>
      <c r="B97" s="7">
        <v>2.0</v>
      </c>
      <c r="C97" s="36">
        <v>750.0</v>
      </c>
      <c r="D97" s="7" t="s">
        <v>3515</v>
      </c>
      <c r="E97" s="7" t="s">
        <v>214</v>
      </c>
      <c r="F97" s="7" t="s">
        <v>132</v>
      </c>
    </row>
    <row r="98">
      <c r="A98" s="6" t="s">
        <v>3516</v>
      </c>
      <c r="B98" s="7">
        <v>5.0</v>
      </c>
      <c r="C98" s="36">
        <v>475.0</v>
      </c>
      <c r="D98" s="7" t="s">
        <v>3405</v>
      </c>
      <c r="E98" s="7" t="s">
        <v>214</v>
      </c>
      <c r="F98" s="7" t="s">
        <v>147</v>
      </c>
    </row>
    <row r="99">
      <c r="A99" s="6" t="s">
        <v>3517</v>
      </c>
      <c r="B99" s="7">
        <v>4.0</v>
      </c>
      <c r="C99" s="36">
        <v>1800.0</v>
      </c>
      <c r="D99" s="7" t="s">
        <v>3426</v>
      </c>
      <c r="E99" s="7" t="s">
        <v>214</v>
      </c>
      <c r="F99" s="7" t="s">
        <v>24</v>
      </c>
    </row>
    <row r="100">
      <c r="A100" s="6" t="s">
        <v>3518</v>
      </c>
      <c r="B100" s="7">
        <v>8.0</v>
      </c>
      <c r="C100" s="36">
        <v>8400.0</v>
      </c>
      <c r="D100" s="7" t="s">
        <v>3426</v>
      </c>
      <c r="E100" s="7" t="s">
        <v>214</v>
      </c>
      <c r="F100" s="7" t="s">
        <v>24</v>
      </c>
    </row>
    <row r="101">
      <c r="A101" s="6" t="s">
        <v>3519</v>
      </c>
      <c r="B101" s="7">
        <v>12.0</v>
      </c>
      <c r="C101" s="36">
        <v>33500.0</v>
      </c>
      <c r="D101" s="7" t="s">
        <v>3426</v>
      </c>
      <c r="E101" s="7" t="s">
        <v>214</v>
      </c>
      <c r="F101" s="7" t="s">
        <v>24</v>
      </c>
    </row>
    <row r="102">
      <c r="A102" s="6" t="s">
        <v>3520</v>
      </c>
      <c r="B102" s="7">
        <v>11.0</v>
      </c>
      <c r="C102" s="36">
        <v>3500.0</v>
      </c>
      <c r="D102" s="7" t="s">
        <v>3405</v>
      </c>
      <c r="E102" s="7" t="s">
        <v>204</v>
      </c>
      <c r="F102" s="7" t="s">
        <v>132</v>
      </c>
    </row>
    <row r="103">
      <c r="A103" s="6" t="s">
        <v>3521</v>
      </c>
      <c r="B103" s="7">
        <v>11.0</v>
      </c>
      <c r="C103" s="36">
        <v>23500.0</v>
      </c>
      <c r="D103" s="7" t="s">
        <v>3426</v>
      </c>
      <c r="E103" s="7">
        <v>1.0</v>
      </c>
      <c r="F103" s="7" t="s">
        <v>24</v>
      </c>
    </row>
    <row r="104">
      <c r="A104" s="6" t="s">
        <v>3522</v>
      </c>
      <c r="B104" s="7">
        <v>3.0</v>
      </c>
      <c r="C104" s="36">
        <v>1400.0</v>
      </c>
      <c r="D104" s="7" t="s">
        <v>3403</v>
      </c>
      <c r="E104" s="7" t="s">
        <v>214</v>
      </c>
      <c r="F104" s="7" t="s">
        <v>73</v>
      </c>
    </row>
    <row r="105">
      <c r="A105" s="6" t="s">
        <v>3523</v>
      </c>
      <c r="B105" s="7">
        <v>5.0</v>
      </c>
      <c r="C105" s="36">
        <v>475.0</v>
      </c>
      <c r="D105" s="7" t="s">
        <v>3405</v>
      </c>
      <c r="E105" s="7" t="s">
        <v>214</v>
      </c>
      <c r="F105" s="7" t="s">
        <v>147</v>
      </c>
    </row>
    <row r="106">
      <c r="A106" s="6" t="s">
        <v>3524</v>
      </c>
      <c r="B106" s="7">
        <v>4.0</v>
      </c>
      <c r="C106" s="36">
        <v>2100.0</v>
      </c>
      <c r="D106" s="7" t="s">
        <v>3434</v>
      </c>
      <c r="E106" s="7" t="s">
        <v>214</v>
      </c>
      <c r="F106" s="7" t="s">
        <v>62</v>
      </c>
    </row>
    <row r="107">
      <c r="A107" s="6" t="s">
        <v>3525</v>
      </c>
      <c r="B107" s="7">
        <v>3.0</v>
      </c>
      <c r="C107" s="36">
        <v>1200.0</v>
      </c>
      <c r="D107" s="7" t="s">
        <v>3403</v>
      </c>
      <c r="E107" s="7" t="s">
        <v>214</v>
      </c>
      <c r="F107" s="7" t="s">
        <v>19</v>
      </c>
    </row>
    <row r="108">
      <c r="A108" s="6" t="s">
        <v>3526</v>
      </c>
      <c r="B108" s="7">
        <v>12.0</v>
      </c>
      <c r="C108" s="36">
        <v>37000.0</v>
      </c>
      <c r="D108" s="7" t="s">
        <v>3447</v>
      </c>
      <c r="E108" s="7">
        <v>1.0</v>
      </c>
      <c r="F108" s="7" t="s">
        <v>24</v>
      </c>
    </row>
    <row r="109">
      <c r="A109" s="6" t="s">
        <v>3527</v>
      </c>
      <c r="B109" s="7">
        <v>8.0</v>
      </c>
      <c r="C109" s="36">
        <v>8400.0</v>
      </c>
      <c r="D109" s="7" t="s">
        <v>3434</v>
      </c>
      <c r="E109" s="7" t="s">
        <v>214</v>
      </c>
      <c r="F109" s="7" t="s">
        <v>62</v>
      </c>
    </row>
    <row r="110">
      <c r="A110" s="6" t="s">
        <v>3528</v>
      </c>
      <c r="B110" s="7">
        <v>5.0</v>
      </c>
      <c r="C110" s="36">
        <v>3000.0</v>
      </c>
      <c r="D110" s="7" t="s">
        <v>3515</v>
      </c>
      <c r="E110" s="7" t="s">
        <v>204</v>
      </c>
      <c r="F110" s="7" t="s">
        <v>132</v>
      </c>
    </row>
    <row r="111">
      <c r="A111" s="6" t="s">
        <v>3529</v>
      </c>
      <c r="B111" s="7">
        <v>3.0</v>
      </c>
      <c r="C111" s="36">
        <v>200.0</v>
      </c>
      <c r="D111" s="7" t="s">
        <v>3403</v>
      </c>
      <c r="E111" s="7" t="s">
        <v>214</v>
      </c>
      <c r="F111" s="7" t="s">
        <v>34</v>
      </c>
    </row>
    <row r="112">
      <c r="A112" s="6" t="s">
        <v>3530</v>
      </c>
      <c r="B112" s="7">
        <v>5.0</v>
      </c>
      <c r="C112" s="36">
        <v>450.0</v>
      </c>
      <c r="D112" s="7" t="s">
        <v>3405</v>
      </c>
      <c r="E112" s="7" t="s">
        <v>214</v>
      </c>
      <c r="F112" s="7" t="s">
        <v>147</v>
      </c>
    </row>
    <row r="113">
      <c r="A113" s="6" t="s">
        <v>3531</v>
      </c>
      <c r="B113" s="7">
        <v>3.0</v>
      </c>
      <c r="C113" s="36">
        <v>1250.0</v>
      </c>
      <c r="D113" s="7" t="s">
        <v>3403</v>
      </c>
      <c r="E113" s="7">
        <v>1.0</v>
      </c>
      <c r="F113" s="7" t="s">
        <v>24</v>
      </c>
    </row>
    <row r="114">
      <c r="A114" s="6" t="s">
        <v>3532</v>
      </c>
      <c r="B114" s="7">
        <v>7.0</v>
      </c>
      <c r="C114" s="36">
        <v>7000.0</v>
      </c>
      <c r="D114" s="7" t="s">
        <v>3403</v>
      </c>
      <c r="E114" s="7">
        <v>2.0</v>
      </c>
      <c r="F114" s="7" t="s">
        <v>24</v>
      </c>
    </row>
    <row r="115">
      <c r="A115" s="6" t="s">
        <v>3533</v>
      </c>
      <c r="B115" s="7">
        <v>13.0</v>
      </c>
      <c r="C115" s="36">
        <v>52000.0</v>
      </c>
      <c r="D115" s="7" t="s">
        <v>3403</v>
      </c>
      <c r="E115" s="7">
        <v>1.0</v>
      </c>
      <c r="F115" s="7" t="s">
        <v>109</v>
      </c>
    </row>
    <row r="116">
      <c r="A116" s="6" t="s">
        <v>3534</v>
      </c>
      <c r="B116" s="7">
        <v>3.0</v>
      </c>
      <c r="C116" s="36">
        <v>1200.0</v>
      </c>
      <c r="D116" s="7" t="s">
        <v>3434</v>
      </c>
      <c r="E116" s="7" t="s">
        <v>214</v>
      </c>
      <c r="F116" s="7" t="s">
        <v>109</v>
      </c>
    </row>
    <row r="117">
      <c r="A117" s="6" t="s">
        <v>3535</v>
      </c>
      <c r="B117" s="7">
        <v>4.0</v>
      </c>
      <c r="C117" s="36">
        <v>2000.0</v>
      </c>
      <c r="D117" s="7" t="s">
        <v>3461</v>
      </c>
      <c r="E117" s="7" t="s">
        <v>214</v>
      </c>
      <c r="F117" s="7" t="s">
        <v>24</v>
      </c>
    </row>
    <row r="118">
      <c r="A118" s="6" t="s">
        <v>3536</v>
      </c>
      <c r="B118" s="7">
        <v>8.0</v>
      </c>
      <c r="C118" s="36">
        <v>8500.0</v>
      </c>
      <c r="D118" s="7" t="s">
        <v>3461</v>
      </c>
      <c r="E118" s="7" t="s">
        <v>214</v>
      </c>
      <c r="F118" s="7" t="s">
        <v>24</v>
      </c>
    </row>
    <row r="119">
      <c r="A119" s="6" t="s">
        <v>3537</v>
      </c>
      <c r="B119" s="7">
        <v>12.0</v>
      </c>
      <c r="C119" s="36">
        <v>34000.0</v>
      </c>
      <c r="D119" s="7" t="s">
        <v>3461</v>
      </c>
      <c r="E119" s="7" t="s">
        <v>214</v>
      </c>
      <c r="F119" s="7" t="s">
        <v>24</v>
      </c>
    </row>
    <row r="120">
      <c r="A120" s="6" t="s">
        <v>3538</v>
      </c>
      <c r="B120" s="7">
        <v>6.0</v>
      </c>
      <c r="C120" s="36">
        <v>4200.0</v>
      </c>
      <c r="D120" s="7" t="s">
        <v>3426</v>
      </c>
      <c r="E120" s="7" t="s">
        <v>214</v>
      </c>
      <c r="F120" s="7" t="s">
        <v>24</v>
      </c>
    </row>
    <row r="121">
      <c r="A121" s="6" t="s">
        <v>3539</v>
      </c>
      <c r="B121" s="7">
        <v>9.0</v>
      </c>
      <c r="C121" s="36">
        <v>12500.0</v>
      </c>
      <c r="D121" s="7" t="s">
        <v>3426</v>
      </c>
      <c r="E121" s="7" t="s">
        <v>214</v>
      </c>
      <c r="F121" s="7" t="s">
        <v>24</v>
      </c>
    </row>
    <row r="122">
      <c r="A122" s="6" t="s">
        <v>3540</v>
      </c>
      <c r="B122" s="7">
        <v>12.0</v>
      </c>
      <c r="C122" s="36">
        <v>37500.0</v>
      </c>
      <c r="D122" s="7" t="s">
        <v>3426</v>
      </c>
      <c r="E122" s="7" t="s">
        <v>214</v>
      </c>
      <c r="F122" s="7" t="s">
        <v>24</v>
      </c>
    </row>
    <row r="123">
      <c r="A123" s="6" t="s">
        <v>3541</v>
      </c>
      <c r="B123" s="7">
        <v>6.0</v>
      </c>
      <c r="C123" s="36">
        <v>4250.0</v>
      </c>
      <c r="D123" s="7" t="s">
        <v>3403</v>
      </c>
      <c r="E123" s="7" t="s">
        <v>214</v>
      </c>
      <c r="F123" s="7" t="s">
        <v>106</v>
      </c>
    </row>
    <row r="124">
      <c r="A124" s="6" t="s">
        <v>3542</v>
      </c>
      <c r="B124" s="7">
        <v>3.0</v>
      </c>
      <c r="C124" s="36">
        <v>250.0</v>
      </c>
      <c r="D124" s="7" t="s">
        <v>3405</v>
      </c>
      <c r="E124" s="7" t="s">
        <v>204</v>
      </c>
      <c r="F124" s="7" t="s">
        <v>38</v>
      </c>
    </row>
    <row r="125">
      <c r="A125" s="6" t="s">
        <v>3543</v>
      </c>
      <c r="B125" s="7">
        <v>6.0</v>
      </c>
      <c r="C125" s="36">
        <v>675.0</v>
      </c>
      <c r="D125" s="7" t="s">
        <v>3405</v>
      </c>
      <c r="E125" s="7" t="s">
        <v>204</v>
      </c>
      <c r="F125" s="7" t="s">
        <v>38</v>
      </c>
    </row>
    <row r="126">
      <c r="A126" s="6" t="s">
        <v>3544</v>
      </c>
      <c r="B126" s="7">
        <v>9.0</v>
      </c>
      <c r="C126" s="36">
        <v>2100.0</v>
      </c>
      <c r="D126" s="7" t="s">
        <v>3405</v>
      </c>
      <c r="E126" s="7" t="s">
        <v>204</v>
      </c>
      <c r="F126" s="7" t="s">
        <v>38</v>
      </c>
    </row>
    <row r="127">
      <c r="A127" s="6" t="s">
        <v>3545</v>
      </c>
      <c r="B127" s="7">
        <v>12.0</v>
      </c>
      <c r="C127" s="36">
        <v>5700.0</v>
      </c>
      <c r="D127" s="7" t="s">
        <v>3405</v>
      </c>
      <c r="E127" s="7" t="s">
        <v>204</v>
      </c>
      <c r="F127" s="7" t="s">
        <v>38</v>
      </c>
    </row>
    <row r="128">
      <c r="A128" s="6" t="s">
        <v>3546</v>
      </c>
      <c r="B128" s="7">
        <v>15.0</v>
      </c>
      <c r="C128" s="36">
        <v>18000.0</v>
      </c>
      <c r="D128" s="7" t="s">
        <v>3405</v>
      </c>
      <c r="E128" s="7" t="s">
        <v>204</v>
      </c>
      <c r="F128" s="7" t="s">
        <v>38</v>
      </c>
    </row>
    <row r="129">
      <c r="A129" s="6" t="s">
        <v>3547</v>
      </c>
      <c r="B129" s="7">
        <v>18.0</v>
      </c>
      <c r="C129" s="36">
        <v>60000.0</v>
      </c>
      <c r="D129" s="7" t="s">
        <v>3405</v>
      </c>
      <c r="E129" s="7" t="s">
        <v>204</v>
      </c>
      <c r="F129" s="7" t="s">
        <v>38</v>
      </c>
    </row>
    <row r="130">
      <c r="A130" s="6" t="s">
        <v>3548</v>
      </c>
      <c r="B130" s="7">
        <v>15.0</v>
      </c>
      <c r="C130" s="36">
        <v>120000.0</v>
      </c>
      <c r="D130" s="7" t="s">
        <v>3403</v>
      </c>
      <c r="E130" s="7">
        <v>1.0</v>
      </c>
      <c r="F130" s="7" t="s">
        <v>34</v>
      </c>
    </row>
    <row r="131">
      <c r="A131" s="6" t="s">
        <v>3549</v>
      </c>
      <c r="B131" s="7">
        <v>3.0</v>
      </c>
      <c r="C131" s="36">
        <v>215.0</v>
      </c>
      <c r="D131" s="7" t="s">
        <v>3405</v>
      </c>
      <c r="E131" s="7" t="s">
        <v>214</v>
      </c>
      <c r="F131" s="7" t="s">
        <v>130</v>
      </c>
    </row>
    <row r="132">
      <c r="A132" s="6" t="s">
        <v>3550</v>
      </c>
      <c r="B132" s="7">
        <v>2.0</v>
      </c>
      <c r="C132" s="36">
        <v>125.0</v>
      </c>
      <c r="D132" s="7" t="s">
        <v>3405</v>
      </c>
      <c r="E132" s="7" t="s">
        <v>204</v>
      </c>
      <c r="F132" s="7" t="s">
        <v>130</v>
      </c>
    </row>
    <row r="133">
      <c r="A133" s="6" t="s">
        <v>3551</v>
      </c>
      <c r="B133" s="7">
        <v>3.0</v>
      </c>
      <c r="C133" s="36">
        <v>225.0</v>
      </c>
      <c r="D133" s="7" t="s">
        <v>3405</v>
      </c>
      <c r="E133" s="7" t="s">
        <v>204</v>
      </c>
      <c r="F133" s="7" t="s">
        <v>38</v>
      </c>
    </row>
    <row r="134">
      <c r="A134" s="6" t="s">
        <v>3552</v>
      </c>
      <c r="B134" s="7">
        <v>5.0</v>
      </c>
      <c r="C134" s="36">
        <v>3200.0</v>
      </c>
      <c r="D134" s="7" t="s">
        <v>3461</v>
      </c>
      <c r="E134" s="7">
        <v>1.0</v>
      </c>
      <c r="F134" s="7" t="s">
        <v>109</v>
      </c>
    </row>
    <row r="135">
      <c r="A135" s="6" t="s">
        <v>3553</v>
      </c>
      <c r="B135" s="7">
        <v>9.0</v>
      </c>
      <c r="C135" s="36">
        <v>12250.0</v>
      </c>
      <c r="D135" s="7" t="s">
        <v>3554</v>
      </c>
      <c r="E135" s="7" t="s">
        <v>204</v>
      </c>
      <c r="F135" s="7" t="s">
        <v>19</v>
      </c>
    </row>
    <row r="136">
      <c r="A136" s="6" t="s">
        <v>3555</v>
      </c>
      <c r="B136" s="7">
        <v>1.0</v>
      </c>
      <c r="C136" s="36">
        <v>250.0</v>
      </c>
      <c r="D136" s="7" t="s">
        <v>3490</v>
      </c>
      <c r="E136" s="7" t="s">
        <v>214</v>
      </c>
      <c r="F136" s="7" t="s">
        <v>14</v>
      </c>
    </row>
    <row r="137">
      <c r="A137" s="6" t="s">
        <v>3556</v>
      </c>
      <c r="B137" s="7">
        <v>3.0</v>
      </c>
      <c r="C137" s="36">
        <v>1350.0</v>
      </c>
      <c r="D137" s="7" t="s">
        <v>3426</v>
      </c>
      <c r="E137" s="7" t="s">
        <v>214</v>
      </c>
      <c r="F137" s="7" t="s">
        <v>24</v>
      </c>
    </row>
    <row r="138">
      <c r="A138" s="6" t="s">
        <v>3557</v>
      </c>
      <c r="B138" s="7">
        <v>6.0</v>
      </c>
      <c r="C138" s="36">
        <v>600.0</v>
      </c>
      <c r="D138" s="7" t="s">
        <v>3405</v>
      </c>
      <c r="E138" s="7" t="s">
        <v>204</v>
      </c>
      <c r="F138" s="7" t="s">
        <v>38</v>
      </c>
    </row>
    <row r="139">
      <c r="A139" s="6" t="s">
        <v>3558</v>
      </c>
      <c r="B139" s="7">
        <v>2.0</v>
      </c>
      <c r="C139" s="36">
        <v>600.0</v>
      </c>
      <c r="D139" s="7" t="s">
        <v>3559</v>
      </c>
      <c r="E139" s="7" t="s">
        <v>214</v>
      </c>
      <c r="F139" s="7" t="s">
        <v>14</v>
      </c>
    </row>
    <row r="140">
      <c r="A140" s="6" t="s">
        <v>3560</v>
      </c>
      <c r="B140" s="7">
        <v>7.0</v>
      </c>
      <c r="C140" s="36">
        <v>6750.0</v>
      </c>
      <c r="D140" s="7" t="s">
        <v>3403</v>
      </c>
      <c r="E140" s="7">
        <v>1.0</v>
      </c>
      <c r="F140" s="7" t="s">
        <v>24</v>
      </c>
    </row>
    <row r="141">
      <c r="A141" s="6" t="s">
        <v>3561</v>
      </c>
      <c r="B141" s="7">
        <v>11.0</v>
      </c>
      <c r="C141" s="36">
        <v>25000.0</v>
      </c>
      <c r="D141" s="7" t="s">
        <v>3562</v>
      </c>
      <c r="E141" s="7" t="s">
        <v>204</v>
      </c>
      <c r="F141" s="7" t="s">
        <v>9</v>
      </c>
    </row>
    <row r="142">
      <c r="A142" s="6" t="s">
        <v>3563</v>
      </c>
      <c r="B142" s="7">
        <v>11.0</v>
      </c>
      <c r="C142" s="36">
        <v>24000.0</v>
      </c>
      <c r="D142" s="7" t="s">
        <v>3562</v>
      </c>
      <c r="E142" s="7" t="s">
        <v>204</v>
      </c>
      <c r="F142" s="7" t="s">
        <v>24</v>
      </c>
    </row>
    <row r="143">
      <c r="A143" s="6" t="s">
        <v>3564</v>
      </c>
      <c r="B143" s="7">
        <v>3.0</v>
      </c>
      <c r="C143" s="36">
        <v>315.0</v>
      </c>
      <c r="D143" s="7" t="s">
        <v>3562</v>
      </c>
      <c r="E143" s="7" t="s">
        <v>204</v>
      </c>
      <c r="F143" s="7" t="s">
        <v>65</v>
      </c>
    </row>
    <row r="144">
      <c r="A144" s="6" t="s">
        <v>3565</v>
      </c>
      <c r="B144" s="7">
        <v>2.0</v>
      </c>
      <c r="C144" s="36">
        <v>735.0</v>
      </c>
      <c r="D144" s="7" t="s">
        <v>3562</v>
      </c>
      <c r="E144" s="7" t="s">
        <v>204</v>
      </c>
      <c r="F144" s="7" t="s">
        <v>9</v>
      </c>
    </row>
    <row r="145">
      <c r="A145" s="6" t="s">
        <v>3566</v>
      </c>
      <c r="B145" s="7">
        <v>6.0</v>
      </c>
      <c r="C145" s="36">
        <v>4200.0</v>
      </c>
      <c r="D145" s="7" t="s">
        <v>3562</v>
      </c>
      <c r="E145" s="7" t="s">
        <v>204</v>
      </c>
      <c r="F145" s="7" t="s">
        <v>9</v>
      </c>
    </row>
    <row r="146">
      <c r="A146" s="6" t="s">
        <v>3567</v>
      </c>
      <c r="B146" s="7">
        <v>10.0</v>
      </c>
      <c r="C146" s="36">
        <v>18100.0</v>
      </c>
      <c r="D146" s="7" t="s">
        <v>3562</v>
      </c>
      <c r="E146" s="7" t="s">
        <v>204</v>
      </c>
      <c r="F146" s="7" t="s">
        <v>9</v>
      </c>
    </row>
    <row r="147">
      <c r="A147" s="6" t="s">
        <v>3568</v>
      </c>
      <c r="B147" s="7">
        <v>14.0</v>
      </c>
      <c r="C147" s="36">
        <v>70000.0</v>
      </c>
      <c r="D147" s="7" t="s">
        <v>3562</v>
      </c>
      <c r="E147" s="7" t="s">
        <v>204</v>
      </c>
      <c r="F147" s="7" t="s">
        <v>9</v>
      </c>
    </row>
    <row r="148">
      <c r="A148" s="6" t="s">
        <v>3569</v>
      </c>
      <c r="B148" s="7">
        <v>18.0</v>
      </c>
      <c r="C148" s="36">
        <v>361500.0</v>
      </c>
      <c r="D148" s="7" t="s">
        <v>3562</v>
      </c>
      <c r="E148" s="7" t="s">
        <v>204</v>
      </c>
      <c r="F148" s="7" t="s">
        <v>9</v>
      </c>
    </row>
    <row r="149">
      <c r="A149" s="6" t="s">
        <v>3570</v>
      </c>
      <c r="B149" s="7">
        <v>5.0</v>
      </c>
      <c r="C149" s="36">
        <v>2625.0</v>
      </c>
      <c r="D149" s="7" t="s">
        <v>3562</v>
      </c>
      <c r="E149" s="7" t="s">
        <v>204</v>
      </c>
      <c r="F149" s="7" t="s">
        <v>9</v>
      </c>
    </row>
    <row r="150">
      <c r="A150" s="6" t="s">
        <v>3571</v>
      </c>
      <c r="B150" s="7">
        <v>1.0</v>
      </c>
      <c r="C150" s="36">
        <v>300.0</v>
      </c>
      <c r="D150" s="7" t="s">
        <v>3562</v>
      </c>
      <c r="E150" s="7" t="s">
        <v>204</v>
      </c>
      <c r="F150" s="7" t="s">
        <v>9</v>
      </c>
    </row>
    <row r="151">
      <c r="A151" s="6" t="s">
        <v>3572</v>
      </c>
      <c r="B151" s="7">
        <v>6.0</v>
      </c>
      <c r="C151" s="36">
        <v>4250.0</v>
      </c>
      <c r="D151" s="7" t="s">
        <v>3573</v>
      </c>
      <c r="E151" s="7" t="s">
        <v>214</v>
      </c>
      <c r="F151" s="7" t="s">
        <v>132</v>
      </c>
    </row>
    <row r="152">
      <c r="A152" s="6" t="s">
        <v>3574</v>
      </c>
      <c r="B152" s="7">
        <v>9.0</v>
      </c>
      <c r="C152" s="36">
        <v>2100.0</v>
      </c>
      <c r="D152" s="7" t="s">
        <v>3403</v>
      </c>
      <c r="E152" s="7" t="s">
        <v>214</v>
      </c>
      <c r="F152" s="7" t="s">
        <v>9</v>
      </c>
    </row>
    <row r="153">
      <c r="A153" s="6" t="s">
        <v>3575</v>
      </c>
      <c r="B153" s="7">
        <v>3.0</v>
      </c>
      <c r="C153" s="36">
        <v>220.0</v>
      </c>
      <c r="D153" s="7" t="s">
        <v>3405</v>
      </c>
      <c r="E153" s="7" t="s">
        <v>214</v>
      </c>
      <c r="F153" s="7" t="s">
        <v>109</v>
      </c>
    </row>
    <row r="154">
      <c r="A154" s="6" t="s">
        <v>3576</v>
      </c>
      <c r="B154" s="7">
        <v>1.0</v>
      </c>
      <c r="C154" s="36">
        <v>75.0</v>
      </c>
      <c r="D154" s="7" t="s">
        <v>3405</v>
      </c>
      <c r="E154" s="7" t="s">
        <v>214</v>
      </c>
      <c r="F154" s="7" t="s">
        <v>9</v>
      </c>
    </row>
    <row r="155">
      <c r="A155" s="6" t="s">
        <v>3577</v>
      </c>
      <c r="B155" s="7">
        <v>5.0</v>
      </c>
      <c r="C155" s="36">
        <v>425.0</v>
      </c>
      <c r="D155" s="7" t="s">
        <v>3405</v>
      </c>
      <c r="E155" s="7" t="s">
        <v>214</v>
      </c>
      <c r="F155" s="7" t="s">
        <v>9</v>
      </c>
    </row>
    <row r="156">
      <c r="A156" s="6" t="s">
        <v>3578</v>
      </c>
      <c r="B156" s="7">
        <v>1.0</v>
      </c>
      <c r="C156" s="36">
        <v>50.0</v>
      </c>
      <c r="D156" s="7" t="s">
        <v>3405</v>
      </c>
      <c r="E156" s="7" t="s">
        <v>214</v>
      </c>
      <c r="F156" s="7" t="s">
        <v>9</v>
      </c>
    </row>
    <row r="157">
      <c r="A157" s="6" t="s">
        <v>3579</v>
      </c>
      <c r="B157" s="7">
        <v>5.0</v>
      </c>
      <c r="C157" s="36">
        <v>425.0</v>
      </c>
      <c r="D157" s="7" t="s">
        <v>3405</v>
      </c>
      <c r="E157" s="7" t="s">
        <v>214</v>
      </c>
      <c r="F157" s="7" t="s">
        <v>9</v>
      </c>
    </row>
    <row r="158">
      <c r="A158" s="6" t="s">
        <v>3580</v>
      </c>
      <c r="B158" s="7">
        <v>9.0</v>
      </c>
      <c r="C158" s="36">
        <v>1950.0</v>
      </c>
      <c r="D158" s="7" t="s">
        <v>3405</v>
      </c>
      <c r="E158" s="7" t="s">
        <v>214</v>
      </c>
      <c r="F158" s="7" t="s">
        <v>9</v>
      </c>
    </row>
    <row r="159">
      <c r="A159" s="6" t="s">
        <v>3581</v>
      </c>
      <c r="B159" s="7">
        <v>1.0</v>
      </c>
      <c r="C159" s="36">
        <v>80.0</v>
      </c>
      <c r="D159" s="7" t="s">
        <v>3405</v>
      </c>
      <c r="E159" s="7" t="s">
        <v>204</v>
      </c>
      <c r="F159" s="7" t="s">
        <v>130</v>
      </c>
    </row>
    <row r="160">
      <c r="A160" s="6" t="s">
        <v>3582</v>
      </c>
      <c r="B160" s="7">
        <v>5.0</v>
      </c>
      <c r="C160" s="36">
        <v>400.0</v>
      </c>
      <c r="D160" s="7" t="s">
        <v>3405</v>
      </c>
      <c r="E160" s="7" t="s">
        <v>204</v>
      </c>
      <c r="F160" s="7" t="s">
        <v>130</v>
      </c>
    </row>
    <row r="161">
      <c r="A161" s="6" t="s">
        <v>3583</v>
      </c>
      <c r="B161" s="7">
        <v>3.0</v>
      </c>
      <c r="C161" s="36">
        <v>350.0</v>
      </c>
      <c r="D161" s="7" t="s">
        <v>3405</v>
      </c>
      <c r="E161" s="7" t="s">
        <v>214</v>
      </c>
      <c r="F161" s="7" t="s">
        <v>9</v>
      </c>
    </row>
    <row r="162">
      <c r="A162" s="6" t="s">
        <v>3584</v>
      </c>
      <c r="B162" s="7">
        <v>5.0</v>
      </c>
      <c r="C162" s="36">
        <v>500.0</v>
      </c>
      <c r="D162" s="7" t="s">
        <v>3405</v>
      </c>
      <c r="E162" s="7" t="s">
        <v>204</v>
      </c>
      <c r="F162" s="7" t="s">
        <v>14</v>
      </c>
    </row>
    <row r="163">
      <c r="A163" s="6" t="s">
        <v>3585</v>
      </c>
      <c r="B163" s="7">
        <v>7.0</v>
      </c>
      <c r="C163" s="36">
        <v>950.0</v>
      </c>
      <c r="D163" s="7" t="s">
        <v>3405</v>
      </c>
      <c r="E163" s="7" t="s">
        <v>204</v>
      </c>
      <c r="F163" s="7" t="s">
        <v>24</v>
      </c>
    </row>
    <row r="164">
      <c r="A164" s="6" t="s">
        <v>3586</v>
      </c>
      <c r="B164" s="7">
        <v>3.0</v>
      </c>
      <c r="C164" s="36">
        <v>200.0</v>
      </c>
      <c r="D164" s="7" t="s">
        <v>3405</v>
      </c>
      <c r="E164" s="7" t="s">
        <v>204</v>
      </c>
      <c r="F164" s="7" t="s">
        <v>24</v>
      </c>
    </row>
    <row r="165">
      <c r="A165" s="6" t="s">
        <v>3587</v>
      </c>
      <c r="B165" s="7">
        <v>3.0</v>
      </c>
      <c r="C165" s="36">
        <v>320.0</v>
      </c>
      <c r="D165" s="7" t="s">
        <v>3405</v>
      </c>
      <c r="E165" s="7" t="s">
        <v>214</v>
      </c>
      <c r="F165" s="7" t="s">
        <v>29</v>
      </c>
    </row>
    <row r="166">
      <c r="A166" s="6" t="s">
        <v>3588</v>
      </c>
      <c r="B166" s="7">
        <v>14.0</v>
      </c>
      <c r="C166" s="36">
        <v>10500.0</v>
      </c>
      <c r="D166" s="7" t="s">
        <v>3405</v>
      </c>
      <c r="E166" s="7" t="s">
        <v>214</v>
      </c>
      <c r="F166" s="7" t="s">
        <v>29</v>
      </c>
    </row>
    <row r="167">
      <c r="A167" s="6" t="s">
        <v>3589</v>
      </c>
      <c r="B167" s="7">
        <v>2.0</v>
      </c>
      <c r="C167" s="36">
        <v>100.0</v>
      </c>
      <c r="D167" s="7" t="s">
        <v>3405</v>
      </c>
      <c r="E167" s="7" t="s">
        <v>204</v>
      </c>
      <c r="F167" s="7" t="s">
        <v>24</v>
      </c>
    </row>
    <row r="168">
      <c r="A168" s="6" t="s">
        <v>3590</v>
      </c>
      <c r="B168" s="7">
        <v>4.0</v>
      </c>
      <c r="C168" s="36">
        <v>350.0</v>
      </c>
      <c r="D168" s="7" t="s">
        <v>3405</v>
      </c>
      <c r="E168" s="7" t="s">
        <v>204</v>
      </c>
      <c r="F168" s="7" t="s">
        <v>14</v>
      </c>
    </row>
    <row r="169">
      <c r="A169" s="6" t="s">
        <v>3591</v>
      </c>
      <c r="B169" s="7">
        <v>8.0</v>
      </c>
      <c r="C169" s="36">
        <v>1500.0</v>
      </c>
      <c r="D169" s="7" t="s">
        <v>3405</v>
      </c>
      <c r="E169" s="7" t="s">
        <v>204</v>
      </c>
      <c r="F169" s="7" t="s">
        <v>14</v>
      </c>
    </row>
    <row r="170">
      <c r="A170" s="6" t="s">
        <v>3592</v>
      </c>
      <c r="B170" s="7">
        <v>12.0</v>
      </c>
      <c r="C170" s="36">
        <v>5500.0</v>
      </c>
      <c r="D170" s="7" t="s">
        <v>3405</v>
      </c>
      <c r="E170" s="7" t="s">
        <v>204</v>
      </c>
      <c r="F170" s="7" t="s">
        <v>14</v>
      </c>
    </row>
    <row r="171">
      <c r="A171" s="6" t="s">
        <v>3593</v>
      </c>
      <c r="B171" s="7">
        <v>5.0</v>
      </c>
      <c r="C171" s="36">
        <v>475.0</v>
      </c>
      <c r="D171" s="7" t="s">
        <v>3405</v>
      </c>
      <c r="E171" s="7" t="s">
        <v>214</v>
      </c>
      <c r="F171" s="7" t="s">
        <v>19</v>
      </c>
    </row>
    <row r="172">
      <c r="A172" s="6" t="s">
        <v>3594</v>
      </c>
      <c r="B172" s="7">
        <v>4.0</v>
      </c>
      <c r="C172" s="36">
        <v>325.0</v>
      </c>
      <c r="D172" s="7" t="s">
        <v>3405</v>
      </c>
      <c r="E172" s="7" t="s">
        <v>204</v>
      </c>
      <c r="F172" s="7" t="s">
        <v>24</v>
      </c>
    </row>
    <row r="173">
      <c r="A173" s="6" t="s">
        <v>3595</v>
      </c>
      <c r="B173" s="7">
        <v>5.0</v>
      </c>
      <c r="C173" s="36">
        <v>450.0</v>
      </c>
      <c r="D173" s="7" t="s">
        <v>3405</v>
      </c>
      <c r="E173" s="7" t="s">
        <v>204</v>
      </c>
      <c r="F173" s="7" t="s">
        <v>24</v>
      </c>
    </row>
    <row r="174">
      <c r="A174" s="6" t="s">
        <v>3596</v>
      </c>
      <c r="B174" s="7">
        <v>4.0</v>
      </c>
      <c r="C174" s="36">
        <v>350.0</v>
      </c>
      <c r="D174" s="7" t="s">
        <v>3405</v>
      </c>
      <c r="E174" s="7" t="s">
        <v>204</v>
      </c>
      <c r="F174" s="7" t="s">
        <v>24</v>
      </c>
    </row>
    <row r="175">
      <c r="A175" s="6" t="s">
        <v>3597</v>
      </c>
      <c r="B175" s="7">
        <v>10.0</v>
      </c>
      <c r="C175" s="36">
        <v>2850.0</v>
      </c>
      <c r="D175" s="7" t="s">
        <v>3403</v>
      </c>
      <c r="E175" s="7" t="s">
        <v>214</v>
      </c>
      <c r="F175" s="7" t="s">
        <v>9</v>
      </c>
    </row>
    <row r="176">
      <c r="A176" s="6" t="s">
        <v>3598</v>
      </c>
      <c r="B176" s="7">
        <v>13.0</v>
      </c>
      <c r="C176" s="36">
        <v>49000.0</v>
      </c>
      <c r="D176" s="7" t="s">
        <v>3403</v>
      </c>
      <c r="E176" s="7" t="s">
        <v>214</v>
      </c>
      <c r="F176" s="7" t="s">
        <v>29</v>
      </c>
    </row>
    <row r="177">
      <c r="A177" s="6" t="s">
        <v>3599</v>
      </c>
      <c r="B177" s="7">
        <v>8.0</v>
      </c>
      <c r="C177" s="36">
        <v>9000.0</v>
      </c>
      <c r="D177" s="7" t="s">
        <v>3461</v>
      </c>
      <c r="E177" s="7" t="s">
        <v>214</v>
      </c>
      <c r="F177" s="7" t="s">
        <v>109</v>
      </c>
    </row>
    <row r="178">
      <c r="A178" s="6" t="s">
        <v>3600</v>
      </c>
      <c r="B178" s="7">
        <v>5.0</v>
      </c>
      <c r="C178" s="36">
        <v>475.0</v>
      </c>
      <c r="D178" s="7" t="s">
        <v>3405</v>
      </c>
      <c r="E178" s="7" t="s">
        <v>214</v>
      </c>
      <c r="F178" s="7" t="s">
        <v>147</v>
      </c>
    </row>
    <row r="179">
      <c r="A179" s="6" t="s">
        <v>3601</v>
      </c>
      <c r="B179" s="7">
        <v>5.0</v>
      </c>
      <c r="C179" s="36">
        <v>2650.0</v>
      </c>
      <c r="D179" s="7" t="s">
        <v>3602</v>
      </c>
      <c r="E179" s="7">
        <v>1.0</v>
      </c>
      <c r="F179" s="7" t="s">
        <v>24</v>
      </c>
    </row>
    <row r="180">
      <c r="A180" s="6" t="s">
        <v>3603</v>
      </c>
      <c r="B180" s="7">
        <v>11.0</v>
      </c>
      <c r="C180" s="36">
        <v>4500.0</v>
      </c>
      <c r="D180" s="7" t="s">
        <v>3405</v>
      </c>
      <c r="E180" s="7" t="s">
        <v>204</v>
      </c>
      <c r="F180" s="7" t="s">
        <v>34</v>
      </c>
    </row>
    <row r="181">
      <c r="A181" s="6" t="s">
        <v>3604</v>
      </c>
      <c r="B181" s="53">
        <v>2.0</v>
      </c>
      <c r="C181" s="36">
        <v>200.0</v>
      </c>
      <c r="D181" s="53" t="s">
        <v>3405</v>
      </c>
      <c r="E181" s="53" t="s">
        <v>214</v>
      </c>
      <c r="F181" s="7" t="s">
        <v>9</v>
      </c>
    </row>
    <row r="182">
      <c r="A182" s="6" t="s">
        <v>3605</v>
      </c>
      <c r="B182" s="7">
        <v>3.0</v>
      </c>
      <c r="C182" s="36">
        <v>300.0</v>
      </c>
      <c r="D182" s="7" t="s">
        <v>3405</v>
      </c>
      <c r="E182" s="7" t="s">
        <v>214</v>
      </c>
      <c r="F182" s="7" t="s">
        <v>9</v>
      </c>
    </row>
    <row r="183">
      <c r="A183" s="6" t="s">
        <v>3606</v>
      </c>
      <c r="B183" s="7">
        <v>6.0</v>
      </c>
      <c r="C183" s="36">
        <v>700.0</v>
      </c>
      <c r="D183" s="7" t="s">
        <v>3405</v>
      </c>
      <c r="E183" s="7" t="s">
        <v>214</v>
      </c>
      <c r="F183" s="7" t="s">
        <v>9</v>
      </c>
    </row>
    <row r="184">
      <c r="A184" s="6" t="s">
        <v>3607</v>
      </c>
      <c r="B184" s="7">
        <v>10.0</v>
      </c>
      <c r="C184" s="36">
        <v>3000.0</v>
      </c>
      <c r="D184" s="7" t="s">
        <v>3405</v>
      </c>
      <c r="E184" s="7" t="s">
        <v>214</v>
      </c>
      <c r="F184" s="7" t="s">
        <v>9</v>
      </c>
    </row>
    <row r="185">
      <c r="A185" s="6" t="s">
        <v>3608</v>
      </c>
      <c r="B185" s="7">
        <v>1.0</v>
      </c>
      <c r="C185" s="36">
        <v>50.0</v>
      </c>
      <c r="D185" s="7" t="s">
        <v>3405</v>
      </c>
      <c r="E185" s="7" t="s">
        <v>214</v>
      </c>
      <c r="F185" s="7" t="s">
        <v>9</v>
      </c>
    </row>
    <row r="186">
      <c r="A186" s="6" t="s">
        <v>3609</v>
      </c>
      <c r="B186" s="7">
        <v>2.0</v>
      </c>
      <c r="C186" s="36">
        <v>140.0</v>
      </c>
      <c r="D186" s="7" t="s">
        <v>3405</v>
      </c>
      <c r="E186" s="7" t="s">
        <v>214</v>
      </c>
      <c r="F186" s="7" t="s">
        <v>9</v>
      </c>
    </row>
    <row r="187">
      <c r="A187" s="6" t="s">
        <v>3610</v>
      </c>
      <c r="B187" s="7">
        <v>5.0</v>
      </c>
      <c r="C187" s="36">
        <v>450.0</v>
      </c>
      <c r="D187" s="7" t="s">
        <v>3405</v>
      </c>
      <c r="E187" s="7" t="s">
        <v>214</v>
      </c>
      <c r="F187" s="7" t="s">
        <v>9</v>
      </c>
    </row>
    <row r="188">
      <c r="A188" s="6" t="s">
        <v>3611</v>
      </c>
      <c r="B188" s="7">
        <v>8.0</v>
      </c>
      <c r="C188" s="36">
        <v>1400.0</v>
      </c>
      <c r="D188" s="7" t="s">
        <v>3405</v>
      </c>
      <c r="E188" s="7" t="s">
        <v>214</v>
      </c>
      <c r="F188" s="7" t="s">
        <v>9</v>
      </c>
    </row>
    <row r="189">
      <c r="A189" s="6" t="s">
        <v>3612</v>
      </c>
      <c r="B189" s="7">
        <v>11.0</v>
      </c>
      <c r="C189" s="36">
        <v>3700.0</v>
      </c>
      <c r="D189" s="7" t="s">
        <v>3405</v>
      </c>
      <c r="E189" s="7" t="s">
        <v>214</v>
      </c>
      <c r="F189" s="7" t="s">
        <v>9</v>
      </c>
    </row>
    <row r="190">
      <c r="A190" s="6" t="s">
        <v>3613</v>
      </c>
      <c r="B190" s="7">
        <v>14.0</v>
      </c>
      <c r="C190" s="36">
        <v>10600.0</v>
      </c>
      <c r="D190" s="7" t="s">
        <v>3405</v>
      </c>
      <c r="E190" s="7" t="s">
        <v>214</v>
      </c>
      <c r="F190" s="7" t="s">
        <v>9</v>
      </c>
    </row>
    <row r="191">
      <c r="A191" s="6" t="s">
        <v>3614</v>
      </c>
      <c r="B191" s="7">
        <v>17.0</v>
      </c>
      <c r="C191" s="36">
        <v>36650.0</v>
      </c>
      <c r="D191" s="7" t="s">
        <v>3405</v>
      </c>
      <c r="E191" s="7" t="s">
        <v>214</v>
      </c>
      <c r="F191" s="7" t="s">
        <v>9</v>
      </c>
    </row>
    <row r="192">
      <c r="A192" s="6" t="s">
        <v>3615</v>
      </c>
      <c r="B192" s="7">
        <v>5.0</v>
      </c>
      <c r="C192" s="36">
        <v>3700.0</v>
      </c>
      <c r="D192" s="7" t="s">
        <v>3403</v>
      </c>
      <c r="E192" s="7">
        <v>1.0</v>
      </c>
      <c r="F192" s="7" t="s">
        <v>9</v>
      </c>
    </row>
    <row r="193">
      <c r="A193" s="6" t="s">
        <v>3616</v>
      </c>
      <c r="B193" s="7">
        <v>7.0</v>
      </c>
      <c r="C193" s="36">
        <v>6500.0</v>
      </c>
      <c r="D193" s="7" t="s">
        <v>3505</v>
      </c>
      <c r="E193" s="7" t="s">
        <v>204</v>
      </c>
      <c r="F193" s="7" t="s">
        <v>130</v>
      </c>
    </row>
    <row r="194">
      <c r="A194" s="6" t="s">
        <v>3617</v>
      </c>
      <c r="B194" s="7">
        <v>9.0</v>
      </c>
      <c r="C194" s="36">
        <v>13000.0</v>
      </c>
      <c r="D194" s="7" t="s">
        <v>3505</v>
      </c>
      <c r="E194" s="7" t="s">
        <v>204</v>
      </c>
      <c r="F194" s="7" t="s">
        <v>130</v>
      </c>
    </row>
    <row r="195">
      <c r="A195" s="6" t="s">
        <v>3618</v>
      </c>
      <c r="B195" s="7">
        <v>10.0</v>
      </c>
      <c r="C195" s="36">
        <v>17500.0</v>
      </c>
      <c r="D195" s="7" t="s">
        <v>3405</v>
      </c>
      <c r="E195" s="7">
        <v>2.0</v>
      </c>
      <c r="F195" s="7" t="s">
        <v>115</v>
      </c>
    </row>
    <row r="196">
      <c r="A196" s="6" t="s">
        <v>3619</v>
      </c>
      <c r="B196" s="7">
        <v>5.0</v>
      </c>
      <c r="C196" s="36">
        <v>500.0</v>
      </c>
      <c r="D196" s="7" t="s">
        <v>3405</v>
      </c>
      <c r="E196" s="7" t="s">
        <v>214</v>
      </c>
      <c r="F196" s="7" t="s">
        <v>24</v>
      </c>
    </row>
    <row r="197">
      <c r="A197" s="6" t="s">
        <v>3620</v>
      </c>
      <c r="B197" s="7">
        <v>1.0</v>
      </c>
      <c r="C197" s="36">
        <v>80.0</v>
      </c>
      <c r="D197" s="7" t="s">
        <v>3405</v>
      </c>
      <c r="E197" s="7" t="s">
        <v>214</v>
      </c>
      <c r="F197" s="7" t="s">
        <v>109</v>
      </c>
    </row>
    <row r="198">
      <c r="A198" s="6" t="s">
        <v>3621</v>
      </c>
      <c r="B198" s="7">
        <v>4.0</v>
      </c>
      <c r="C198" s="36">
        <v>675.0</v>
      </c>
      <c r="D198" s="7" t="s">
        <v>3405</v>
      </c>
      <c r="E198" s="7" t="s">
        <v>214</v>
      </c>
      <c r="F198" s="7" t="s">
        <v>24</v>
      </c>
    </row>
    <row r="199">
      <c r="A199" s="6" t="s">
        <v>3622</v>
      </c>
      <c r="B199" s="7">
        <v>8.0</v>
      </c>
      <c r="C199" s="36">
        <v>10000.0</v>
      </c>
      <c r="D199" s="7" t="s">
        <v>3403</v>
      </c>
      <c r="E199" s="7">
        <v>1.0</v>
      </c>
      <c r="F199" s="7" t="s">
        <v>24</v>
      </c>
    </row>
    <row r="200">
      <c r="A200" s="6" t="s">
        <v>3623</v>
      </c>
      <c r="B200" s="7">
        <v>8.0</v>
      </c>
      <c r="C200" s="36">
        <v>1500.0</v>
      </c>
      <c r="D200" s="7" t="s">
        <v>3403</v>
      </c>
      <c r="E200" s="7" t="s">
        <v>214</v>
      </c>
      <c r="F200" s="7" t="s">
        <v>24</v>
      </c>
    </row>
    <row r="201">
      <c r="A201" s="6" t="s">
        <v>3624</v>
      </c>
      <c r="B201" s="7">
        <v>10.0</v>
      </c>
      <c r="C201" s="36">
        <v>2900.0</v>
      </c>
      <c r="D201" s="7" t="s">
        <v>3405</v>
      </c>
      <c r="E201" s="7" t="s">
        <v>204</v>
      </c>
      <c r="F201" s="7" t="s">
        <v>34</v>
      </c>
    </row>
    <row r="202">
      <c r="A202" s="6" t="s">
        <v>3625</v>
      </c>
      <c r="B202" s="7">
        <v>20.0</v>
      </c>
      <c r="C202" s="36">
        <v>1000000.0</v>
      </c>
      <c r="D202" s="7" t="s">
        <v>3573</v>
      </c>
      <c r="E202" s="7">
        <v>1.0</v>
      </c>
      <c r="F202" s="7" t="s">
        <v>121</v>
      </c>
    </row>
    <row r="203">
      <c r="A203" s="6" t="s">
        <v>3626</v>
      </c>
      <c r="B203" s="7">
        <v>20.0</v>
      </c>
      <c r="C203" s="36">
        <v>1250000.0</v>
      </c>
      <c r="D203" s="7" t="s">
        <v>3403</v>
      </c>
      <c r="E203" s="7">
        <v>1.0</v>
      </c>
      <c r="F203" s="7" t="s">
        <v>121</v>
      </c>
    </row>
    <row r="204">
      <c r="A204" s="6" t="s">
        <v>3627</v>
      </c>
      <c r="B204" s="7">
        <v>14.0</v>
      </c>
      <c r="C204" s="36">
        <v>11750.0</v>
      </c>
      <c r="D204" s="7" t="s">
        <v>3434</v>
      </c>
      <c r="E204" s="7" t="s">
        <v>214</v>
      </c>
      <c r="F204" s="7" t="s">
        <v>9</v>
      </c>
    </row>
    <row r="205">
      <c r="A205" s="6" t="s">
        <v>3628</v>
      </c>
      <c r="B205" s="7">
        <v>16.0</v>
      </c>
      <c r="C205" s="36">
        <v>185000.0</v>
      </c>
      <c r="D205" s="7" t="s">
        <v>3434</v>
      </c>
      <c r="E205" s="7" t="s">
        <v>214</v>
      </c>
      <c r="F205" s="7" t="s">
        <v>9</v>
      </c>
    </row>
    <row r="206">
      <c r="A206" s="6" t="s">
        <v>3629</v>
      </c>
      <c r="B206" s="7">
        <v>18.0</v>
      </c>
      <c r="C206" s="36">
        <v>410000.0</v>
      </c>
      <c r="D206" s="7" t="s">
        <v>3434</v>
      </c>
      <c r="E206" s="7" t="s">
        <v>214</v>
      </c>
      <c r="F206" s="7" t="s">
        <v>9</v>
      </c>
    </row>
    <row r="207">
      <c r="A207" s="6" t="s">
        <v>3630</v>
      </c>
      <c r="B207" s="7">
        <v>20.0</v>
      </c>
      <c r="C207" s="36">
        <v>857000.0</v>
      </c>
      <c r="D207" s="7" t="s">
        <v>3434</v>
      </c>
      <c r="E207" s="7" t="s">
        <v>214</v>
      </c>
      <c r="F207" s="7" t="s">
        <v>9</v>
      </c>
    </row>
    <row r="208">
      <c r="A208" s="6" t="s">
        <v>3631</v>
      </c>
      <c r="B208" s="7">
        <v>20.0</v>
      </c>
      <c r="C208" s="36" t="s">
        <v>3437</v>
      </c>
      <c r="D208" s="7" t="s">
        <v>3438</v>
      </c>
      <c r="E208" s="7" t="s">
        <v>214</v>
      </c>
      <c r="F208" s="7" t="s">
        <v>24</v>
      </c>
    </row>
    <row r="209">
      <c r="A209" s="6" t="s">
        <v>3632</v>
      </c>
      <c r="B209" s="7">
        <v>4.0</v>
      </c>
      <c r="C209" s="36">
        <v>2500.0</v>
      </c>
      <c r="D209" s="7" t="s">
        <v>3492</v>
      </c>
      <c r="E209" s="7" t="s">
        <v>214</v>
      </c>
      <c r="F209" s="7" t="s">
        <v>14</v>
      </c>
    </row>
    <row r="210">
      <c r="A210" s="6" t="s">
        <v>3633</v>
      </c>
      <c r="B210" s="7">
        <v>5.0</v>
      </c>
      <c r="C210" s="36">
        <v>2750.0</v>
      </c>
      <c r="D210" s="7" t="s">
        <v>3492</v>
      </c>
      <c r="E210" s="7" t="s">
        <v>214</v>
      </c>
      <c r="F210" s="7" t="s">
        <v>24</v>
      </c>
    </row>
    <row r="211">
      <c r="A211" s="6" t="s">
        <v>3634</v>
      </c>
      <c r="B211" s="7">
        <v>9.0</v>
      </c>
      <c r="C211" s="36">
        <v>12000.0</v>
      </c>
      <c r="D211" s="7" t="s">
        <v>3492</v>
      </c>
      <c r="E211" s="7" t="s">
        <v>214</v>
      </c>
      <c r="F211" s="7" t="s">
        <v>24</v>
      </c>
    </row>
    <row r="212">
      <c r="A212" s="6" t="s">
        <v>3635</v>
      </c>
      <c r="B212" s="7">
        <v>13.0</v>
      </c>
      <c r="C212" s="36">
        <v>46500.0</v>
      </c>
      <c r="D212" s="7" t="s">
        <v>3492</v>
      </c>
      <c r="E212" s="7" t="s">
        <v>214</v>
      </c>
      <c r="F212" s="7" t="s">
        <v>24</v>
      </c>
    </row>
    <row r="213">
      <c r="A213" s="6" t="s">
        <v>3636</v>
      </c>
      <c r="B213" s="7">
        <v>4.0</v>
      </c>
      <c r="C213" s="36">
        <v>2000.0</v>
      </c>
      <c r="D213" s="7" t="s">
        <v>3403</v>
      </c>
      <c r="E213" s="7" t="s">
        <v>214</v>
      </c>
      <c r="F213" s="7" t="s">
        <v>73</v>
      </c>
    </row>
    <row r="214">
      <c r="A214" s="6" t="s">
        <v>3637</v>
      </c>
      <c r="B214" s="7">
        <v>20.0</v>
      </c>
      <c r="C214" s="36" t="s">
        <v>3437</v>
      </c>
      <c r="D214" s="7" t="s">
        <v>3403</v>
      </c>
      <c r="E214" s="7">
        <v>2.0</v>
      </c>
      <c r="F214" s="7" t="s">
        <v>62</v>
      </c>
    </row>
    <row r="215">
      <c r="A215" s="6" t="s">
        <v>3638</v>
      </c>
      <c r="B215" s="7">
        <v>2.0</v>
      </c>
      <c r="C215" s="36">
        <v>1000.0</v>
      </c>
      <c r="D215" s="7" t="s">
        <v>3442</v>
      </c>
      <c r="E215" s="7" t="s">
        <v>214</v>
      </c>
      <c r="F215" s="7" t="s">
        <v>125</v>
      </c>
    </row>
    <row r="216">
      <c r="A216" s="6" t="s">
        <v>3639</v>
      </c>
      <c r="B216" s="7">
        <v>20.0</v>
      </c>
      <c r="C216" s="36" t="s">
        <v>3437</v>
      </c>
      <c r="D216" s="7" t="s">
        <v>3438</v>
      </c>
      <c r="E216" s="7">
        <v>1.0</v>
      </c>
      <c r="F216" s="7" t="s">
        <v>130</v>
      </c>
    </row>
    <row r="217">
      <c r="A217" s="6" t="s">
        <v>3640</v>
      </c>
      <c r="B217" s="7">
        <v>14.0</v>
      </c>
      <c r="C217" s="36">
        <v>75000.0</v>
      </c>
      <c r="D217" s="7" t="s">
        <v>3405</v>
      </c>
      <c r="E217" s="7" t="s">
        <v>204</v>
      </c>
      <c r="F217" s="7" t="s">
        <v>81</v>
      </c>
    </row>
    <row r="218">
      <c r="A218" s="6" t="s">
        <v>3641</v>
      </c>
      <c r="B218" s="7">
        <v>5.0</v>
      </c>
      <c r="C218" s="36">
        <v>2750.0</v>
      </c>
      <c r="D218" s="7" t="s">
        <v>3461</v>
      </c>
      <c r="E218" s="7">
        <v>1.0</v>
      </c>
      <c r="F218" s="7" t="s">
        <v>115</v>
      </c>
    </row>
    <row r="219">
      <c r="A219" s="6" t="s">
        <v>3642</v>
      </c>
      <c r="B219" s="7">
        <v>8.0</v>
      </c>
      <c r="C219" s="36">
        <v>8400.0</v>
      </c>
      <c r="D219" s="7" t="s">
        <v>3505</v>
      </c>
      <c r="E219" s="7" t="s">
        <v>214</v>
      </c>
      <c r="F219" s="7" t="s">
        <v>109</v>
      </c>
    </row>
  </sheetData>
  <customSheetViews>
    <customSheetView guid="{4D87BF5A-2268-4587-9FC9-190AC8AFF871}" filter="1" showAutoFilter="1">
      <autoFilter ref="$A$1:$F$172">
        <filterColumn colId="0">
          <customFilters>
            <customFilter val="*serum*"/>
          </customFilters>
        </filterColumn>
      </autoFilter>
    </customSheetView>
  </customSheetView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2" width="8.86"/>
    <col customWidth="1" min="3" max="3" width="8.71"/>
    <col customWidth="1" min="4" max="4" width="8.14"/>
    <col customWidth="1" min="5" max="5" width="10.43"/>
  </cols>
  <sheetData>
    <row r="1">
      <c r="A1" s="3" t="s">
        <v>3214</v>
      </c>
      <c r="B1" s="3" t="s">
        <v>184</v>
      </c>
      <c r="C1" s="35" t="s">
        <v>185</v>
      </c>
      <c r="D1" s="3" t="s">
        <v>197</v>
      </c>
      <c r="E1" s="3" t="s">
        <v>1</v>
      </c>
    </row>
    <row r="2">
      <c r="A2" s="6" t="s">
        <v>3643</v>
      </c>
      <c r="B2" s="7">
        <v>4.0</v>
      </c>
      <c r="C2" s="36">
        <v>350.0</v>
      </c>
      <c r="D2" s="7" t="s">
        <v>214</v>
      </c>
      <c r="E2" s="7" t="s">
        <v>19</v>
      </c>
    </row>
    <row r="3">
      <c r="A3" s="6" t="s">
        <v>3644</v>
      </c>
      <c r="B3" s="7">
        <v>8.0</v>
      </c>
      <c r="C3" s="36">
        <v>1500.0</v>
      </c>
      <c r="D3" s="7" t="s">
        <v>214</v>
      </c>
      <c r="E3" s="7" t="s">
        <v>19</v>
      </c>
    </row>
    <row r="4">
      <c r="A4" s="6" t="s">
        <v>3645</v>
      </c>
      <c r="B4" s="7">
        <v>12.0</v>
      </c>
      <c r="C4" s="36">
        <v>5500.0</v>
      </c>
      <c r="D4" s="7" t="s">
        <v>214</v>
      </c>
      <c r="E4" s="7" t="s">
        <v>19</v>
      </c>
    </row>
    <row r="5">
      <c r="A5" s="56" t="s">
        <v>3646</v>
      </c>
      <c r="B5" s="57">
        <v>11.0</v>
      </c>
      <c r="C5" s="58">
        <v>24500.0</v>
      </c>
      <c r="D5" s="57" t="s">
        <v>214</v>
      </c>
      <c r="E5" s="57" t="s">
        <v>125</v>
      </c>
    </row>
    <row r="6">
      <c r="A6" s="56" t="s">
        <v>3647</v>
      </c>
      <c r="B6" s="57">
        <v>9.0</v>
      </c>
      <c r="C6" s="58">
        <v>12500.0</v>
      </c>
      <c r="D6" s="57" t="s">
        <v>214</v>
      </c>
      <c r="E6" s="57" t="s">
        <v>115</v>
      </c>
    </row>
    <row r="7">
      <c r="A7" s="6" t="s">
        <v>3648</v>
      </c>
      <c r="B7" s="7">
        <v>4.0</v>
      </c>
      <c r="C7" s="36">
        <v>2000.0</v>
      </c>
      <c r="D7" s="7" t="s">
        <v>214</v>
      </c>
      <c r="E7" s="7" t="s">
        <v>73</v>
      </c>
    </row>
    <row r="8">
      <c r="A8" s="6" t="s">
        <v>3649</v>
      </c>
      <c r="B8" s="7">
        <v>3.0</v>
      </c>
      <c r="C8" s="36">
        <v>1350.0</v>
      </c>
      <c r="D8" s="7" t="s">
        <v>214</v>
      </c>
      <c r="E8" s="7" t="s">
        <v>24</v>
      </c>
    </row>
    <row r="9">
      <c r="A9" s="59" t="s">
        <v>3650</v>
      </c>
      <c r="B9" s="60">
        <v>7.0</v>
      </c>
      <c r="C9" s="61">
        <v>5500.0</v>
      </c>
      <c r="D9" s="60" t="s">
        <v>214</v>
      </c>
      <c r="E9" s="60" t="s">
        <v>24</v>
      </c>
    </row>
    <row r="10">
      <c r="A10" s="59" t="s">
        <v>3651</v>
      </c>
      <c r="B10" s="60">
        <v>11.0</v>
      </c>
      <c r="C10" s="61">
        <v>22000.0</v>
      </c>
      <c r="D10" s="60" t="s">
        <v>214</v>
      </c>
      <c r="E10" s="60" t="s">
        <v>24</v>
      </c>
    </row>
    <row r="11">
      <c r="A11" s="56" t="s">
        <v>3652</v>
      </c>
      <c r="B11" s="57">
        <v>10.0</v>
      </c>
      <c r="C11" s="58">
        <v>20000.0</v>
      </c>
      <c r="D11" s="57">
        <v>5.0</v>
      </c>
      <c r="E11" s="57" t="s">
        <v>118</v>
      </c>
    </row>
    <row r="12">
      <c r="A12" s="56" t="s">
        <v>3653</v>
      </c>
      <c r="B12" s="57">
        <v>3.0</v>
      </c>
      <c r="C12" s="58">
        <v>1500.0</v>
      </c>
      <c r="D12" s="57" t="s">
        <v>204</v>
      </c>
      <c r="E12" s="57" t="s">
        <v>130</v>
      </c>
    </row>
    <row r="13">
      <c r="A13" s="56" t="s">
        <v>3654</v>
      </c>
      <c r="B13" s="57">
        <v>7.0</v>
      </c>
      <c r="C13" s="58">
        <v>6800.0</v>
      </c>
      <c r="D13" s="57" t="s">
        <v>214</v>
      </c>
      <c r="E13" s="57" t="s">
        <v>115</v>
      </c>
    </row>
    <row r="14">
      <c r="A14" s="56" t="s">
        <v>3655</v>
      </c>
      <c r="B14" s="60">
        <v>13.0</v>
      </c>
      <c r="C14" s="61">
        <v>54000.0</v>
      </c>
      <c r="D14" s="60" t="s">
        <v>214</v>
      </c>
      <c r="E14" s="60" t="s">
        <v>24</v>
      </c>
    </row>
    <row r="15">
      <c r="A15" s="56" t="s">
        <v>3656</v>
      </c>
      <c r="B15" s="60">
        <v>17.0</v>
      </c>
      <c r="C15" s="61">
        <v>270000.0</v>
      </c>
      <c r="D15" s="60" t="s">
        <v>214</v>
      </c>
      <c r="E15" s="60" t="s">
        <v>24</v>
      </c>
    </row>
    <row r="16">
      <c r="A16" s="56" t="s">
        <v>3657</v>
      </c>
      <c r="B16" s="60">
        <v>9.0</v>
      </c>
      <c r="C16" s="61">
        <v>14500.0</v>
      </c>
      <c r="D16" s="60" t="s">
        <v>214</v>
      </c>
      <c r="E16" s="60" t="s">
        <v>24</v>
      </c>
    </row>
    <row r="17">
      <c r="A17" s="59" t="s">
        <v>3658</v>
      </c>
      <c r="B17" s="60">
        <v>4.0</v>
      </c>
      <c r="C17" s="61">
        <v>1850.0</v>
      </c>
      <c r="D17" s="60" t="s">
        <v>214</v>
      </c>
      <c r="E17" s="60" t="s">
        <v>24</v>
      </c>
    </row>
    <row r="18">
      <c r="A18" s="59" t="s">
        <v>3659</v>
      </c>
      <c r="B18" s="60">
        <v>8.0</v>
      </c>
      <c r="C18" s="61">
        <v>8500.0</v>
      </c>
      <c r="D18" s="60" t="s">
        <v>214</v>
      </c>
      <c r="E18" s="60" t="s">
        <v>24</v>
      </c>
    </row>
    <row r="19">
      <c r="A19" s="59" t="s">
        <v>3660</v>
      </c>
      <c r="B19" s="60">
        <v>12.0</v>
      </c>
      <c r="C19" s="61">
        <v>34000.0</v>
      </c>
      <c r="D19" s="60" t="s">
        <v>214</v>
      </c>
      <c r="E19" s="60" t="s">
        <v>24</v>
      </c>
    </row>
    <row r="20">
      <c r="A20" s="59" t="s">
        <v>3661</v>
      </c>
      <c r="B20" s="60">
        <v>4.0</v>
      </c>
      <c r="C20" s="61">
        <v>2000.0</v>
      </c>
      <c r="D20" s="60" t="s">
        <v>214</v>
      </c>
      <c r="E20" s="60" t="s">
        <v>24</v>
      </c>
    </row>
    <row r="21">
      <c r="A21" s="59" t="s">
        <v>3662</v>
      </c>
      <c r="B21" s="60">
        <v>8.0</v>
      </c>
      <c r="C21" s="61">
        <v>9000.0</v>
      </c>
      <c r="D21" s="60" t="s">
        <v>214</v>
      </c>
      <c r="E21" s="60" t="s">
        <v>24</v>
      </c>
    </row>
    <row r="22">
      <c r="A22" s="59" t="s">
        <v>3663</v>
      </c>
      <c r="B22" s="60">
        <v>12.0</v>
      </c>
      <c r="C22" s="61">
        <v>38000.0</v>
      </c>
      <c r="D22" s="60" t="s">
        <v>214</v>
      </c>
      <c r="E22" s="60" t="s">
        <v>24</v>
      </c>
    </row>
    <row r="23">
      <c r="A23" s="56" t="s">
        <v>3664</v>
      </c>
      <c r="B23" s="57">
        <v>3.0</v>
      </c>
      <c r="C23" s="58">
        <v>250.0</v>
      </c>
      <c r="D23" s="57" t="s">
        <v>214</v>
      </c>
      <c r="E23" s="57" t="s">
        <v>130</v>
      </c>
    </row>
    <row r="24">
      <c r="A24" s="6" t="s">
        <v>3665</v>
      </c>
      <c r="B24" s="7">
        <v>5.0</v>
      </c>
      <c r="C24" s="36">
        <v>3500.0</v>
      </c>
      <c r="D24" s="7" t="s">
        <v>214</v>
      </c>
      <c r="E24" s="7" t="s">
        <v>9</v>
      </c>
    </row>
    <row r="25">
      <c r="A25" s="6" t="s">
        <v>3666</v>
      </c>
      <c r="B25" s="7">
        <v>8.0</v>
      </c>
      <c r="C25" s="36">
        <v>9200.0</v>
      </c>
      <c r="D25" s="7">
        <v>1.0</v>
      </c>
      <c r="E25" s="7" t="s">
        <v>73</v>
      </c>
    </row>
    <row r="26">
      <c r="A26" s="56" t="s">
        <v>3667</v>
      </c>
      <c r="B26" s="57">
        <v>14.0</v>
      </c>
      <c r="C26" s="58">
        <v>56000.0</v>
      </c>
      <c r="D26" s="57">
        <v>2.0</v>
      </c>
      <c r="E26" s="57" t="s">
        <v>115</v>
      </c>
    </row>
    <row r="27">
      <c r="A27" s="56" t="s">
        <v>3668</v>
      </c>
      <c r="B27" s="57">
        <v>8.0</v>
      </c>
      <c r="C27" s="58">
        <v>9200.0</v>
      </c>
      <c r="D27" s="57">
        <v>1.0</v>
      </c>
      <c r="E27" s="57" t="s">
        <v>34</v>
      </c>
    </row>
    <row r="28">
      <c r="A28" s="6" t="s">
        <v>3669</v>
      </c>
      <c r="B28" s="7">
        <v>1.0</v>
      </c>
      <c r="C28" s="36">
        <v>120.0</v>
      </c>
      <c r="D28" s="7" t="s">
        <v>204</v>
      </c>
      <c r="E28" s="7" t="s">
        <v>77</v>
      </c>
    </row>
    <row r="29">
      <c r="A29" s="59" t="s">
        <v>3670</v>
      </c>
      <c r="B29" s="60">
        <v>10.0</v>
      </c>
      <c r="C29" s="61">
        <v>17000.0</v>
      </c>
      <c r="D29" s="60" t="s">
        <v>214</v>
      </c>
      <c r="E29" s="60" t="s">
        <v>24</v>
      </c>
    </row>
    <row r="30">
      <c r="A30" s="6" t="s">
        <v>3671</v>
      </c>
      <c r="B30" s="7">
        <v>4.0</v>
      </c>
      <c r="C30" s="36">
        <v>2000.0</v>
      </c>
      <c r="D30" s="7" t="s">
        <v>214</v>
      </c>
      <c r="E30" s="7" t="s">
        <v>9</v>
      </c>
    </row>
    <row r="31">
      <c r="A31" s="6" t="s">
        <v>3672</v>
      </c>
      <c r="B31" s="7">
        <v>14.0</v>
      </c>
      <c r="C31" s="36">
        <v>75000.0</v>
      </c>
      <c r="D31" s="7">
        <v>1.0</v>
      </c>
      <c r="E31" s="7" t="s">
        <v>81</v>
      </c>
    </row>
    <row r="32">
      <c r="A32" s="56" t="s">
        <v>3673</v>
      </c>
      <c r="B32" s="57">
        <v>4.0</v>
      </c>
      <c r="C32" s="58">
        <v>2200.0</v>
      </c>
      <c r="D32" s="57">
        <v>1.0</v>
      </c>
      <c r="E32" s="57" t="s">
        <v>106</v>
      </c>
    </row>
    <row r="33">
      <c r="A33" s="56" t="s">
        <v>3674</v>
      </c>
      <c r="B33" s="57">
        <v>2.0</v>
      </c>
      <c r="C33" s="58">
        <v>750.0</v>
      </c>
      <c r="D33" s="57" t="s">
        <v>204</v>
      </c>
      <c r="E33" s="57" t="s">
        <v>106</v>
      </c>
    </row>
    <row r="34">
      <c r="A34" s="56" t="s">
        <v>3675</v>
      </c>
      <c r="B34" s="57">
        <v>6.0</v>
      </c>
      <c r="C34" s="58">
        <v>4500.0</v>
      </c>
      <c r="D34" s="57">
        <v>2.0</v>
      </c>
      <c r="E34" s="57" t="s">
        <v>106</v>
      </c>
    </row>
    <row r="35">
      <c r="A35" s="59" t="s">
        <v>3676</v>
      </c>
      <c r="B35" s="60">
        <v>19.0</v>
      </c>
      <c r="C35" s="61">
        <v>600000.0</v>
      </c>
      <c r="D35" s="60">
        <v>4.0</v>
      </c>
      <c r="E35" s="60" t="s">
        <v>24</v>
      </c>
    </row>
    <row r="36">
      <c r="A36" s="59" t="s">
        <v>3677</v>
      </c>
      <c r="B36" s="60">
        <v>9.0</v>
      </c>
      <c r="C36" s="61">
        <v>13000.0</v>
      </c>
      <c r="D36" s="60" t="s">
        <v>214</v>
      </c>
      <c r="E36" s="60" t="s">
        <v>24</v>
      </c>
    </row>
    <row r="37">
      <c r="A37" s="6" t="s">
        <v>3678</v>
      </c>
      <c r="B37" s="7">
        <v>13.0</v>
      </c>
      <c r="C37" s="36">
        <v>48500.0</v>
      </c>
      <c r="D37" s="7">
        <v>1.0</v>
      </c>
      <c r="E37" s="7" t="s">
        <v>14</v>
      </c>
    </row>
    <row r="38">
      <c r="A38" s="56" t="s">
        <v>3679</v>
      </c>
      <c r="B38" s="57">
        <v>15.0</v>
      </c>
      <c r="C38" s="58">
        <v>110000.0</v>
      </c>
      <c r="D38" s="57" t="s">
        <v>204</v>
      </c>
      <c r="E38" s="57" t="s">
        <v>145</v>
      </c>
    </row>
    <row r="39">
      <c r="A39" s="6" t="s">
        <v>3680</v>
      </c>
      <c r="B39" s="7">
        <v>13.0</v>
      </c>
      <c r="C39" s="36">
        <v>55000.0</v>
      </c>
      <c r="D39" s="7" t="s">
        <v>214</v>
      </c>
      <c r="E39" s="7" t="s">
        <v>81</v>
      </c>
    </row>
    <row r="40">
      <c r="A40" s="56" t="s">
        <v>3681</v>
      </c>
      <c r="B40" s="57">
        <v>5.0</v>
      </c>
      <c r="C40" s="58">
        <v>2800.0</v>
      </c>
      <c r="D40" s="57" t="s">
        <v>214</v>
      </c>
      <c r="E40" s="57" t="s">
        <v>150</v>
      </c>
    </row>
    <row r="41">
      <c r="A41" s="6" t="s">
        <v>3682</v>
      </c>
      <c r="B41" s="7">
        <v>4.0</v>
      </c>
      <c r="C41" s="36">
        <v>2200.0</v>
      </c>
      <c r="D41" s="7">
        <v>1.0</v>
      </c>
      <c r="E41" s="7" t="s">
        <v>77</v>
      </c>
    </row>
    <row r="42">
      <c r="A42" s="56" t="s">
        <v>3683</v>
      </c>
      <c r="B42" s="57">
        <v>3.0</v>
      </c>
      <c r="C42" s="58">
        <v>1500.0</v>
      </c>
      <c r="D42" s="57" t="s">
        <v>214</v>
      </c>
      <c r="E42" s="57" t="s">
        <v>115</v>
      </c>
    </row>
    <row r="43">
      <c r="A43" s="56" t="s">
        <v>3684</v>
      </c>
      <c r="B43" s="57">
        <v>9.0</v>
      </c>
      <c r="C43" s="58">
        <v>13750.0</v>
      </c>
      <c r="D43" s="57" t="s">
        <v>214</v>
      </c>
      <c r="E43" s="57" t="s">
        <v>115</v>
      </c>
    </row>
    <row r="44">
      <c r="A44" s="56" t="s">
        <v>3685</v>
      </c>
      <c r="B44" s="57">
        <v>15.0</v>
      </c>
      <c r="C44" s="58">
        <v>108000.0</v>
      </c>
      <c r="D44" s="57" t="s">
        <v>214</v>
      </c>
      <c r="E44" s="57" t="s">
        <v>115</v>
      </c>
    </row>
    <row r="45">
      <c r="A45" s="59" t="s">
        <v>3686</v>
      </c>
      <c r="B45" s="60">
        <v>6.0</v>
      </c>
      <c r="C45" s="61">
        <v>4250.0</v>
      </c>
      <c r="D45" s="60" t="s">
        <v>214</v>
      </c>
      <c r="E45" s="60" t="s">
        <v>24</v>
      </c>
    </row>
    <row r="46">
      <c r="A46" s="59" t="s">
        <v>3687</v>
      </c>
      <c r="B46" s="60">
        <v>12.0</v>
      </c>
      <c r="C46" s="61">
        <v>35000.0</v>
      </c>
      <c r="D46" s="60" t="s">
        <v>214</v>
      </c>
      <c r="E46" s="60" t="s">
        <v>24</v>
      </c>
    </row>
    <row r="47">
      <c r="A47" s="59" t="s">
        <v>3688</v>
      </c>
      <c r="B47" s="60">
        <v>11.0</v>
      </c>
      <c r="C47" s="61">
        <v>28000.0</v>
      </c>
      <c r="D47" s="60" t="s">
        <v>214</v>
      </c>
      <c r="E47" s="60" t="s">
        <v>24</v>
      </c>
    </row>
    <row r="48">
      <c r="A48" s="56" t="s">
        <v>3689</v>
      </c>
      <c r="B48" s="57">
        <v>1.0</v>
      </c>
      <c r="C48" s="58">
        <v>25.0</v>
      </c>
      <c r="D48" s="57">
        <v>1.0</v>
      </c>
      <c r="E48" s="57" t="s">
        <v>130</v>
      </c>
    </row>
    <row r="49">
      <c r="A49" s="56" t="s">
        <v>3690</v>
      </c>
      <c r="B49" s="57">
        <v>3.0</v>
      </c>
      <c r="C49" s="58">
        <v>1250.0</v>
      </c>
      <c r="D49" s="57" t="s">
        <v>204</v>
      </c>
      <c r="E49" s="57" t="s">
        <v>147</v>
      </c>
    </row>
    <row r="50">
      <c r="A50" s="59" t="s">
        <v>3691</v>
      </c>
      <c r="B50" s="60">
        <v>8.0</v>
      </c>
      <c r="C50" s="61">
        <v>10500.0</v>
      </c>
      <c r="D50" s="60" t="s">
        <v>214</v>
      </c>
      <c r="E50" s="60" t="s">
        <v>24</v>
      </c>
    </row>
    <row r="51">
      <c r="A51" s="59" t="s">
        <v>3692</v>
      </c>
      <c r="B51" s="60">
        <v>12.0</v>
      </c>
      <c r="C51" s="61">
        <v>42000.0</v>
      </c>
      <c r="D51" s="60" t="s">
        <v>214</v>
      </c>
      <c r="E51" s="60" t="s">
        <v>24</v>
      </c>
    </row>
    <row r="52">
      <c r="A52" s="59" t="s">
        <v>3693</v>
      </c>
      <c r="B52" s="60">
        <v>16.0</v>
      </c>
      <c r="C52" s="61">
        <v>172000.0</v>
      </c>
      <c r="D52" s="60" t="s">
        <v>214</v>
      </c>
      <c r="E52" s="60" t="s">
        <v>24</v>
      </c>
    </row>
    <row r="53">
      <c r="A53" s="56" t="s">
        <v>3694</v>
      </c>
      <c r="B53" s="57">
        <v>4.0</v>
      </c>
      <c r="C53" s="58">
        <v>2250.0</v>
      </c>
      <c r="D53" s="57">
        <v>2.0</v>
      </c>
      <c r="E53" s="57" t="s">
        <v>130</v>
      </c>
    </row>
    <row r="54">
      <c r="A54" s="59" t="s">
        <v>3695</v>
      </c>
      <c r="B54" s="60">
        <v>8.0</v>
      </c>
      <c r="C54" s="61">
        <v>9500.0</v>
      </c>
      <c r="D54" s="60" t="s">
        <v>204</v>
      </c>
      <c r="E54" s="60" t="s">
        <v>24</v>
      </c>
    </row>
    <row r="55">
      <c r="A55" s="56" t="s">
        <v>3696</v>
      </c>
      <c r="B55" s="60">
        <v>6.0</v>
      </c>
      <c r="C55" s="62">
        <v>675.0</v>
      </c>
      <c r="D55" s="60" t="s">
        <v>204</v>
      </c>
      <c r="E55" s="60" t="s">
        <v>24</v>
      </c>
    </row>
    <row r="56">
      <c r="A56" s="56" t="s">
        <v>3697</v>
      </c>
      <c r="B56" s="60">
        <v>10.0</v>
      </c>
      <c r="C56" s="61">
        <v>2700.0</v>
      </c>
      <c r="D56" s="60" t="s">
        <v>204</v>
      </c>
      <c r="E56" s="60" t="s">
        <v>24</v>
      </c>
    </row>
    <row r="57">
      <c r="A57" s="6" t="s">
        <v>3698</v>
      </c>
      <c r="B57" s="7">
        <v>2.0</v>
      </c>
      <c r="C57" s="36">
        <v>175.0</v>
      </c>
      <c r="D57" s="7" t="s">
        <v>204</v>
      </c>
      <c r="E57" s="7" t="s">
        <v>24</v>
      </c>
    </row>
    <row r="58">
      <c r="A58" s="56" t="s">
        <v>3699</v>
      </c>
      <c r="B58" s="60">
        <v>14.0</v>
      </c>
      <c r="C58" s="61">
        <v>10800.0</v>
      </c>
      <c r="D58" s="60" t="s">
        <v>204</v>
      </c>
      <c r="E58" s="60" t="s">
        <v>24</v>
      </c>
    </row>
    <row r="59">
      <c r="A59" s="56" t="s">
        <v>3700</v>
      </c>
      <c r="B59" s="57">
        <v>8.0</v>
      </c>
      <c r="C59" s="58">
        <v>10000.0</v>
      </c>
      <c r="D59" s="57">
        <v>1.0</v>
      </c>
      <c r="E59" s="57" t="s">
        <v>29</v>
      </c>
    </row>
    <row r="60">
      <c r="A60" s="56" t="s">
        <v>3701</v>
      </c>
      <c r="B60" s="57">
        <v>7.0</v>
      </c>
      <c r="C60" s="58">
        <v>5500.0</v>
      </c>
      <c r="D60" s="57" t="s">
        <v>214</v>
      </c>
      <c r="E60" s="57" t="s">
        <v>29</v>
      </c>
    </row>
    <row r="61">
      <c r="A61" s="6" t="s">
        <v>3702</v>
      </c>
      <c r="B61" s="7">
        <v>12.0</v>
      </c>
      <c r="C61" s="36">
        <v>36000.0</v>
      </c>
      <c r="D61" s="7" t="s">
        <v>204</v>
      </c>
      <c r="E61" s="7" t="s">
        <v>19</v>
      </c>
    </row>
    <row r="62">
      <c r="A62" s="56" t="s">
        <v>3703</v>
      </c>
      <c r="B62" s="57">
        <v>12.0</v>
      </c>
      <c r="C62" s="58">
        <v>35250.0</v>
      </c>
      <c r="D62" s="57" t="s">
        <v>214</v>
      </c>
      <c r="E62" s="57" t="s">
        <v>147</v>
      </c>
    </row>
    <row r="63">
      <c r="A63" s="6" t="s">
        <v>3704</v>
      </c>
      <c r="B63" s="7">
        <v>2.0</v>
      </c>
      <c r="C63" s="36">
        <v>1600.0</v>
      </c>
      <c r="D63" s="7" t="s">
        <v>214</v>
      </c>
      <c r="E63" s="7" t="s">
        <v>9</v>
      </c>
    </row>
    <row r="64">
      <c r="A64" s="6" t="s">
        <v>3705</v>
      </c>
      <c r="B64" s="7">
        <v>8.0</v>
      </c>
      <c r="C64" s="36">
        <v>11000.0</v>
      </c>
      <c r="D64" s="7" t="s">
        <v>214</v>
      </c>
      <c r="E64" s="7" t="s">
        <v>9</v>
      </c>
    </row>
    <row r="65">
      <c r="A65" s="6" t="s">
        <v>3706</v>
      </c>
      <c r="B65" s="7">
        <v>14.0</v>
      </c>
      <c r="C65" s="36">
        <v>78000.0</v>
      </c>
      <c r="D65" s="7" t="s">
        <v>214</v>
      </c>
      <c r="E65" s="7" t="s">
        <v>9</v>
      </c>
    </row>
    <row r="66">
      <c r="A66" s="56" t="s">
        <v>3707</v>
      </c>
      <c r="B66" s="57">
        <v>3.0</v>
      </c>
      <c r="C66" s="58">
        <v>1350.0</v>
      </c>
      <c r="D66" s="57" t="s">
        <v>214</v>
      </c>
      <c r="E66" s="57" t="s">
        <v>130</v>
      </c>
    </row>
    <row r="67">
      <c r="A67" s="56" t="s">
        <v>3708</v>
      </c>
      <c r="B67" s="57">
        <v>7.0</v>
      </c>
      <c r="C67" s="58">
        <v>6250.0</v>
      </c>
      <c r="D67" s="57" t="s">
        <v>214</v>
      </c>
      <c r="E67" s="57" t="s">
        <v>130</v>
      </c>
    </row>
    <row r="68">
      <c r="A68" s="56" t="s">
        <v>3709</v>
      </c>
      <c r="B68" s="57">
        <v>11.0</v>
      </c>
      <c r="C68" s="58">
        <v>24500.0</v>
      </c>
      <c r="D68" s="57" t="s">
        <v>214</v>
      </c>
      <c r="E68" s="57" t="s">
        <v>130</v>
      </c>
    </row>
    <row r="69">
      <c r="A69" s="56" t="s">
        <v>3710</v>
      </c>
      <c r="B69" s="57">
        <v>15.0</v>
      </c>
      <c r="C69" s="58">
        <v>107000.0</v>
      </c>
      <c r="D69" s="57" t="s">
        <v>214</v>
      </c>
      <c r="E69" s="57" t="s">
        <v>130</v>
      </c>
    </row>
    <row r="70">
      <c r="A70" s="56" t="s">
        <v>3711</v>
      </c>
      <c r="B70" s="57">
        <v>19.0</v>
      </c>
      <c r="C70" s="58">
        <v>550000.0</v>
      </c>
      <c r="D70" s="57" t="s">
        <v>214</v>
      </c>
      <c r="E70" s="57" t="s">
        <v>130</v>
      </c>
    </row>
    <row r="71">
      <c r="A71" s="6" t="s">
        <v>3712</v>
      </c>
      <c r="B71" s="7">
        <v>5.0</v>
      </c>
      <c r="C71" s="36">
        <v>500.0</v>
      </c>
      <c r="D71" s="7">
        <v>10.0</v>
      </c>
      <c r="E71" s="7" t="s">
        <v>9</v>
      </c>
    </row>
    <row r="72">
      <c r="A72" s="6" t="s">
        <v>3713</v>
      </c>
      <c r="B72" s="7">
        <v>10.0</v>
      </c>
      <c r="C72" s="36">
        <v>3000.0</v>
      </c>
      <c r="D72" s="7">
        <v>10.0</v>
      </c>
      <c r="E72" s="7" t="s">
        <v>9</v>
      </c>
    </row>
    <row r="73">
      <c r="A73" s="6" t="s">
        <v>3714</v>
      </c>
      <c r="B73" s="7">
        <v>15.0</v>
      </c>
      <c r="C73" s="36">
        <v>20000.0</v>
      </c>
      <c r="D73" s="7">
        <v>10.0</v>
      </c>
      <c r="E73" s="7" t="s">
        <v>9</v>
      </c>
    </row>
    <row r="74">
      <c r="A74" s="6" t="s">
        <v>3715</v>
      </c>
      <c r="B74" s="7">
        <v>20.0</v>
      </c>
      <c r="C74" s="36">
        <v>125000.0</v>
      </c>
      <c r="D74" s="7">
        <v>10.0</v>
      </c>
      <c r="E74" s="7" t="s">
        <v>9</v>
      </c>
    </row>
    <row r="75">
      <c r="A75" s="6" t="s">
        <v>3716</v>
      </c>
      <c r="B75" s="7">
        <v>7.0</v>
      </c>
      <c r="C75" s="36">
        <v>5600.0</v>
      </c>
      <c r="D75" s="7" t="s">
        <v>214</v>
      </c>
      <c r="E75" s="7" t="s">
        <v>19</v>
      </c>
    </row>
    <row r="76">
      <c r="A76" s="6" t="s">
        <v>3717</v>
      </c>
      <c r="B76" s="7">
        <v>10.0</v>
      </c>
      <c r="C76" s="36">
        <v>17000.0</v>
      </c>
      <c r="D76" s="7" t="s">
        <v>214</v>
      </c>
      <c r="E76" s="7" t="s">
        <v>19</v>
      </c>
    </row>
    <row r="77">
      <c r="A77" s="6" t="s">
        <v>3718</v>
      </c>
      <c r="B77" s="7">
        <v>5.0</v>
      </c>
      <c r="C77" s="36">
        <v>3050.0</v>
      </c>
      <c r="D77" s="7" t="s">
        <v>214</v>
      </c>
      <c r="E77" s="7" t="s">
        <v>9</v>
      </c>
    </row>
    <row r="78">
      <c r="A78" s="6" t="s">
        <v>3719</v>
      </c>
      <c r="B78" s="7">
        <v>9.0</v>
      </c>
      <c r="C78" s="36">
        <v>12250.0</v>
      </c>
      <c r="D78" s="7" t="s">
        <v>214</v>
      </c>
      <c r="E78" s="7" t="s">
        <v>9</v>
      </c>
    </row>
    <row r="79">
      <c r="A79" s="6" t="s">
        <v>3720</v>
      </c>
      <c r="B79" s="7">
        <v>13.0</v>
      </c>
      <c r="C79" s="36">
        <v>50000.0</v>
      </c>
      <c r="D79" s="7" t="s">
        <v>214</v>
      </c>
      <c r="E79" s="7" t="s">
        <v>9</v>
      </c>
    </row>
    <row r="80">
      <c r="A80" s="6" t="s">
        <v>3721</v>
      </c>
      <c r="B80" s="7">
        <v>17.0</v>
      </c>
      <c r="C80" s="36">
        <v>250000.0</v>
      </c>
      <c r="D80" s="7" t="s">
        <v>214</v>
      </c>
      <c r="E80" s="7" t="s">
        <v>9</v>
      </c>
    </row>
    <row r="81">
      <c r="A81" s="56" t="s">
        <v>3722</v>
      </c>
      <c r="B81" s="57">
        <v>5.0</v>
      </c>
      <c r="C81" s="58">
        <v>3050.0</v>
      </c>
      <c r="D81" s="57">
        <v>1.0</v>
      </c>
      <c r="E81" s="57" t="s">
        <v>115</v>
      </c>
    </row>
    <row r="82">
      <c r="A82" s="59" t="s">
        <v>3723</v>
      </c>
      <c r="B82" s="60">
        <v>6.0</v>
      </c>
      <c r="C82" s="61">
        <v>4000.0</v>
      </c>
      <c r="D82" s="60" t="s">
        <v>214</v>
      </c>
      <c r="E82" s="60" t="s">
        <v>24</v>
      </c>
    </row>
    <row r="83">
      <c r="A83" s="6" t="s">
        <v>3724</v>
      </c>
      <c r="B83" s="7">
        <v>1.0</v>
      </c>
      <c r="C83" s="36">
        <v>300.0</v>
      </c>
      <c r="D83" s="7" t="s">
        <v>204</v>
      </c>
      <c r="E83" s="7" t="s">
        <v>77</v>
      </c>
    </row>
    <row r="84">
      <c r="A84" s="6" t="s">
        <v>3725</v>
      </c>
      <c r="B84" s="7">
        <v>4.0</v>
      </c>
      <c r="C84" s="36">
        <v>2150.0</v>
      </c>
      <c r="D84" s="7" t="s">
        <v>204</v>
      </c>
      <c r="E84" s="7" t="s">
        <v>19</v>
      </c>
    </row>
    <row r="85">
      <c r="A85" s="6" t="s">
        <v>3726</v>
      </c>
      <c r="B85" s="7">
        <v>9.0</v>
      </c>
      <c r="C85" s="36">
        <v>13900.0</v>
      </c>
      <c r="D85" s="7" t="s">
        <v>204</v>
      </c>
      <c r="E85" s="7" t="s">
        <v>19</v>
      </c>
    </row>
    <row r="86">
      <c r="A86" s="6" t="s">
        <v>3727</v>
      </c>
      <c r="B86" s="7">
        <v>14.0</v>
      </c>
      <c r="C86" s="36">
        <v>77000.0</v>
      </c>
      <c r="D86" s="7" t="s">
        <v>204</v>
      </c>
      <c r="E86" s="7" t="s">
        <v>19</v>
      </c>
    </row>
    <row r="87">
      <c r="A87" s="6" t="s">
        <v>3728</v>
      </c>
      <c r="B87" s="7">
        <v>4.0</v>
      </c>
      <c r="C87" s="36">
        <v>2000.0</v>
      </c>
      <c r="D87" s="7" t="s">
        <v>214</v>
      </c>
      <c r="E87" s="7" t="s">
        <v>9</v>
      </c>
    </row>
    <row r="88">
      <c r="A88" s="56" t="s">
        <v>3729</v>
      </c>
      <c r="B88" s="57">
        <v>12.0</v>
      </c>
      <c r="C88" s="58">
        <v>40000.0</v>
      </c>
      <c r="D88" s="57">
        <v>100.0</v>
      </c>
      <c r="E88" s="57" t="s">
        <v>118</v>
      </c>
    </row>
    <row r="89">
      <c r="A89" s="6" t="s">
        <v>3730</v>
      </c>
      <c r="B89" s="7">
        <v>10.0</v>
      </c>
      <c r="C89" s="36">
        <v>18000.0</v>
      </c>
      <c r="D89" s="7">
        <v>1.0</v>
      </c>
      <c r="E89" s="7" t="s">
        <v>73</v>
      </c>
    </row>
    <row r="90">
      <c r="A90" s="6" t="s">
        <v>3731</v>
      </c>
      <c r="B90" s="7">
        <v>3.0</v>
      </c>
      <c r="C90" s="36">
        <v>1200.0</v>
      </c>
      <c r="D90" s="7" t="s">
        <v>214</v>
      </c>
      <c r="E90" s="7" t="s">
        <v>77</v>
      </c>
    </row>
    <row r="91">
      <c r="A91" s="6" t="s">
        <v>3732</v>
      </c>
      <c r="B91" s="7">
        <v>10.0</v>
      </c>
      <c r="C91" s="36">
        <v>18000.0</v>
      </c>
      <c r="D91" s="7" t="s">
        <v>214</v>
      </c>
      <c r="E91" s="7" t="s">
        <v>77</v>
      </c>
    </row>
    <row r="92">
      <c r="A92" s="59" t="s">
        <v>3733</v>
      </c>
      <c r="B92" s="60">
        <v>7.0</v>
      </c>
      <c r="C92" s="61">
        <v>6500.0</v>
      </c>
      <c r="D92" s="60" t="s">
        <v>214</v>
      </c>
      <c r="E92" s="60" t="s">
        <v>24</v>
      </c>
    </row>
    <row r="93">
      <c r="A93" s="59" t="s">
        <v>3734</v>
      </c>
      <c r="B93" s="60">
        <v>11.0</v>
      </c>
      <c r="C93" s="61">
        <v>26000.0</v>
      </c>
      <c r="D93" s="60" t="s">
        <v>214</v>
      </c>
      <c r="E93" s="60" t="s">
        <v>24</v>
      </c>
    </row>
    <row r="94">
      <c r="A94" s="59" t="s">
        <v>3735</v>
      </c>
      <c r="B94" s="60">
        <v>15.0</v>
      </c>
      <c r="C94" s="61">
        <v>105000.0</v>
      </c>
      <c r="D94" s="60" t="s">
        <v>214</v>
      </c>
      <c r="E94" s="60" t="s">
        <v>24</v>
      </c>
    </row>
    <row r="95">
      <c r="A95" s="59" t="s">
        <v>3736</v>
      </c>
      <c r="B95" s="60">
        <v>19.0</v>
      </c>
      <c r="C95" s="61">
        <v>480000.0</v>
      </c>
      <c r="D95" s="60" t="s">
        <v>214</v>
      </c>
      <c r="E95" s="60" t="s">
        <v>24</v>
      </c>
    </row>
    <row r="96">
      <c r="A96" s="6" t="s">
        <v>3737</v>
      </c>
      <c r="B96" s="7">
        <v>12.0</v>
      </c>
      <c r="C96" s="36">
        <v>37000.0</v>
      </c>
      <c r="D96" s="7" t="s">
        <v>204</v>
      </c>
      <c r="E96" s="7" t="s">
        <v>81</v>
      </c>
    </row>
    <row r="97">
      <c r="A97" s="59" t="s">
        <v>3738</v>
      </c>
      <c r="B97" s="60">
        <v>6.0</v>
      </c>
      <c r="C97" s="61">
        <v>4500.0</v>
      </c>
      <c r="D97" s="60" t="s">
        <v>214</v>
      </c>
      <c r="E97" s="60" t="s">
        <v>24</v>
      </c>
    </row>
    <row r="98">
      <c r="A98" s="59" t="s">
        <v>3739</v>
      </c>
      <c r="B98" s="60">
        <v>10.0</v>
      </c>
      <c r="C98" s="61">
        <v>18000.0</v>
      </c>
      <c r="D98" s="60" t="s">
        <v>214</v>
      </c>
      <c r="E98" s="60" t="s">
        <v>24</v>
      </c>
    </row>
    <row r="99">
      <c r="A99" s="59" t="s">
        <v>3740</v>
      </c>
      <c r="B99" s="60">
        <v>14.0</v>
      </c>
      <c r="C99" s="61">
        <v>73000.0</v>
      </c>
      <c r="D99" s="60" t="s">
        <v>214</v>
      </c>
      <c r="E99" s="60" t="s">
        <v>24</v>
      </c>
    </row>
    <row r="100">
      <c r="A100" s="6" t="s">
        <v>3741</v>
      </c>
      <c r="B100" s="7">
        <v>8.0</v>
      </c>
      <c r="C100" s="36">
        <v>10000.0</v>
      </c>
      <c r="D100" s="7">
        <v>1.0</v>
      </c>
      <c r="E100" s="7" t="s">
        <v>14</v>
      </c>
    </row>
    <row r="101">
      <c r="A101" s="6" t="s">
        <v>3742</v>
      </c>
      <c r="B101" s="7">
        <v>2.0</v>
      </c>
      <c r="C101" s="36">
        <v>500.0</v>
      </c>
      <c r="D101" s="7">
        <v>1.0</v>
      </c>
      <c r="E101" s="7" t="s">
        <v>14</v>
      </c>
    </row>
    <row r="102">
      <c r="A102" s="56" t="s">
        <v>3743</v>
      </c>
      <c r="B102" s="57">
        <v>1.0</v>
      </c>
      <c r="C102" s="58">
        <v>300.0</v>
      </c>
      <c r="D102" s="57" t="s">
        <v>204</v>
      </c>
      <c r="E102" s="57" t="s">
        <v>29</v>
      </c>
    </row>
    <row r="103">
      <c r="A103" s="6" t="s">
        <v>3744</v>
      </c>
      <c r="B103" s="7">
        <v>1.0</v>
      </c>
      <c r="C103" s="36">
        <v>400.0</v>
      </c>
      <c r="D103" s="7" t="s">
        <v>204</v>
      </c>
      <c r="E103" s="7" t="s">
        <v>24</v>
      </c>
    </row>
    <row r="104">
      <c r="A104" s="59" t="s">
        <v>3745</v>
      </c>
      <c r="B104" s="60">
        <v>19.0</v>
      </c>
      <c r="C104" s="61">
        <v>550000.0</v>
      </c>
      <c r="D104" s="60" t="s">
        <v>204</v>
      </c>
      <c r="E104" s="60" t="s">
        <v>24</v>
      </c>
    </row>
    <row r="105">
      <c r="A105" s="6" t="s">
        <v>3746</v>
      </c>
      <c r="B105" s="7">
        <v>3.0</v>
      </c>
      <c r="C105" s="36">
        <v>1400.0</v>
      </c>
      <c r="D105" s="7" t="s">
        <v>204</v>
      </c>
      <c r="E105" s="7" t="s">
        <v>24</v>
      </c>
    </row>
    <row r="106">
      <c r="A106" s="59" t="s">
        <v>3747</v>
      </c>
      <c r="B106" s="60">
        <v>5.0</v>
      </c>
      <c r="C106" s="61">
        <v>2800.0</v>
      </c>
      <c r="D106" s="60" t="s">
        <v>204</v>
      </c>
      <c r="E106" s="60" t="s">
        <v>24</v>
      </c>
    </row>
    <row r="107">
      <c r="A107" s="59" t="s">
        <v>3748</v>
      </c>
      <c r="B107" s="60">
        <v>7.0</v>
      </c>
      <c r="C107" s="61">
        <v>6000.0</v>
      </c>
      <c r="D107" s="60" t="s">
        <v>204</v>
      </c>
      <c r="E107" s="60" t="s">
        <v>24</v>
      </c>
    </row>
    <row r="108">
      <c r="A108" s="59" t="s">
        <v>3749</v>
      </c>
      <c r="B108" s="60">
        <v>9.0</v>
      </c>
      <c r="C108" s="61">
        <v>12500.0</v>
      </c>
      <c r="D108" s="60" t="s">
        <v>204</v>
      </c>
      <c r="E108" s="60" t="s">
        <v>24</v>
      </c>
    </row>
    <row r="109">
      <c r="A109" s="59" t="s">
        <v>3750</v>
      </c>
      <c r="B109" s="60">
        <v>11.0</v>
      </c>
      <c r="C109" s="61">
        <v>25000.0</v>
      </c>
      <c r="D109" s="60" t="s">
        <v>204</v>
      </c>
      <c r="E109" s="60" t="s">
        <v>24</v>
      </c>
    </row>
    <row r="110">
      <c r="A110" s="59" t="s">
        <v>3751</v>
      </c>
      <c r="B110" s="60">
        <v>13.0</v>
      </c>
      <c r="C110" s="61">
        <v>50000.0</v>
      </c>
      <c r="D110" s="60" t="s">
        <v>204</v>
      </c>
      <c r="E110" s="60" t="s">
        <v>24</v>
      </c>
    </row>
    <row r="111">
      <c r="A111" s="59" t="s">
        <v>3752</v>
      </c>
      <c r="B111" s="60">
        <v>15.0</v>
      </c>
      <c r="C111" s="61">
        <v>100000.0</v>
      </c>
      <c r="D111" s="60" t="s">
        <v>204</v>
      </c>
      <c r="E111" s="60" t="s">
        <v>24</v>
      </c>
    </row>
    <row r="112">
      <c r="A112" s="59" t="s">
        <v>3753</v>
      </c>
      <c r="B112" s="60">
        <v>17.0</v>
      </c>
      <c r="C112" s="61">
        <v>225000.0</v>
      </c>
      <c r="D112" s="60" t="s">
        <v>204</v>
      </c>
      <c r="E112" s="60" t="s">
        <v>24</v>
      </c>
    </row>
    <row r="113">
      <c r="A113" s="56" t="s">
        <v>3754</v>
      </c>
      <c r="B113" s="57">
        <v>9.0</v>
      </c>
      <c r="C113" s="58">
        <v>15000.0</v>
      </c>
      <c r="D113" s="57" t="s">
        <v>214</v>
      </c>
      <c r="E113" s="57" t="s">
        <v>115</v>
      </c>
    </row>
    <row r="114">
      <c r="A114" s="56" t="s">
        <v>3755</v>
      </c>
      <c r="B114" s="57">
        <v>20.0</v>
      </c>
      <c r="C114" s="58">
        <v>900000.0</v>
      </c>
      <c r="D114" s="57" t="s">
        <v>214</v>
      </c>
      <c r="E114" s="57" t="s">
        <v>115</v>
      </c>
    </row>
    <row r="115">
      <c r="A115" s="56" t="s">
        <v>3756</v>
      </c>
      <c r="B115" s="57">
        <v>15.0</v>
      </c>
      <c r="C115" s="58">
        <v>120000.0</v>
      </c>
      <c r="D115" s="57" t="s">
        <v>214</v>
      </c>
      <c r="E115" s="57" t="s">
        <v>115</v>
      </c>
    </row>
    <row r="116">
      <c r="A116" s="6" t="s">
        <v>3757</v>
      </c>
      <c r="B116" s="7">
        <v>1.0</v>
      </c>
      <c r="C116" s="36">
        <v>3.0</v>
      </c>
      <c r="D116" s="7" t="s">
        <v>214</v>
      </c>
      <c r="E116" s="7" t="s">
        <v>9</v>
      </c>
    </row>
    <row r="117">
      <c r="A117" s="56" t="s">
        <v>3758</v>
      </c>
      <c r="B117" s="57">
        <v>4.0</v>
      </c>
      <c r="C117" s="58">
        <v>1800.0</v>
      </c>
      <c r="D117" s="57">
        <v>1.0</v>
      </c>
      <c r="E117" s="57" t="s">
        <v>130</v>
      </c>
    </row>
    <row r="118">
      <c r="A118" s="56" t="s">
        <v>3759</v>
      </c>
      <c r="B118" s="57">
        <v>5.0</v>
      </c>
      <c r="C118" s="58">
        <v>550.0</v>
      </c>
      <c r="D118" s="57" t="s">
        <v>214</v>
      </c>
      <c r="E118" s="57" t="s">
        <v>125</v>
      </c>
    </row>
    <row r="119">
      <c r="A119" s="56" t="s">
        <v>3760</v>
      </c>
      <c r="B119" s="57">
        <v>10.0</v>
      </c>
      <c r="C119" s="58">
        <v>2800.0</v>
      </c>
      <c r="D119" s="57" t="s">
        <v>204</v>
      </c>
      <c r="E119" s="57" t="s">
        <v>125</v>
      </c>
    </row>
    <row r="120">
      <c r="A120" s="6" t="s">
        <v>3761</v>
      </c>
      <c r="B120" s="7">
        <v>6.0</v>
      </c>
      <c r="C120" s="36">
        <v>4450.0</v>
      </c>
      <c r="D120" s="7" t="s">
        <v>214</v>
      </c>
      <c r="E120" s="7" t="s">
        <v>19</v>
      </c>
    </row>
    <row r="121">
      <c r="A121" s="59" t="s">
        <v>3762</v>
      </c>
      <c r="B121" s="60">
        <v>9.0</v>
      </c>
      <c r="C121" s="61">
        <v>13500.0</v>
      </c>
      <c r="D121" s="60" t="s">
        <v>214</v>
      </c>
      <c r="E121" s="60" t="s">
        <v>24</v>
      </c>
    </row>
    <row r="122">
      <c r="A122" s="56" t="s">
        <v>3763</v>
      </c>
      <c r="B122" s="57">
        <v>10.0</v>
      </c>
      <c r="C122" s="58">
        <v>20000.0</v>
      </c>
      <c r="D122" s="57" t="s">
        <v>214</v>
      </c>
      <c r="E122" s="57" t="s">
        <v>106</v>
      </c>
    </row>
    <row r="123">
      <c r="A123" s="56" t="s">
        <v>3764</v>
      </c>
      <c r="B123" s="57">
        <v>4.0</v>
      </c>
      <c r="C123" s="58">
        <v>2400.0</v>
      </c>
      <c r="D123" s="57" t="s">
        <v>214</v>
      </c>
      <c r="E123" s="57" t="s">
        <v>106</v>
      </c>
    </row>
    <row r="124">
      <c r="A124" s="56" t="s">
        <v>3765</v>
      </c>
      <c r="B124" s="57">
        <v>10.0</v>
      </c>
      <c r="C124" s="58">
        <v>20000.0</v>
      </c>
      <c r="D124" s="57" t="s">
        <v>214</v>
      </c>
      <c r="E124" s="57" t="s">
        <v>106</v>
      </c>
    </row>
    <row r="125">
      <c r="A125" s="56" t="s">
        <v>3766</v>
      </c>
      <c r="B125" s="57">
        <v>16.0</v>
      </c>
      <c r="C125" s="58">
        <v>160000.0</v>
      </c>
      <c r="D125" s="57" t="s">
        <v>214</v>
      </c>
      <c r="E125" s="57" t="s">
        <v>106</v>
      </c>
    </row>
    <row r="126">
      <c r="A126" s="56" t="s">
        <v>3767</v>
      </c>
      <c r="B126" s="60">
        <v>5.0</v>
      </c>
      <c r="C126" s="62">
        <v>500.0</v>
      </c>
      <c r="D126" s="60" t="s">
        <v>204</v>
      </c>
      <c r="E126" s="60" t="s">
        <v>24</v>
      </c>
    </row>
    <row r="127">
      <c r="A127" s="56" t="s">
        <v>3768</v>
      </c>
      <c r="B127" s="60">
        <v>9.0</v>
      </c>
      <c r="C127" s="61">
        <v>2000.0</v>
      </c>
      <c r="D127" s="60" t="s">
        <v>204</v>
      </c>
      <c r="E127" s="60" t="s">
        <v>24</v>
      </c>
    </row>
    <row r="128">
      <c r="A128" s="56" t="s">
        <v>3769</v>
      </c>
      <c r="B128" s="60">
        <v>13.0</v>
      </c>
      <c r="C128" s="61">
        <v>7500.0</v>
      </c>
      <c r="D128" s="60" t="s">
        <v>204</v>
      </c>
      <c r="E128" s="60" t="s">
        <v>24</v>
      </c>
    </row>
    <row r="129">
      <c r="A129" s="56" t="s">
        <v>3770</v>
      </c>
      <c r="B129" s="60">
        <v>17.0</v>
      </c>
      <c r="C129" s="61">
        <v>36000.0</v>
      </c>
      <c r="D129" s="60" t="s">
        <v>204</v>
      </c>
      <c r="E129" s="60" t="s">
        <v>24</v>
      </c>
    </row>
    <row r="130">
      <c r="A130" s="59" t="s">
        <v>3771</v>
      </c>
      <c r="B130" s="60">
        <v>8.0</v>
      </c>
      <c r="C130" s="61">
        <v>10000.0</v>
      </c>
      <c r="D130" s="60" t="s">
        <v>214</v>
      </c>
      <c r="E130" s="60" t="s">
        <v>24</v>
      </c>
    </row>
    <row r="131">
      <c r="A131" s="56" t="s">
        <v>3772</v>
      </c>
      <c r="B131" s="60">
        <v>4.0</v>
      </c>
      <c r="C131" s="62">
        <v>650.0</v>
      </c>
      <c r="D131" s="60" t="s">
        <v>204</v>
      </c>
      <c r="E131" s="60" t="s">
        <v>24</v>
      </c>
    </row>
    <row r="132">
      <c r="A132" s="56" t="s">
        <v>3773</v>
      </c>
      <c r="B132" s="60">
        <v>17.0</v>
      </c>
      <c r="C132" s="61">
        <v>40000.0</v>
      </c>
      <c r="D132" s="60" t="s">
        <v>204</v>
      </c>
      <c r="E132" s="60" t="s">
        <v>24</v>
      </c>
    </row>
    <row r="133">
      <c r="A133" s="56" t="s">
        <v>3774</v>
      </c>
      <c r="B133" s="60">
        <v>10.0</v>
      </c>
      <c r="C133" s="61">
        <v>5000.0</v>
      </c>
      <c r="D133" s="60" t="s">
        <v>204</v>
      </c>
      <c r="E133" s="60" t="s">
        <v>24</v>
      </c>
    </row>
    <row r="134">
      <c r="A134" s="59" t="s">
        <v>3775</v>
      </c>
      <c r="B134" s="60">
        <v>10.0</v>
      </c>
      <c r="C134" s="61">
        <v>2550.0</v>
      </c>
      <c r="D134" s="60" t="s">
        <v>204</v>
      </c>
      <c r="E134" s="60" t="s">
        <v>24</v>
      </c>
    </row>
  </sheetData>
  <customSheetViews>
    <customSheetView guid="{4D87BF5A-2268-4587-9FC9-190AC8AFF871}" filter="1" showAutoFilter="1">
      <autoFilter ref="$A$1:$E$99">
        <filterColumn colId="1">
          <customFilters>
            <customFilter operator="lessThanOrEqual" val="3"/>
          </customFilters>
        </filterColumn>
        <sortState ref="A1:E99">
          <sortCondition ref="C1:C99"/>
        </sortState>
      </autoFilter>
    </customSheetView>
  </customSheetView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7.57"/>
    <col customWidth="1" min="2" max="2" width="8.86"/>
    <col customWidth="1" min="3" max="3" width="9.43"/>
    <col customWidth="1" min="4" max="4" width="10.71"/>
    <col customWidth="1" min="5" max="5" width="14.14"/>
    <col customWidth="1" min="6" max="7" width="9.86"/>
    <col customWidth="1" min="8" max="8" width="14.29"/>
    <col customWidth="1" min="9" max="9" width="7.86"/>
    <col customWidth="1" min="10" max="10" width="8.0"/>
    <col customWidth="1" min="11" max="11" width="9.43"/>
    <col customWidth="1" min="12" max="12" width="6.71"/>
    <col customWidth="1" min="13" max="13" width="12.86"/>
    <col customWidth="1" min="14" max="14" width="10.0"/>
    <col customWidth="1" min="15" max="15" width="62.0"/>
    <col customWidth="1" min="16" max="16" width="14.57"/>
    <col customWidth="1" min="17" max="17" width="25.71"/>
    <col customWidth="1" min="18" max="18" width="10.43"/>
  </cols>
  <sheetData>
    <row r="1">
      <c r="A1" s="3" t="s">
        <v>3776</v>
      </c>
      <c r="B1" s="3" t="s">
        <v>184</v>
      </c>
      <c r="C1" s="3" t="s">
        <v>185</v>
      </c>
      <c r="D1" s="3" t="s">
        <v>2517</v>
      </c>
      <c r="E1" s="3" t="s">
        <v>187</v>
      </c>
      <c r="F1" s="3" t="s">
        <v>2515</v>
      </c>
      <c r="G1" s="3" t="s">
        <v>3777</v>
      </c>
      <c r="H1" s="3" t="s">
        <v>3778</v>
      </c>
      <c r="I1" s="3" t="s">
        <v>3779</v>
      </c>
      <c r="J1" s="3" t="s">
        <v>3780</v>
      </c>
      <c r="K1" s="3" t="s">
        <v>3781</v>
      </c>
      <c r="L1" s="3" t="s">
        <v>3782</v>
      </c>
      <c r="M1" s="3" t="s">
        <v>3783</v>
      </c>
      <c r="N1" s="3" t="s">
        <v>3784</v>
      </c>
      <c r="O1" s="3" t="s">
        <v>3785</v>
      </c>
      <c r="P1" s="3" t="s">
        <v>3786</v>
      </c>
      <c r="Q1" s="3" t="s">
        <v>3787</v>
      </c>
      <c r="R1" s="3" t="s">
        <v>1</v>
      </c>
    </row>
    <row r="2">
      <c r="A2" s="6" t="s">
        <v>3788</v>
      </c>
      <c r="B2" s="7">
        <v>5.0</v>
      </c>
      <c r="C2" s="53">
        <v>9400.0</v>
      </c>
      <c r="D2" s="7" t="s">
        <v>2529</v>
      </c>
      <c r="E2" s="7" t="s">
        <v>3789</v>
      </c>
      <c r="F2" s="7">
        <v>15.0</v>
      </c>
      <c r="G2" s="36">
        <v>350.0</v>
      </c>
      <c r="H2" s="7">
        <v>40.0</v>
      </c>
      <c r="I2" s="7">
        <v>18.0</v>
      </c>
      <c r="J2" s="7">
        <v>19.0</v>
      </c>
      <c r="K2" s="7" t="s">
        <v>3790</v>
      </c>
      <c r="L2" s="7">
        <v>60.0</v>
      </c>
      <c r="M2" s="7">
        <v>10.0</v>
      </c>
      <c r="N2" s="7" t="s">
        <v>368</v>
      </c>
      <c r="O2" s="37" t="s">
        <v>3791</v>
      </c>
      <c r="P2" s="36">
        <v>1.0</v>
      </c>
      <c r="Q2" s="37" t="s">
        <v>204</v>
      </c>
      <c r="R2" s="7" t="s">
        <v>24</v>
      </c>
    </row>
    <row r="3">
      <c r="A3" s="6" t="s">
        <v>3792</v>
      </c>
      <c r="B3" s="7">
        <v>18.0</v>
      </c>
      <c r="C3" s="53">
        <v>1080000.0</v>
      </c>
      <c r="D3" s="7" t="s">
        <v>3793</v>
      </c>
      <c r="E3" s="7" t="s">
        <v>3794</v>
      </c>
      <c r="F3" s="7">
        <v>10.0</v>
      </c>
      <c r="G3" s="36">
        <v>450.0</v>
      </c>
      <c r="H3" s="7">
        <v>50.0</v>
      </c>
      <c r="I3" s="7">
        <v>31.0</v>
      </c>
      <c r="J3" s="7">
        <v>32.0</v>
      </c>
      <c r="K3" s="7" t="s">
        <v>3795</v>
      </c>
      <c r="L3" s="7">
        <v>320.0</v>
      </c>
      <c r="M3" s="7">
        <v>14.0</v>
      </c>
      <c r="N3" s="7" t="s">
        <v>3796</v>
      </c>
      <c r="O3" s="37" t="s">
        <v>3797</v>
      </c>
      <c r="P3" s="36">
        <v>200.0</v>
      </c>
      <c r="Q3" s="37" t="s">
        <v>3798</v>
      </c>
      <c r="R3" s="7" t="s">
        <v>24</v>
      </c>
    </row>
    <row r="4">
      <c r="A4" s="6" t="s">
        <v>3799</v>
      </c>
      <c r="B4" s="7">
        <v>12.0</v>
      </c>
      <c r="C4" s="53">
        <v>125000.0</v>
      </c>
      <c r="D4" s="7" t="s">
        <v>2562</v>
      </c>
      <c r="E4" s="7" t="s">
        <v>3800</v>
      </c>
      <c r="F4" s="7">
        <v>30.0</v>
      </c>
      <c r="G4" s="36">
        <v>500.0</v>
      </c>
      <c r="H4" s="7">
        <v>55.0</v>
      </c>
      <c r="I4" s="7">
        <v>26.0</v>
      </c>
      <c r="J4" s="7">
        <v>28.0</v>
      </c>
      <c r="K4" s="7" t="s">
        <v>3801</v>
      </c>
      <c r="L4" s="7">
        <v>200.0</v>
      </c>
      <c r="M4" s="7">
        <v>16.0</v>
      </c>
      <c r="N4" s="7" t="s">
        <v>3802</v>
      </c>
      <c r="O4" s="37" t="s">
        <v>3803</v>
      </c>
      <c r="P4" s="36">
        <v>0.0</v>
      </c>
      <c r="Q4" s="37" t="s">
        <v>3804</v>
      </c>
      <c r="R4" s="7" t="s">
        <v>138</v>
      </c>
    </row>
    <row r="5">
      <c r="A5" s="6" t="s">
        <v>3805</v>
      </c>
      <c r="B5" s="7">
        <v>6.0</v>
      </c>
      <c r="C5" s="53">
        <v>8370.0</v>
      </c>
      <c r="D5" s="7" t="s">
        <v>2539</v>
      </c>
      <c r="E5" s="7" t="s">
        <v>3806</v>
      </c>
      <c r="F5" s="7">
        <v>10.0</v>
      </c>
      <c r="G5" s="36">
        <v>450.0</v>
      </c>
      <c r="H5" s="7">
        <v>50.0</v>
      </c>
      <c r="I5" s="7">
        <v>13.0</v>
      </c>
      <c r="J5" s="7">
        <v>16.0</v>
      </c>
      <c r="K5" s="7" t="s">
        <v>3790</v>
      </c>
      <c r="L5" s="7">
        <v>90.0</v>
      </c>
      <c r="M5" s="7">
        <v>8.0</v>
      </c>
      <c r="N5" s="7" t="s">
        <v>321</v>
      </c>
      <c r="O5" s="37" t="s">
        <v>3807</v>
      </c>
      <c r="P5" s="36">
        <v>7.0</v>
      </c>
      <c r="Q5" s="37" t="s">
        <v>204</v>
      </c>
      <c r="R5" s="7" t="s">
        <v>9</v>
      </c>
    </row>
    <row r="6">
      <c r="A6" s="6" t="s">
        <v>3808</v>
      </c>
      <c r="B6" s="7">
        <v>8.0</v>
      </c>
      <c r="C6" s="53">
        <v>32000.0</v>
      </c>
      <c r="D6" s="7" t="s">
        <v>2539</v>
      </c>
      <c r="E6" s="7" t="s">
        <v>3800</v>
      </c>
      <c r="F6" s="7">
        <v>30.0</v>
      </c>
      <c r="G6" s="36">
        <v>350.0</v>
      </c>
      <c r="H6" s="7">
        <v>40.0</v>
      </c>
      <c r="I6" s="7">
        <v>20.0</v>
      </c>
      <c r="J6" s="7">
        <v>22.0</v>
      </c>
      <c r="K6" s="7" t="s">
        <v>3790</v>
      </c>
      <c r="L6" s="7">
        <v>130.0</v>
      </c>
      <c r="M6" s="7">
        <v>11.0</v>
      </c>
      <c r="N6" s="7" t="s">
        <v>570</v>
      </c>
      <c r="O6" s="37" t="s">
        <v>3809</v>
      </c>
      <c r="P6" s="36">
        <v>5.0</v>
      </c>
      <c r="Q6" s="37" t="s">
        <v>3810</v>
      </c>
      <c r="R6" s="7" t="s">
        <v>138</v>
      </c>
    </row>
    <row r="7">
      <c r="A7" s="6" t="s">
        <v>3811</v>
      </c>
      <c r="B7" s="7">
        <v>10.0</v>
      </c>
      <c r="C7" s="53">
        <v>48800.0</v>
      </c>
      <c r="D7" s="7" t="s">
        <v>2529</v>
      </c>
      <c r="E7" s="7" t="s">
        <v>3800</v>
      </c>
      <c r="F7" s="7">
        <v>40.0</v>
      </c>
      <c r="G7" s="36">
        <v>750.0</v>
      </c>
      <c r="H7" s="7">
        <v>85.0</v>
      </c>
      <c r="I7" s="7">
        <v>23.0</v>
      </c>
      <c r="J7" s="7">
        <v>25.0</v>
      </c>
      <c r="K7" s="7" t="s">
        <v>3801</v>
      </c>
      <c r="L7" s="7">
        <v>160.0</v>
      </c>
      <c r="M7" s="7">
        <v>12.0</v>
      </c>
      <c r="N7" s="7" t="s">
        <v>394</v>
      </c>
      <c r="O7" s="37" t="s">
        <v>3812</v>
      </c>
      <c r="P7" s="36">
        <v>3.0</v>
      </c>
      <c r="Q7" s="37" t="s">
        <v>204</v>
      </c>
      <c r="R7" s="7" t="s">
        <v>24</v>
      </c>
    </row>
    <row r="8">
      <c r="A8" s="6" t="s">
        <v>3813</v>
      </c>
      <c r="B8" s="7">
        <v>8.0</v>
      </c>
      <c r="C8" s="53">
        <v>22400.0</v>
      </c>
      <c r="D8" s="7" t="s">
        <v>2539</v>
      </c>
      <c r="E8" s="7" t="s">
        <v>3806</v>
      </c>
      <c r="F8" s="7">
        <v>10.0</v>
      </c>
      <c r="G8" s="36">
        <v>450.0</v>
      </c>
      <c r="H8" s="7">
        <v>50.0</v>
      </c>
      <c r="I8" s="7">
        <v>20.0</v>
      </c>
      <c r="J8" s="7">
        <v>22.0</v>
      </c>
      <c r="K8" s="7" t="s">
        <v>3790</v>
      </c>
      <c r="L8" s="7">
        <v>125.0</v>
      </c>
      <c r="M8" s="7">
        <v>11.0</v>
      </c>
      <c r="N8" s="7" t="s">
        <v>570</v>
      </c>
      <c r="O8" s="37" t="s">
        <v>3814</v>
      </c>
      <c r="P8" s="36">
        <v>1.0</v>
      </c>
      <c r="Q8" s="37" t="s">
        <v>204</v>
      </c>
      <c r="R8" s="7" t="s">
        <v>24</v>
      </c>
    </row>
    <row r="9">
      <c r="A9" s="6" t="s">
        <v>3815</v>
      </c>
      <c r="B9" s="7">
        <v>12.0</v>
      </c>
      <c r="C9" s="53">
        <v>114500.0</v>
      </c>
      <c r="D9" s="7" t="s">
        <v>2562</v>
      </c>
      <c r="E9" s="7" t="s">
        <v>3816</v>
      </c>
      <c r="F9" s="7">
        <v>50.0</v>
      </c>
      <c r="G9" s="36">
        <v>800.0</v>
      </c>
      <c r="H9" s="7">
        <v>90.0</v>
      </c>
      <c r="I9" s="7">
        <v>26.0</v>
      </c>
      <c r="J9" s="7">
        <v>28.0</v>
      </c>
      <c r="K9" s="7" t="s">
        <v>3795</v>
      </c>
      <c r="L9" s="7">
        <v>200.0</v>
      </c>
      <c r="M9" s="7">
        <v>14.0</v>
      </c>
      <c r="N9" s="7" t="s">
        <v>3802</v>
      </c>
      <c r="O9" s="37" t="s">
        <v>3817</v>
      </c>
      <c r="P9" s="36">
        <v>11.0</v>
      </c>
      <c r="Q9" s="37" t="s">
        <v>204</v>
      </c>
      <c r="R9" s="7" t="s">
        <v>24</v>
      </c>
    </row>
    <row r="10">
      <c r="A10" s="6" t="s">
        <v>3818</v>
      </c>
      <c r="B10" s="7">
        <v>8.0</v>
      </c>
      <c r="C10" s="53">
        <v>32700.0</v>
      </c>
      <c r="D10" s="7" t="s">
        <v>2539</v>
      </c>
      <c r="E10" s="7" t="s">
        <v>3819</v>
      </c>
      <c r="F10" s="7">
        <v>30.0</v>
      </c>
      <c r="G10" s="36">
        <v>550.0</v>
      </c>
      <c r="H10" s="7">
        <v>60.0</v>
      </c>
      <c r="I10" s="7">
        <v>20.0</v>
      </c>
      <c r="J10" s="7">
        <v>21.0</v>
      </c>
      <c r="K10" s="7" t="s">
        <v>3790</v>
      </c>
      <c r="L10" s="7">
        <v>115.0</v>
      </c>
      <c r="M10" s="7">
        <v>11.0</v>
      </c>
      <c r="N10" s="7" t="s">
        <v>570</v>
      </c>
      <c r="O10" s="37" t="s">
        <v>3820</v>
      </c>
      <c r="P10" s="36">
        <v>3.0</v>
      </c>
      <c r="Q10" s="37" t="s">
        <v>204</v>
      </c>
      <c r="R10" s="7" t="s">
        <v>24</v>
      </c>
    </row>
    <row r="11">
      <c r="A11" s="6" t="s">
        <v>3821</v>
      </c>
      <c r="B11" s="7">
        <v>12.0</v>
      </c>
      <c r="C11" s="53">
        <v>130000.0</v>
      </c>
      <c r="D11" s="7" t="s">
        <v>2562</v>
      </c>
      <c r="E11" s="7" t="s">
        <v>3822</v>
      </c>
      <c r="F11" s="7">
        <v>20.0</v>
      </c>
      <c r="G11" s="36">
        <v>450.0</v>
      </c>
      <c r="H11" s="7">
        <v>50.0</v>
      </c>
      <c r="I11" s="7">
        <v>26.0</v>
      </c>
      <c r="J11" s="7">
        <v>28.0</v>
      </c>
      <c r="K11" s="7" t="s">
        <v>3790</v>
      </c>
      <c r="L11" s="7">
        <v>210.0</v>
      </c>
      <c r="M11" s="7">
        <v>14.0</v>
      </c>
      <c r="N11" s="7" t="s">
        <v>3802</v>
      </c>
      <c r="O11" s="37" t="s">
        <v>3823</v>
      </c>
      <c r="P11" s="36">
        <v>8.0</v>
      </c>
      <c r="Q11" s="37" t="s">
        <v>3824</v>
      </c>
      <c r="R11" s="7" t="s">
        <v>138</v>
      </c>
    </row>
    <row r="12">
      <c r="A12" s="6" t="s">
        <v>3825</v>
      </c>
      <c r="B12" s="7">
        <v>1.0</v>
      </c>
      <c r="C12" s="7">
        <v>700.0</v>
      </c>
      <c r="D12" s="7" t="s">
        <v>2529</v>
      </c>
      <c r="E12" s="7" t="s">
        <v>3806</v>
      </c>
      <c r="F12" s="7">
        <v>20.0</v>
      </c>
      <c r="G12" s="36">
        <v>200.0</v>
      </c>
      <c r="H12" s="7">
        <v>22.0</v>
      </c>
      <c r="I12" s="7">
        <v>10.0</v>
      </c>
      <c r="J12" s="7">
        <v>12.0</v>
      </c>
      <c r="K12" s="7" t="s">
        <v>3826</v>
      </c>
      <c r="L12" s="7">
        <v>7.0</v>
      </c>
      <c r="M12" s="7">
        <v>5.0</v>
      </c>
      <c r="N12" s="7" t="s">
        <v>221</v>
      </c>
      <c r="O12" s="37" t="s">
        <v>204</v>
      </c>
      <c r="P12" s="36">
        <v>1.0</v>
      </c>
      <c r="Q12" s="37" t="s">
        <v>204</v>
      </c>
      <c r="R12" s="7" t="s">
        <v>9</v>
      </c>
    </row>
    <row r="13">
      <c r="A13" s="6" t="s">
        <v>3827</v>
      </c>
      <c r="B13" s="7">
        <v>1.0</v>
      </c>
      <c r="C13" s="53">
        <v>400.0</v>
      </c>
      <c r="D13" s="7" t="s">
        <v>2529</v>
      </c>
      <c r="E13" s="7" t="s">
        <v>3806</v>
      </c>
      <c r="F13" s="7" t="s">
        <v>372</v>
      </c>
      <c r="G13" s="36" t="s">
        <v>372</v>
      </c>
      <c r="H13" s="7" t="s">
        <v>372</v>
      </c>
      <c r="I13" s="7">
        <v>10.0</v>
      </c>
      <c r="J13" s="7">
        <v>12.0</v>
      </c>
      <c r="K13" s="7" t="s">
        <v>3828</v>
      </c>
      <c r="L13" s="7">
        <v>20.0</v>
      </c>
      <c r="M13" s="7">
        <v>4.0</v>
      </c>
      <c r="N13" s="7" t="s">
        <v>218</v>
      </c>
      <c r="O13" s="37" t="s">
        <v>3829</v>
      </c>
      <c r="P13" s="36">
        <v>1.0</v>
      </c>
      <c r="Q13" s="37" t="s">
        <v>204</v>
      </c>
      <c r="R13" s="7" t="s">
        <v>138</v>
      </c>
    </row>
    <row r="14">
      <c r="A14" s="6" t="s">
        <v>3830</v>
      </c>
      <c r="B14" s="7">
        <v>3.0</v>
      </c>
      <c r="C14" s="53">
        <v>3860.0</v>
      </c>
      <c r="D14" s="7" t="s">
        <v>2529</v>
      </c>
      <c r="E14" s="7" t="s">
        <v>3806</v>
      </c>
      <c r="F14" s="7">
        <v>35.0</v>
      </c>
      <c r="G14" s="36">
        <v>350.0</v>
      </c>
      <c r="H14" s="7">
        <v>40.0</v>
      </c>
      <c r="I14" s="7">
        <v>13.0</v>
      </c>
      <c r="J14" s="7">
        <v>15.0</v>
      </c>
      <c r="K14" s="7" t="s">
        <v>3828</v>
      </c>
      <c r="L14" s="7">
        <v>40.0</v>
      </c>
      <c r="M14" s="7">
        <v>6.0</v>
      </c>
      <c r="N14" s="7" t="s">
        <v>352</v>
      </c>
      <c r="O14" s="37" t="s">
        <v>3831</v>
      </c>
      <c r="P14" s="36">
        <v>0.0</v>
      </c>
      <c r="Q14" s="37" t="s">
        <v>204</v>
      </c>
      <c r="R14" s="7" t="s">
        <v>138</v>
      </c>
    </row>
    <row r="15">
      <c r="A15" s="6" t="s">
        <v>3832</v>
      </c>
      <c r="B15" s="7">
        <v>13.0</v>
      </c>
      <c r="C15" s="53">
        <v>200000.0</v>
      </c>
      <c r="D15" s="7" t="s">
        <v>2562</v>
      </c>
      <c r="E15" s="7" t="s">
        <v>3800</v>
      </c>
      <c r="F15" s="7">
        <v>40.0</v>
      </c>
      <c r="G15" s="36">
        <v>550.0</v>
      </c>
      <c r="H15" s="7">
        <v>65.0</v>
      </c>
      <c r="I15" s="7">
        <v>27.0</v>
      </c>
      <c r="J15" s="7">
        <v>29.0</v>
      </c>
      <c r="K15" s="7" t="s">
        <v>3790</v>
      </c>
      <c r="L15" s="7">
        <v>230.0</v>
      </c>
      <c r="M15" s="7">
        <v>16.0</v>
      </c>
      <c r="N15" s="7" t="s">
        <v>1664</v>
      </c>
      <c r="O15" s="37" t="s">
        <v>3803</v>
      </c>
      <c r="P15" s="36">
        <v>15.0</v>
      </c>
      <c r="Q15" s="37" t="s">
        <v>3833</v>
      </c>
      <c r="R15" s="7" t="s">
        <v>138</v>
      </c>
    </row>
    <row r="16">
      <c r="A16" s="6" t="s">
        <v>3834</v>
      </c>
      <c r="B16" s="7">
        <v>5.0</v>
      </c>
      <c r="C16" s="53">
        <v>7800.0</v>
      </c>
      <c r="D16" s="7" t="s">
        <v>2539</v>
      </c>
      <c r="E16" s="7" t="s">
        <v>3816</v>
      </c>
      <c r="F16" s="7" t="s">
        <v>3835</v>
      </c>
      <c r="G16" s="36" t="s">
        <v>3835</v>
      </c>
      <c r="H16" s="7" t="s">
        <v>3835</v>
      </c>
      <c r="I16" s="7">
        <v>18.0</v>
      </c>
      <c r="J16" s="7">
        <v>20.0</v>
      </c>
      <c r="K16" s="7" t="s">
        <v>3790</v>
      </c>
      <c r="L16" s="7">
        <v>70.0</v>
      </c>
      <c r="M16" s="7">
        <v>10.0</v>
      </c>
      <c r="N16" s="7" t="s">
        <v>346</v>
      </c>
      <c r="O16" s="37" t="s">
        <v>3836</v>
      </c>
      <c r="P16" s="36">
        <v>5.0</v>
      </c>
      <c r="Q16" s="37" t="s">
        <v>3837</v>
      </c>
      <c r="R16" s="7" t="s">
        <v>138</v>
      </c>
    </row>
    <row r="17">
      <c r="A17" s="6" t="s">
        <v>3838</v>
      </c>
      <c r="B17" s="7">
        <v>1.0</v>
      </c>
      <c r="C17" s="53">
        <v>1000.0</v>
      </c>
      <c r="D17" s="7" t="s">
        <v>2529</v>
      </c>
      <c r="E17" s="7" t="s">
        <v>3806</v>
      </c>
      <c r="F17" s="7">
        <v>15.0</v>
      </c>
      <c r="G17" s="36">
        <v>350.0</v>
      </c>
      <c r="H17" s="7">
        <v>40.0</v>
      </c>
      <c r="I17" s="7">
        <v>12.0</v>
      </c>
      <c r="J17" s="7">
        <v>14.0</v>
      </c>
      <c r="K17" s="7" t="s">
        <v>3828</v>
      </c>
      <c r="L17" s="7">
        <v>14.0</v>
      </c>
      <c r="M17" s="7">
        <v>5.0</v>
      </c>
      <c r="N17" s="7" t="s">
        <v>218</v>
      </c>
      <c r="O17" s="37" t="s">
        <v>204</v>
      </c>
      <c r="P17" s="36">
        <v>3.0</v>
      </c>
      <c r="Q17" s="37" t="s">
        <v>204</v>
      </c>
      <c r="R17" s="7" t="s">
        <v>9</v>
      </c>
    </row>
    <row r="18">
      <c r="A18" s="6" t="s">
        <v>3839</v>
      </c>
      <c r="B18" s="7">
        <v>1.0</v>
      </c>
      <c r="C18" s="53">
        <v>425.0</v>
      </c>
      <c r="D18" s="7" t="s">
        <v>2521</v>
      </c>
      <c r="E18" s="7" t="s">
        <v>3806</v>
      </c>
      <c r="F18" s="7">
        <v>15.0</v>
      </c>
      <c r="G18" s="36">
        <v>250.0</v>
      </c>
      <c r="H18" s="7">
        <v>28.0</v>
      </c>
      <c r="I18" s="7">
        <v>10.0</v>
      </c>
      <c r="J18" s="7">
        <v>11.0</v>
      </c>
      <c r="K18" s="7" t="s">
        <v>3826</v>
      </c>
      <c r="L18" s="7">
        <v>6.0</v>
      </c>
      <c r="M18" s="7">
        <v>5.0</v>
      </c>
      <c r="N18" s="7" t="s">
        <v>221</v>
      </c>
      <c r="O18" s="37" t="s">
        <v>3840</v>
      </c>
      <c r="P18" s="36">
        <v>0.0</v>
      </c>
      <c r="Q18" s="37" t="s">
        <v>3840</v>
      </c>
      <c r="R18" s="7" t="s">
        <v>9</v>
      </c>
    </row>
    <row r="19">
      <c r="A19" s="6" t="s">
        <v>3841</v>
      </c>
      <c r="B19" s="7">
        <v>10.0</v>
      </c>
      <c r="C19" s="53">
        <v>38000.0</v>
      </c>
      <c r="D19" s="7" t="s">
        <v>3793</v>
      </c>
      <c r="E19" s="7" t="s">
        <v>3806</v>
      </c>
      <c r="F19" s="7">
        <v>60.0</v>
      </c>
      <c r="G19" s="36">
        <v>1100.0</v>
      </c>
      <c r="H19" s="7">
        <v>130.0</v>
      </c>
      <c r="I19" s="7">
        <v>23.0</v>
      </c>
      <c r="J19" s="7">
        <v>24.0</v>
      </c>
      <c r="K19" s="7" t="s">
        <v>3828</v>
      </c>
      <c r="L19" s="7">
        <v>150.0</v>
      </c>
      <c r="M19" s="7">
        <v>15.0</v>
      </c>
      <c r="N19" s="7" t="s">
        <v>573</v>
      </c>
      <c r="O19" s="37" t="s">
        <v>3829</v>
      </c>
      <c r="P19" s="36">
        <v>48.0</v>
      </c>
      <c r="Q19" s="37" t="s">
        <v>204</v>
      </c>
      <c r="R19" s="7" t="s">
        <v>81</v>
      </c>
    </row>
    <row r="20">
      <c r="A20" s="6" t="s">
        <v>3842</v>
      </c>
      <c r="B20" s="7">
        <v>9.0</v>
      </c>
      <c r="C20" s="53">
        <v>38200.0</v>
      </c>
      <c r="D20" s="7" t="s">
        <v>2529</v>
      </c>
      <c r="E20" s="7" t="s">
        <v>3806</v>
      </c>
      <c r="F20" s="7">
        <v>30.0</v>
      </c>
      <c r="G20" s="36">
        <v>550.0</v>
      </c>
      <c r="H20" s="7">
        <v>60.0</v>
      </c>
      <c r="I20" s="7">
        <v>20.0</v>
      </c>
      <c r="J20" s="7">
        <v>24.0</v>
      </c>
      <c r="K20" s="7" t="s">
        <v>3795</v>
      </c>
      <c r="L20" s="7">
        <v>150.0</v>
      </c>
      <c r="M20" s="7">
        <v>10.0</v>
      </c>
      <c r="N20" s="7" t="s">
        <v>570</v>
      </c>
      <c r="O20" s="37" t="s">
        <v>3831</v>
      </c>
      <c r="P20" s="36">
        <v>3.0</v>
      </c>
      <c r="Q20" s="37" t="s">
        <v>204</v>
      </c>
      <c r="R20" s="7" t="s">
        <v>138</v>
      </c>
    </row>
    <row r="21">
      <c r="A21" s="6" t="s">
        <v>3843</v>
      </c>
      <c r="B21" s="7">
        <v>18.0</v>
      </c>
      <c r="C21" s="53">
        <v>1210000.0</v>
      </c>
      <c r="D21" s="7" t="s">
        <v>3793</v>
      </c>
      <c r="E21" s="7" t="s">
        <v>3816</v>
      </c>
      <c r="F21" s="7">
        <v>40.0</v>
      </c>
      <c r="G21" s="36">
        <v>850.0</v>
      </c>
      <c r="H21" s="7">
        <v>95.0</v>
      </c>
      <c r="I21" s="7">
        <v>32.0</v>
      </c>
      <c r="J21" s="7">
        <v>34.0</v>
      </c>
      <c r="K21" s="7" t="s">
        <v>3790</v>
      </c>
      <c r="L21" s="7">
        <v>380.0</v>
      </c>
      <c r="M21" s="7">
        <v>20.0</v>
      </c>
      <c r="N21" s="7" t="s">
        <v>3796</v>
      </c>
      <c r="O21" s="37" t="s">
        <v>3844</v>
      </c>
      <c r="P21" s="36">
        <v>50.0</v>
      </c>
      <c r="Q21" s="37" t="s">
        <v>3845</v>
      </c>
      <c r="R21" s="7" t="s">
        <v>138</v>
      </c>
    </row>
    <row r="22">
      <c r="A22" s="6" t="s">
        <v>3846</v>
      </c>
      <c r="B22" s="7">
        <v>15.0</v>
      </c>
      <c r="C22" s="53">
        <v>310000.0</v>
      </c>
      <c r="D22" s="7" t="s">
        <v>2562</v>
      </c>
      <c r="E22" s="7" t="s">
        <v>3806</v>
      </c>
      <c r="F22" s="7">
        <v>30.0</v>
      </c>
      <c r="G22" s="36">
        <v>550.0</v>
      </c>
      <c r="H22" s="7">
        <v>65.0</v>
      </c>
      <c r="I22" s="7">
        <v>29.0</v>
      </c>
      <c r="J22" s="7">
        <v>31.0</v>
      </c>
      <c r="K22" s="7" t="s">
        <v>3790</v>
      </c>
      <c r="L22" s="7">
        <v>280.0</v>
      </c>
      <c r="M22" s="7">
        <v>18.0</v>
      </c>
      <c r="N22" s="7" t="s">
        <v>3847</v>
      </c>
      <c r="O22" s="37" t="s">
        <v>3848</v>
      </c>
      <c r="P22" s="36">
        <v>20.0</v>
      </c>
      <c r="Q22" s="37" t="s">
        <v>204</v>
      </c>
      <c r="R22" s="7" t="s">
        <v>138</v>
      </c>
    </row>
    <row r="23">
      <c r="A23" s="6" t="s">
        <v>3849</v>
      </c>
      <c r="B23" s="7">
        <v>17.0</v>
      </c>
      <c r="C23" s="53">
        <v>780000.0</v>
      </c>
      <c r="D23" s="7" t="s">
        <v>2562</v>
      </c>
      <c r="E23" s="7" t="s">
        <v>3800</v>
      </c>
      <c r="F23" s="7">
        <v>30.0</v>
      </c>
      <c r="G23" s="36">
        <v>500.0</v>
      </c>
      <c r="H23" s="7">
        <v>55.0</v>
      </c>
      <c r="I23" s="7">
        <v>31.0</v>
      </c>
      <c r="J23" s="7">
        <v>33.0</v>
      </c>
      <c r="K23" s="7" t="s">
        <v>3790</v>
      </c>
      <c r="L23" s="7">
        <v>340.0</v>
      </c>
      <c r="M23" s="7">
        <v>25.0</v>
      </c>
      <c r="N23" s="7" t="s">
        <v>3850</v>
      </c>
      <c r="O23" s="37" t="s">
        <v>3851</v>
      </c>
      <c r="P23" s="36">
        <v>6.0</v>
      </c>
      <c r="Q23" s="37" t="s">
        <v>204</v>
      </c>
      <c r="R23" s="7" t="s">
        <v>24</v>
      </c>
    </row>
    <row r="24">
      <c r="A24" s="6" t="s">
        <v>3852</v>
      </c>
      <c r="B24" s="7">
        <v>7.0</v>
      </c>
      <c r="C24" s="53">
        <v>14850.0</v>
      </c>
      <c r="D24" s="7" t="s">
        <v>2529</v>
      </c>
      <c r="E24" s="7" t="s">
        <v>3800</v>
      </c>
      <c r="F24" s="7">
        <v>30.0</v>
      </c>
      <c r="G24" s="36">
        <v>550.0</v>
      </c>
      <c r="H24" s="7">
        <v>65.0</v>
      </c>
      <c r="I24" s="7">
        <v>17.0</v>
      </c>
      <c r="J24" s="7">
        <v>20.0</v>
      </c>
      <c r="K24" s="7" t="s">
        <v>3795</v>
      </c>
      <c r="L24" s="7">
        <v>80.0</v>
      </c>
      <c r="M24" s="7">
        <v>4.0</v>
      </c>
      <c r="N24" s="7" t="s">
        <v>380</v>
      </c>
      <c r="O24" s="37" t="s">
        <v>3831</v>
      </c>
      <c r="P24" s="36">
        <v>3.0</v>
      </c>
      <c r="Q24" s="37" t="s">
        <v>204</v>
      </c>
      <c r="R24" s="7" t="s">
        <v>9</v>
      </c>
    </row>
    <row r="25">
      <c r="A25" s="6" t="s">
        <v>3853</v>
      </c>
      <c r="B25" s="7">
        <v>14.0</v>
      </c>
      <c r="C25" s="53">
        <v>227000.0</v>
      </c>
      <c r="D25" s="7" t="s">
        <v>2562</v>
      </c>
      <c r="E25" s="7" t="s">
        <v>3800</v>
      </c>
      <c r="F25" s="7">
        <v>40.0</v>
      </c>
      <c r="G25" s="36">
        <v>550.0</v>
      </c>
      <c r="H25" s="7">
        <v>65.0</v>
      </c>
      <c r="I25" s="7">
        <v>28.0</v>
      </c>
      <c r="J25" s="7">
        <v>30.0</v>
      </c>
      <c r="K25" s="7" t="s">
        <v>3790</v>
      </c>
      <c r="L25" s="7">
        <v>250.0</v>
      </c>
      <c r="M25" s="7">
        <v>20.0</v>
      </c>
      <c r="N25" s="7" t="s">
        <v>3854</v>
      </c>
      <c r="O25" s="37" t="s">
        <v>3803</v>
      </c>
      <c r="P25" s="36">
        <v>3.0</v>
      </c>
      <c r="Q25" s="37" t="s">
        <v>204</v>
      </c>
      <c r="R25" s="7" t="s">
        <v>24</v>
      </c>
    </row>
    <row r="26">
      <c r="A26" s="6" t="s">
        <v>3855</v>
      </c>
      <c r="B26" s="7">
        <v>5.0</v>
      </c>
      <c r="C26" s="53">
        <v>7000.0</v>
      </c>
      <c r="D26" s="7" t="s">
        <v>2562</v>
      </c>
      <c r="E26" s="7" t="s">
        <v>3800</v>
      </c>
      <c r="F26" s="7">
        <v>15.0</v>
      </c>
      <c r="G26" s="36">
        <v>450.0</v>
      </c>
      <c r="H26" s="7">
        <v>50.0</v>
      </c>
      <c r="I26" s="7">
        <v>14.0</v>
      </c>
      <c r="J26" s="7">
        <v>17.0</v>
      </c>
      <c r="K26" s="7" t="s">
        <v>3801</v>
      </c>
      <c r="L26" s="7">
        <v>65.0</v>
      </c>
      <c r="M26" s="7">
        <v>6.0</v>
      </c>
      <c r="N26" s="7" t="s">
        <v>346</v>
      </c>
      <c r="O26" s="37" t="s">
        <v>3856</v>
      </c>
      <c r="P26" s="36">
        <v>3.0</v>
      </c>
      <c r="Q26" s="37" t="s">
        <v>204</v>
      </c>
      <c r="R26" s="7" t="s">
        <v>24</v>
      </c>
    </row>
    <row r="27">
      <c r="A27" s="6" t="s">
        <v>3857</v>
      </c>
      <c r="B27" s="7">
        <v>8.0</v>
      </c>
      <c r="C27" s="53">
        <v>20000.0</v>
      </c>
      <c r="D27" s="7" t="s">
        <v>2529</v>
      </c>
      <c r="E27" s="7" t="s">
        <v>3858</v>
      </c>
      <c r="F27" s="7">
        <v>30.0</v>
      </c>
      <c r="G27" s="36">
        <v>550.0</v>
      </c>
      <c r="H27" s="7">
        <v>65.0</v>
      </c>
      <c r="I27" s="7">
        <v>18.0</v>
      </c>
      <c r="J27" s="7">
        <v>22.0</v>
      </c>
      <c r="K27" s="7" t="s">
        <v>3826</v>
      </c>
      <c r="L27" s="7">
        <v>90.0</v>
      </c>
      <c r="M27" s="7">
        <v>5.0</v>
      </c>
      <c r="N27" s="7" t="s">
        <v>368</v>
      </c>
      <c r="O27" s="37" t="s">
        <v>3859</v>
      </c>
      <c r="P27" s="36">
        <v>1.0</v>
      </c>
      <c r="Q27" s="37" t="s">
        <v>1833</v>
      </c>
      <c r="R27" s="7" t="s">
        <v>77</v>
      </c>
    </row>
    <row r="28">
      <c r="A28" s="6" t="s">
        <v>3860</v>
      </c>
      <c r="B28" s="7">
        <v>11.0</v>
      </c>
      <c r="C28" s="53">
        <v>80000.0</v>
      </c>
      <c r="D28" s="7" t="s">
        <v>2539</v>
      </c>
      <c r="E28" s="7" t="s">
        <v>3800</v>
      </c>
      <c r="F28" s="7">
        <v>40.0</v>
      </c>
      <c r="G28" s="36">
        <v>650.0</v>
      </c>
      <c r="H28" s="7">
        <v>70.0</v>
      </c>
      <c r="I28" s="7">
        <v>25.0</v>
      </c>
      <c r="J28" s="7">
        <v>27.0</v>
      </c>
      <c r="K28" s="7" t="s">
        <v>3790</v>
      </c>
      <c r="L28" s="7">
        <v>180.0</v>
      </c>
      <c r="M28" s="7">
        <v>13.0</v>
      </c>
      <c r="N28" s="7" t="s">
        <v>1006</v>
      </c>
      <c r="O28" s="37" t="s">
        <v>3803</v>
      </c>
      <c r="P28" s="36">
        <v>0.0</v>
      </c>
      <c r="Q28" s="37" t="s">
        <v>204</v>
      </c>
      <c r="R28" s="7" t="s">
        <v>138</v>
      </c>
    </row>
    <row r="29">
      <c r="A29" s="6" t="s">
        <v>3861</v>
      </c>
      <c r="B29" s="7">
        <v>10.0</v>
      </c>
      <c r="C29" s="53">
        <v>62000.0</v>
      </c>
      <c r="D29" s="7" t="s">
        <v>3793</v>
      </c>
      <c r="E29" s="7" t="s">
        <v>3816</v>
      </c>
      <c r="F29" s="7">
        <v>10.0</v>
      </c>
      <c r="G29" s="36">
        <v>450.0</v>
      </c>
      <c r="H29" s="7">
        <v>50.0</v>
      </c>
      <c r="I29" s="7">
        <v>23.0</v>
      </c>
      <c r="J29" s="7">
        <v>24.0</v>
      </c>
      <c r="K29" s="7" t="s">
        <v>3790</v>
      </c>
      <c r="L29" s="7">
        <v>150.0</v>
      </c>
      <c r="M29" s="7">
        <v>11.0</v>
      </c>
      <c r="N29" s="7" t="s">
        <v>573</v>
      </c>
      <c r="O29" s="37" t="s">
        <v>3807</v>
      </c>
      <c r="P29" s="36">
        <v>150.0</v>
      </c>
      <c r="Q29" s="37" t="s">
        <v>3862</v>
      </c>
      <c r="R29" s="7" t="s">
        <v>109</v>
      </c>
    </row>
    <row r="30">
      <c r="A30" s="6" t="s">
        <v>3863</v>
      </c>
      <c r="B30" s="7">
        <v>2.0</v>
      </c>
      <c r="C30" s="53">
        <v>1900.0</v>
      </c>
      <c r="D30" s="7" t="s">
        <v>2529</v>
      </c>
      <c r="E30" s="7" t="s">
        <v>3806</v>
      </c>
      <c r="F30" s="7">
        <v>20.0</v>
      </c>
      <c r="G30" s="36">
        <v>500.0</v>
      </c>
      <c r="H30" s="7">
        <v>55.0</v>
      </c>
      <c r="I30" s="7">
        <v>10.0</v>
      </c>
      <c r="J30" s="7">
        <v>12.0</v>
      </c>
      <c r="K30" s="7" t="s">
        <v>3826</v>
      </c>
      <c r="L30" s="7">
        <v>14.0</v>
      </c>
      <c r="M30" s="7">
        <v>5.0</v>
      </c>
      <c r="N30" s="7" t="s">
        <v>202</v>
      </c>
      <c r="O30" s="37" t="s">
        <v>3864</v>
      </c>
      <c r="P30" s="36">
        <v>1.0</v>
      </c>
      <c r="Q30" s="37" t="s">
        <v>204</v>
      </c>
      <c r="R30" s="7" t="s">
        <v>24</v>
      </c>
    </row>
    <row r="31">
      <c r="A31" s="6" t="s">
        <v>3865</v>
      </c>
      <c r="B31" s="7">
        <v>7.0</v>
      </c>
      <c r="C31" s="53">
        <v>21000.0</v>
      </c>
      <c r="D31" s="7" t="s">
        <v>3793</v>
      </c>
      <c r="E31" s="7" t="s">
        <v>3816</v>
      </c>
      <c r="F31" s="7">
        <v>20.0</v>
      </c>
      <c r="G31" s="36">
        <v>450.0</v>
      </c>
      <c r="H31" s="7">
        <v>50.0</v>
      </c>
      <c r="I31" s="7">
        <v>19.0</v>
      </c>
      <c r="J31" s="7">
        <v>21.0</v>
      </c>
      <c r="K31" s="7" t="s">
        <v>3795</v>
      </c>
      <c r="L31" s="7">
        <v>110.0</v>
      </c>
      <c r="M31" s="7">
        <v>4.0</v>
      </c>
      <c r="N31" s="7" t="s">
        <v>394</v>
      </c>
      <c r="O31" s="37" t="s">
        <v>3866</v>
      </c>
      <c r="P31" s="36">
        <v>12.0</v>
      </c>
      <c r="Q31" s="37" t="s">
        <v>3845</v>
      </c>
      <c r="R31" s="7" t="s">
        <v>138</v>
      </c>
    </row>
    <row r="32">
      <c r="A32" s="6" t="s">
        <v>3867</v>
      </c>
      <c r="B32" s="7">
        <v>4.0</v>
      </c>
      <c r="C32" s="53">
        <v>6195.0</v>
      </c>
      <c r="D32" s="7" t="s">
        <v>2529</v>
      </c>
      <c r="E32" s="7" t="s">
        <v>3858</v>
      </c>
      <c r="F32" s="7">
        <v>25.0</v>
      </c>
      <c r="G32" s="36">
        <v>650.0</v>
      </c>
      <c r="H32" s="7">
        <v>75.0</v>
      </c>
      <c r="I32" s="7">
        <v>17.0</v>
      </c>
      <c r="J32" s="7">
        <v>19.0</v>
      </c>
      <c r="K32" s="7" t="s">
        <v>3801</v>
      </c>
      <c r="L32" s="7">
        <v>50.0</v>
      </c>
      <c r="M32" s="7">
        <v>7.0</v>
      </c>
      <c r="N32" s="7" t="s">
        <v>292</v>
      </c>
      <c r="O32" s="37" t="s">
        <v>3807</v>
      </c>
      <c r="P32" s="36">
        <v>3.0</v>
      </c>
      <c r="Q32" s="37" t="s">
        <v>3868</v>
      </c>
      <c r="R32" s="7" t="s">
        <v>9</v>
      </c>
    </row>
    <row r="33">
      <c r="A33" s="6" t="s">
        <v>3869</v>
      </c>
      <c r="B33" s="7">
        <v>12.0</v>
      </c>
      <c r="C33" s="53">
        <v>120000.0</v>
      </c>
      <c r="D33" s="7" t="s">
        <v>2529</v>
      </c>
      <c r="E33" s="7" t="s">
        <v>3794</v>
      </c>
      <c r="F33" s="7">
        <v>30.0</v>
      </c>
      <c r="G33" s="36">
        <v>550.0</v>
      </c>
      <c r="H33" s="7">
        <v>65.0</v>
      </c>
      <c r="I33" s="7">
        <v>27.0</v>
      </c>
      <c r="J33" s="7">
        <v>27.0</v>
      </c>
      <c r="K33" s="7" t="s">
        <v>3790</v>
      </c>
      <c r="L33" s="7">
        <v>140.0</v>
      </c>
      <c r="M33" s="7">
        <v>10.0</v>
      </c>
      <c r="N33" s="7" t="s">
        <v>1006</v>
      </c>
      <c r="O33" s="37" t="s">
        <v>3870</v>
      </c>
      <c r="P33" s="36">
        <v>3.0</v>
      </c>
      <c r="Q33" s="37" t="s">
        <v>3871</v>
      </c>
      <c r="R33" s="7" t="s">
        <v>118</v>
      </c>
    </row>
    <row r="34">
      <c r="A34" s="6" t="s">
        <v>3872</v>
      </c>
      <c r="B34" s="7">
        <v>6.0</v>
      </c>
      <c r="C34" s="53">
        <v>13150.0</v>
      </c>
      <c r="D34" s="7" t="s">
        <v>2539</v>
      </c>
      <c r="E34" s="7" t="s">
        <v>3822</v>
      </c>
      <c r="F34" s="7">
        <v>10.0</v>
      </c>
      <c r="G34" s="36">
        <v>450.0</v>
      </c>
      <c r="H34" s="7">
        <v>50.0</v>
      </c>
      <c r="I34" s="7">
        <v>13.0</v>
      </c>
      <c r="J34" s="7">
        <v>16.0</v>
      </c>
      <c r="K34" s="7" t="s">
        <v>3790</v>
      </c>
      <c r="L34" s="7">
        <v>90.0</v>
      </c>
      <c r="M34" s="7">
        <v>10.0</v>
      </c>
      <c r="N34" s="7" t="s">
        <v>321</v>
      </c>
      <c r="O34" s="37" t="s">
        <v>3807</v>
      </c>
      <c r="P34" s="36">
        <v>7.0</v>
      </c>
      <c r="Q34" s="37" t="s">
        <v>204</v>
      </c>
      <c r="R34" s="7" t="s">
        <v>9</v>
      </c>
    </row>
    <row r="35">
      <c r="A35" s="6" t="s">
        <v>3873</v>
      </c>
      <c r="B35" s="7">
        <v>19.0</v>
      </c>
      <c r="C35" s="53">
        <v>1630000.0</v>
      </c>
      <c r="D35" s="7" t="s">
        <v>2539</v>
      </c>
      <c r="E35" s="7" t="s">
        <v>3874</v>
      </c>
      <c r="F35" s="7">
        <v>80.0</v>
      </c>
      <c r="G35" s="36">
        <v>900.0</v>
      </c>
      <c r="H35" s="7">
        <v>105.0</v>
      </c>
      <c r="I35" s="7">
        <v>32.0</v>
      </c>
      <c r="J35" s="7">
        <v>33.0</v>
      </c>
      <c r="K35" s="7" t="s">
        <v>3790</v>
      </c>
      <c r="L35" s="7">
        <v>350.0</v>
      </c>
      <c r="M35" s="7">
        <v>15.0</v>
      </c>
      <c r="N35" s="7" t="s">
        <v>3875</v>
      </c>
      <c r="O35" s="37" t="s">
        <v>3876</v>
      </c>
      <c r="P35" s="36">
        <v>8.0</v>
      </c>
      <c r="Q35" s="37" t="s">
        <v>204</v>
      </c>
      <c r="R35" s="7" t="s">
        <v>24</v>
      </c>
    </row>
    <row r="36">
      <c r="A36" s="6" t="s">
        <v>3877</v>
      </c>
      <c r="B36" s="7">
        <v>9.0</v>
      </c>
      <c r="C36" s="53">
        <v>43000.0</v>
      </c>
      <c r="D36" s="7" t="s">
        <v>2539</v>
      </c>
      <c r="E36" s="7" t="s">
        <v>3816</v>
      </c>
      <c r="F36" s="7">
        <v>25.0</v>
      </c>
      <c r="G36" s="36">
        <v>750.0</v>
      </c>
      <c r="H36" s="7">
        <v>85.0</v>
      </c>
      <c r="I36" s="7">
        <v>22.0</v>
      </c>
      <c r="J36" s="7">
        <v>24.0</v>
      </c>
      <c r="K36" s="7" t="s">
        <v>3828</v>
      </c>
      <c r="L36" s="7">
        <v>145.0</v>
      </c>
      <c r="M36" s="7">
        <v>10.0</v>
      </c>
      <c r="N36" s="7" t="s">
        <v>394</v>
      </c>
      <c r="O36" s="37" t="s">
        <v>3878</v>
      </c>
      <c r="P36" s="36">
        <v>7.0</v>
      </c>
      <c r="Q36" s="37" t="s">
        <v>204</v>
      </c>
      <c r="R36" s="7" t="s">
        <v>24</v>
      </c>
    </row>
    <row r="37">
      <c r="A37" s="6" t="s">
        <v>3879</v>
      </c>
      <c r="B37" s="7">
        <v>8.0</v>
      </c>
      <c r="C37" s="53">
        <v>20000.0</v>
      </c>
      <c r="D37" s="7" t="s">
        <v>2539</v>
      </c>
      <c r="E37" s="7" t="s">
        <v>3806</v>
      </c>
      <c r="F37" s="7">
        <v>60.0</v>
      </c>
      <c r="G37" s="36">
        <v>1200.0</v>
      </c>
      <c r="H37" s="7">
        <v>140.0</v>
      </c>
      <c r="I37" s="7">
        <v>25.0</v>
      </c>
      <c r="J37" s="7">
        <v>25.0</v>
      </c>
      <c r="K37" s="7" t="s">
        <v>3795</v>
      </c>
      <c r="L37" s="7">
        <v>130.0</v>
      </c>
      <c r="M37" s="7">
        <v>20.0</v>
      </c>
      <c r="N37" s="7" t="s">
        <v>570</v>
      </c>
      <c r="O37" s="37" t="s">
        <v>3880</v>
      </c>
      <c r="P37" s="36">
        <v>0.0</v>
      </c>
      <c r="Q37" s="37" t="s">
        <v>3881</v>
      </c>
      <c r="R37" s="7" t="s">
        <v>81</v>
      </c>
    </row>
    <row r="38">
      <c r="A38" s="6" t="s">
        <v>3882</v>
      </c>
      <c r="B38" s="7">
        <v>4.0</v>
      </c>
      <c r="C38" s="53">
        <v>4350.0</v>
      </c>
      <c r="D38" s="7" t="s">
        <v>2539</v>
      </c>
      <c r="E38" s="7" t="s">
        <v>3816</v>
      </c>
      <c r="F38" s="7" t="s">
        <v>372</v>
      </c>
      <c r="G38" s="36" t="s">
        <v>372</v>
      </c>
      <c r="H38" s="7" t="s">
        <v>372</v>
      </c>
      <c r="I38" s="7">
        <v>16.0</v>
      </c>
      <c r="J38" s="7">
        <v>18.0</v>
      </c>
      <c r="K38" s="7" t="s">
        <v>3795</v>
      </c>
      <c r="L38" s="7">
        <v>48.0</v>
      </c>
      <c r="M38" s="7">
        <v>6.0</v>
      </c>
      <c r="N38" s="7" t="s">
        <v>255</v>
      </c>
      <c r="O38" s="37" t="s">
        <v>3831</v>
      </c>
      <c r="P38" s="36">
        <v>4.0</v>
      </c>
      <c r="Q38" s="37" t="s">
        <v>204</v>
      </c>
      <c r="R38" s="7" t="s">
        <v>138</v>
      </c>
    </row>
    <row r="39">
      <c r="A39" s="6" t="s">
        <v>3883</v>
      </c>
      <c r="B39" s="7">
        <v>6.0</v>
      </c>
      <c r="C39" s="53">
        <v>12000.0</v>
      </c>
      <c r="D39" s="7" t="s">
        <v>2562</v>
      </c>
      <c r="E39" s="7" t="s">
        <v>3816</v>
      </c>
      <c r="F39" s="7">
        <v>30.0</v>
      </c>
      <c r="G39" s="36">
        <v>550.0</v>
      </c>
      <c r="H39" s="7">
        <v>65.0</v>
      </c>
      <c r="I39" s="7">
        <v>17.0</v>
      </c>
      <c r="J39" s="7">
        <v>18.0</v>
      </c>
      <c r="K39" s="7" t="s">
        <v>3795</v>
      </c>
      <c r="L39" s="7">
        <v>80.0</v>
      </c>
      <c r="M39" s="7">
        <v>8.0</v>
      </c>
      <c r="N39" s="7" t="s">
        <v>239</v>
      </c>
      <c r="O39" s="37" t="s">
        <v>3807</v>
      </c>
      <c r="P39" s="36">
        <v>50.0</v>
      </c>
      <c r="Q39" s="37" t="s">
        <v>204</v>
      </c>
      <c r="R39" s="7" t="s">
        <v>150</v>
      </c>
    </row>
    <row r="40">
      <c r="A40" s="6" t="s">
        <v>3884</v>
      </c>
      <c r="B40" s="7">
        <v>2.0</v>
      </c>
      <c r="C40" s="53">
        <v>1400.0</v>
      </c>
      <c r="D40" s="7" t="s">
        <v>2529</v>
      </c>
      <c r="E40" s="7" t="s">
        <v>3816</v>
      </c>
      <c r="F40" s="7">
        <v>20.0</v>
      </c>
      <c r="G40" s="36">
        <v>200.0</v>
      </c>
      <c r="H40" s="7">
        <v>22.0</v>
      </c>
      <c r="I40" s="7">
        <v>13.0</v>
      </c>
      <c r="J40" s="7">
        <v>15.0</v>
      </c>
      <c r="K40" s="7" t="s">
        <v>3826</v>
      </c>
      <c r="L40" s="7">
        <v>20.0</v>
      </c>
      <c r="M40" s="7">
        <v>5.0</v>
      </c>
      <c r="N40" s="7" t="s">
        <v>352</v>
      </c>
      <c r="O40" s="37" t="s">
        <v>204</v>
      </c>
      <c r="P40" s="36">
        <v>3.0</v>
      </c>
      <c r="Q40" s="37" t="s">
        <v>204</v>
      </c>
      <c r="R40" s="7" t="s">
        <v>150</v>
      </c>
    </row>
    <row r="41">
      <c r="A41" s="6" t="s">
        <v>3885</v>
      </c>
      <c r="B41" s="7">
        <v>15.0</v>
      </c>
      <c r="C41" s="53">
        <v>316000.0</v>
      </c>
      <c r="D41" s="7" t="s">
        <v>2539</v>
      </c>
      <c r="E41" s="7" t="s">
        <v>3794</v>
      </c>
      <c r="F41" s="7">
        <v>60.0</v>
      </c>
      <c r="G41" s="36">
        <v>800.0</v>
      </c>
      <c r="H41" s="7">
        <v>90.0</v>
      </c>
      <c r="I41" s="7">
        <v>29.0</v>
      </c>
      <c r="J41" s="7">
        <v>30.0</v>
      </c>
      <c r="K41" s="7" t="s">
        <v>3790</v>
      </c>
      <c r="L41" s="7">
        <v>255.0</v>
      </c>
      <c r="M41" s="7">
        <v>12.0</v>
      </c>
      <c r="N41" s="7" t="s">
        <v>3854</v>
      </c>
      <c r="O41" s="37" t="s">
        <v>3886</v>
      </c>
      <c r="P41" s="36">
        <v>5.0</v>
      </c>
      <c r="Q41" s="37" t="s">
        <v>204</v>
      </c>
      <c r="R41" s="7" t="s">
        <v>24</v>
      </c>
    </row>
    <row r="42">
      <c r="A42" s="6" t="s">
        <v>3887</v>
      </c>
      <c r="B42" s="7">
        <v>16.0</v>
      </c>
      <c r="C42" s="53">
        <v>535000.0</v>
      </c>
      <c r="D42" s="7" t="s">
        <v>2539</v>
      </c>
      <c r="E42" s="7" t="s">
        <v>3816</v>
      </c>
      <c r="F42" s="7">
        <v>70.0</v>
      </c>
      <c r="G42" s="36">
        <v>850.0</v>
      </c>
      <c r="H42" s="7">
        <v>95.0</v>
      </c>
      <c r="I42" s="7">
        <v>30.0</v>
      </c>
      <c r="J42" s="7">
        <v>31.0</v>
      </c>
      <c r="K42" s="7" t="s">
        <v>3790</v>
      </c>
      <c r="L42" s="7">
        <v>280.0</v>
      </c>
      <c r="M42" s="7">
        <v>15.0</v>
      </c>
      <c r="N42" s="7" t="s">
        <v>3888</v>
      </c>
      <c r="O42" s="37" t="s">
        <v>3889</v>
      </c>
      <c r="P42" s="36">
        <v>9.0</v>
      </c>
      <c r="Q42" s="37" t="s">
        <v>204</v>
      </c>
      <c r="R42" s="7" t="s">
        <v>24</v>
      </c>
    </row>
    <row r="43">
      <c r="A43" s="6" t="s">
        <v>3890</v>
      </c>
      <c r="B43" s="7">
        <v>6.0</v>
      </c>
      <c r="C43" s="53">
        <v>13500.0</v>
      </c>
      <c r="D43" s="7" t="s">
        <v>2529</v>
      </c>
      <c r="E43" s="7" t="s">
        <v>3806</v>
      </c>
      <c r="F43" s="7">
        <v>50.0</v>
      </c>
      <c r="G43" s="36">
        <v>750.0</v>
      </c>
      <c r="H43" s="7">
        <v>85.0</v>
      </c>
      <c r="I43" s="7">
        <v>17.0</v>
      </c>
      <c r="J43" s="7">
        <v>19.0</v>
      </c>
      <c r="K43" s="7" t="s">
        <v>3795</v>
      </c>
      <c r="L43" s="7">
        <v>90.0</v>
      </c>
      <c r="M43" s="7">
        <v>5.0</v>
      </c>
      <c r="N43" s="7" t="s">
        <v>346</v>
      </c>
      <c r="O43" s="37" t="s">
        <v>3891</v>
      </c>
      <c r="P43" s="36">
        <v>0.0</v>
      </c>
      <c r="Q43" s="37" t="s">
        <v>204</v>
      </c>
      <c r="R43" s="7" t="s">
        <v>138</v>
      </c>
    </row>
    <row r="44">
      <c r="A44" s="6" t="s">
        <v>3892</v>
      </c>
      <c r="B44" s="7">
        <v>10.0</v>
      </c>
      <c r="C44" s="53">
        <v>57500.0</v>
      </c>
      <c r="D44" s="7" t="s">
        <v>2562</v>
      </c>
      <c r="E44" s="7" t="s">
        <v>3822</v>
      </c>
      <c r="F44" s="7">
        <v>20.0</v>
      </c>
      <c r="G44" s="36">
        <v>550.0</v>
      </c>
      <c r="H44" s="7">
        <v>65.0</v>
      </c>
      <c r="I44" s="7">
        <v>24.0</v>
      </c>
      <c r="J44" s="7">
        <v>26.0</v>
      </c>
      <c r="K44" s="7" t="s">
        <v>3790</v>
      </c>
      <c r="L44" s="7">
        <v>165.0</v>
      </c>
      <c r="M44" s="7">
        <v>12.0</v>
      </c>
      <c r="N44" s="7" t="s">
        <v>1006</v>
      </c>
      <c r="O44" s="37" t="s">
        <v>3893</v>
      </c>
      <c r="P44" s="36">
        <v>4.0</v>
      </c>
      <c r="Q44" s="37" t="s">
        <v>3810</v>
      </c>
      <c r="R44" s="7" t="s">
        <v>24</v>
      </c>
    </row>
    <row r="45">
      <c r="A45" s="6" t="s">
        <v>3894</v>
      </c>
      <c r="B45" s="7">
        <v>7.0</v>
      </c>
      <c r="C45" s="53">
        <v>16500.0</v>
      </c>
      <c r="D45" s="7" t="s">
        <v>2539</v>
      </c>
      <c r="E45" s="7" t="s">
        <v>3816</v>
      </c>
      <c r="F45" s="7">
        <v>20.0</v>
      </c>
      <c r="G45" s="36">
        <v>550.0</v>
      </c>
      <c r="H45" s="7">
        <v>60.0</v>
      </c>
      <c r="I45" s="7">
        <v>17.0</v>
      </c>
      <c r="J45" s="7">
        <v>18.0</v>
      </c>
      <c r="K45" s="7" t="s">
        <v>3790</v>
      </c>
      <c r="L45" s="7">
        <v>90.0</v>
      </c>
      <c r="M45" s="7">
        <v>8.0</v>
      </c>
      <c r="N45" s="7" t="s">
        <v>544</v>
      </c>
      <c r="O45" s="37" t="s">
        <v>3864</v>
      </c>
      <c r="P45" s="36">
        <v>7.0</v>
      </c>
      <c r="Q45" s="37" t="s">
        <v>3895</v>
      </c>
      <c r="R45" s="7" t="s">
        <v>109</v>
      </c>
    </row>
    <row r="46">
      <c r="A46" s="6" t="s">
        <v>3896</v>
      </c>
      <c r="B46" s="7">
        <v>4.0</v>
      </c>
      <c r="C46" s="53">
        <v>4650.0</v>
      </c>
      <c r="D46" s="7" t="s">
        <v>2539</v>
      </c>
      <c r="E46" s="7" t="s">
        <v>3806</v>
      </c>
      <c r="F46" s="7">
        <v>25.0</v>
      </c>
      <c r="G46" s="36">
        <v>350.0</v>
      </c>
      <c r="H46" s="7">
        <v>40.0</v>
      </c>
      <c r="I46" s="7">
        <v>16.0</v>
      </c>
      <c r="J46" s="7">
        <v>18.0</v>
      </c>
      <c r="K46" s="7" t="s">
        <v>3795</v>
      </c>
      <c r="L46" s="7">
        <v>45.0</v>
      </c>
      <c r="M46" s="7">
        <v>6.0</v>
      </c>
      <c r="N46" s="7" t="s">
        <v>255</v>
      </c>
      <c r="O46" s="37" t="s">
        <v>3897</v>
      </c>
      <c r="P46" s="36">
        <v>3.0</v>
      </c>
      <c r="Q46" s="37" t="s">
        <v>204</v>
      </c>
      <c r="R46" s="7" t="s">
        <v>24</v>
      </c>
    </row>
    <row r="47">
      <c r="A47" s="6" t="s">
        <v>3898</v>
      </c>
      <c r="B47" s="7">
        <v>11.0</v>
      </c>
      <c r="C47" s="53">
        <v>84000.0</v>
      </c>
      <c r="D47" s="7" t="s">
        <v>2539</v>
      </c>
      <c r="E47" s="7" t="s">
        <v>3816</v>
      </c>
      <c r="F47" s="7">
        <v>30.0</v>
      </c>
      <c r="G47" s="36">
        <v>750.0</v>
      </c>
      <c r="H47" s="7">
        <v>85.0</v>
      </c>
      <c r="I47" s="7">
        <v>24.0</v>
      </c>
      <c r="J47" s="7">
        <v>25.0</v>
      </c>
      <c r="K47" s="7" t="s">
        <v>3790</v>
      </c>
      <c r="L47" s="7">
        <v>180.0</v>
      </c>
      <c r="M47" s="7">
        <v>11.0</v>
      </c>
      <c r="N47" s="7" t="s">
        <v>1006</v>
      </c>
      <c r="O47" s="37" t="s">
        <v>3899</v>
      </c>
      <c r="P47" s="36">
        <v>12.0</v>
      </c>
      <c r="Q47" s="37" t="s">
        <v>204</v>
      </c>
      <c r="R47" s="7" t="s">
        <v>138</v>
      </c>
    </row>
    <row r="48">
      <c r="A48" s="6" t="s">
        <v>3900</v>
      </c>
      <c r="B48" s="7">
        <v>11.0</v>
      </c>
      <c r="C48" s="53">
        <v>79500.0</v>
      </c>
      <c r="D48" s="7" t="s">
        <v>2539</v>
      </c>
      <c r="E48" s="7" t="s">
        <v>3819</v>
      </c>
      <c r="F48" s="7">
        <v>40.0</v>
      </c>
      <c r="G48" s="36">
        <v>550.0</v>
      </c>
      <c r="H48" s="7">
        <v>65.0</v>
      </c>
      <c r="I48" s="7">
        <v>24.0</v>
      </c>
      <c r="J48" s="7">
        <v>25.0</v>
      </c>
      <c r="K48" s="7" t="s">
        <v>3790</v>
      </c>
      <c r="L48" s="7">
        <v>170.0</v>
      </c>
      <c r="M48" s="7">
        <v>12.0</v>
      </c>
      <c r="N48" s="7" t="s">
        <v>1006</v>
      </c>
      <c r="O48" s="37" t="s">
        <v>3901</v>
      </c>
      <c r="P48" s="36">
        <v>3.0</v>
      </c>
      <c r="Q48" s="37" t="s">
        <v>204</v>
      </c>
      <c r="R48" s="7" t="s">
        <v>24</v>
      </c>
    </row>
    <row r="49">
      <c r="A49" s="6" t="s">
        <v>3902</v>
      </c>
      <c r="B49" s="7">
        <v>7.0</v>
      </c>
      <c r="C49" s="53">
        <v>20900.0</v>
      </c>
      <c r="D49" s="7" t="s">
        <v>2539</v>
      </c>
      <c r="E49" s="7" t="s">
        <v>3806</v>
      </c>
      <c r="F49" s="7">
        <v>35.0</v>
      </c>
      <c r="G49" s="36">
        <v>420.0</v>
      </c>
      <c r="H49" s="7">
        <v>48.0</v>
      </c>
      <c r="I49" s="7">
        <v>19.0</v>
      </c>
      <c r="J49" s="7">
        <v>21.0</v>
      </c>
      <c r="K49" s="7" t="s">
        <v>3801</v>
      </c>
      <c r="L49" s="7">
        <v>105.0</v>
      </c>
      <c r="M49" s="7">
        <v>10.0</v>
      </c>
      <c r="N49" s="7" t="s">
        <v>544</v>
      </c>
      <c r="O49" s="37" t="s">
        <v>3803</v>
      </c>
      <c r="P49" s="36">
        <v>3.0</v>
      </c>
      <c r="Q49" s="37" t="s">
        <v>204</v>
      </c>
      <c r="R49" s="7" t="s">
        <v>24</v>
      </c>
    </row>
    <row r="50">
      <c r="A50" s="6" t="s">
        <v>3903</v>
      </c>
      <c r="B50" s="7">
        <v>11.0</v>
      </c>
      <c r="C50" s="53">
        <v>62000.0</v>
      </c>
      <c r="D50" s="7" t="s">
        <v>2529</v>
      </c>
      <c r="E50" s="7" t="s">
        <v>3816</v>
      </c>
      <c r="F50" s="7">
        <v>60.0</v>
      </c>
      <c r="G50" s="36">
        <v>1100.0</v>
      </c>
      <c r="H50" s="7">
        <v>130.0</v>
      </c>
      <c r="I50" s="7">
        <v>24.0</v>
      </c>
      <c r="J50" s="7">
        <v>26.0</v>
      </c>
      <c r="K50" s="7" t="s">
        <v>3790</v>
      </c>
      <c r="L50" s="7">
        <v>150.0</v>
      </c>
      <c r="M50" s="7">
        <v>10.0</v>
      </c>
      <c r="N50" s="7" t="s">
        <v>436</v>
      </c>
      <c r="O50" s="37" t="s">
        <v>3831</v>
      </c>
      <c r="P50" s="36">
        <v>0.0</v>
      </c>
      <c r="Q50" s="37" t="s">
        <v>204</v>
      </c>
      <c r="R50" s="7" t="s">
        <v>81</v>
      </c>
    </row>
    <row r="51">
      <c r="A51" s="6" t="s">
        <v>3904</v>
      </c>
      <c r="B51" s="7">
        <v>1.0</v>
      </c>
      <c r="C51" s="53">
        <v>1500.0</v>
      </c>
      <c r="D51" s="7" t="s">
        <v>2529</v>
      </c>
      <c r="E51" s="7" t="s">
        <v>3822</v>
      </c>
      <c r="F51" s="7">
        <v>20.0</v>
      </c>
      <c r="G51" s="36">
        <v>200.0</v>
      </c>
      <c r="H51" s="7">
        <v>22.0</v>
      </c>
      <c r="I51" s="7">
        <v>12.0</v>
      </c>
      <c r="J51" s="7">
        <v>14.0</v>
      </c>
      <c r="K51" s="7" t="s">
        <v>3790</v>
      </c>
      <c r="L51" s="7">
        <v>10.0</v>
      </c>
      <c r="M51" s="7">
        <v>5.0</v>
      </c>
      <c r="N51" s="7" t="s">
        <v>218</v>
      </c>
      <c r="O51" s="37" t="s">
        <v>204</v>
      </c>
      <c r="P51" s="36">
        <v>1.0</v>
      </c>
      <c r="Q51" s="37" t="s">
        <v>204</v>
      </c>
      <c r="R51" s="7" t="s">
        <v>9</v>
      </c>
    </row>
    <row r="52">
      <c r="A52" s="6" t="s">
        <v>3905</v>
      </c>
      <c r="B52" s="7">
        <v>9.0</v>
      </c>
      <c r="C52" s="53">
        <v>28200.0</v>
      </c>
      <c r="D52" s="7" t="s">
        <v>2539</v>
      </c>
      <c r="E52" s="7" t="s">
        <v>3806</v>
      </c>
      <c r="F52" s="7">
        <v>35.0</v>
      </c>
      <c r="G52" s="36">
        <v>650.0</v>
      </c>
      <c r="H52" s="7">
        <v>75.0</v>
      </c>
      <c r="I52" s="7">
        <v>21.0</v>
      </c>
      <c r="J52" s="7">
        <v>23.0</v>
      </c>
      <c r="K52" s="7" t="s">
        <v>3790</v>
      </c>
      <c r="L52" s="7">
        <v>135.0</v>
      </c>
      <c r="M52" s="7">
        <v>8.0</v>
      </c>
      <c r="N52" s="7" t="s">
        <v>394</v>
      </c>
      <c r="O52" s="37" t="s">
        <v>3814</v>
      </c>
      <c r="P52" s="36">
        <v>7.0</v>
      </c>
      <c r="Q52" s="37" t="s">
        <v>204</v>
      </c>
      <c r="R52" s="7" t="s">
        <v>24</v>
      </c>
    </row>
    <row r="53">
      <c r="A53" s="6" t="s">
        <v>3906</v>
      </c>
      <c r="B53" s="7">
        <v>20.0</v>
      </c>
      <c r="C53" s="53">
        <v>3750000.0</v>
      </c>
      <c r="D53" s="7" t="s">
        <v>3793</v>
      </c>
      <c r="E53" s="7" t="s">
        <v>3794</v>
      </c>
      <c r="F53" s="7">
        <v>10.0</v>
      </c>
      <c r="G53" s="36">
        <v>350.0</v>
      </c>
      <c r="H53" s="7">
        <v>40.0</v>
      </c>
      <c r="I53" s="7">
        <v>35.0</v>
      </c>
      <c r="J53" s="7">
        <v>37.0</v>
      </c>
      <c r="K53" s="7" t="s">
        <v>3790</v>
      </c>
      <c r="L53" s="7">
        <v>465.0</v>
      </c>
      <c r="M53" s="7">
        <v>20.0</v>
      </c>
      <c r="N53" s="7" t="s">
        <v>3907</v>
      </c>
      <c r="O53" s="37" t="s">
        <v>3908</v>
      </c>
      <c r="P53" s="36">
        <v>1000.0</v>
      </c>
      <c r="Q53" s="37" t="s">
        <v>3845</v>
      </c>
      <c r="R53" s="7" t="s">
        <v>24</v>
      </c>
    </row>
    <row r="54">
      <c r="A54" s="6" t="s">
        <v>3909</v>
      </c>
      <c r="B54" s="7">
        <v>3.0</v>
      </c>
      <c r="C54" s="53">
        <v>3170.0</v>
      </c>
      <c r="D54" s="7" t="s">
        <v>2529</v>
      </c>
      <c r="E54" s="7" t="s">
        <v>3816</v>
      </c>
      <c r="F54" s="7">
        <v>20.0</v>
      </c>
      <c r="G54" s="36">
        <v>350.0</v>
      </c>
      <c r="H54" s="7">
        <v>40.0</v>
      </c>
      <c r="I54" s="7">
        <v>10.0</v>
      </c>
      <c r="J54" s="7">
        <v>11.0</v>
      </c>
      <c r="K54" s="7" t="s">
        <v>3826</v>
      </c>
      <c r="L54" s="7">
        <v>43.0</v>
      </c>
      <c r="M54" s="7">
        <v>4.0</v>
      </c>
      <c r="N54" s="7" t="s">
        <v>218</v>
      </c>
      <c r="O54" s="37" t="s">
        <v>3831</v>
      </c>
      <c r="P54" s="36">
        <v>1.0</v>
      </c>
      <c r="Q54" s="37" t="s">
        <v>3910</v>
      </c>
      <c r="R54" s="7" t="s">
        <v>24</v>
      </c>
    </row>
    <row r="55">
      <c r="A55" s="6" t="s">
        <v>3911</v>
      </c>
      <c r="B55" s="7">
        <v>2.0</v>
      </c>
      <c r="C55" s="53">
        <v>2210.0</v>
      </c>
      <c r="D55" s="7" t="s">
        <v>2529</v>
      </c>
      <c r="E55" s="7" t="s">
        <v>3806</v>
      </c>
      <c r="F55" s="7">
        <v>20.0</v>
      </c>
      <c r="G55" s="36">
        <v>500.0</v>
      </c>
      <c r="H55" s="7">
        <v>55.0</v>
      </c>
      <c r="I55" s="7">
        <v>14.0</v>
      </c>
      <c r="J55" s="7">
        <v>15.0</v>
      </c>
      <c r="K55" s="7" t="s">
        <v>3801</v>
      </c>
      <c r="L55" s="7">
        <v>24.0</v>
      </c>
      <c r="M55" s="7">
        <v>5.0</v>
      </c>
      <c r="N55" s="7" t="s">
        <v>352</v>
      </c>
      <c r="O55" s="37" t="s">
        <v>3831</v>
      </c>
      <c r="P55" s="36">
        <v>3.0</v>
      </c>
      <c r="Q55" s="37" t="s">
        <v>204</v>
      </c>
      <c r="R55" s="7" t="s">
        <v>9</v>
      </c>
    </row>
    <row r="56">
      <c r="A56" s="6" t="s">
        <v>3912</v>
      </c>
      <c r="B56" s="7">
        <v>3.0</v>
      </c>
      <c r="C56" s="53">
        <v>2980.0</v>
      </c>
      <c r="D56" s="7" t="s">
        <v>2539</v>
      </c>
      <c r="E56" s="7" t="s">
        <v>3806</v>
      </c>
      <c r="F56" s="7" t="s">
        <v>372</v>
      </c>
      <c r="G56" s="36" t="s">
        <v>372</v>
      </c>
      <c r="H56" s="7" t="s">
        <v>372</v>
      </c>
      <c r="I56" s="7">
        <v>15.0</v>
      </c>
      <c r="J56" s="7">
        <v>17.0</v>
      </c>
      <c r="K56" s="7" t="s">
        <v>3801</v>
      </c>
      <c r="L56" s="7">
        <v>44.0</v>
      </c>
      <c r="M56" s="7">
        <v>5.0</v>
      </c>
      <c r="N56" s="7" t="s">
        <v>240</v>
      </c>
      <c r="O56" s="37" t="s">
        <v>3829</v>
      </c>
      <c r="P56" s="36">
        <v>5.0</v>
      </c>
      <c r="Q56" s="37" t="s">
        <v>204</v>
      </c>
      <c r="R56" s="7" t="s">
        <v>138</v>
      </c>
    </row>
    <row r="57">
      <c r="A57" s="6" t="s">
        <v>3913</v>
      </c>
      <c r="B57" s="7">
        <v>6.0</v>
      </c>
      <c r="C57" s="53">
        <v>12500.0</v>
      </c>
      <c r="D57" s="7" t="s">
        <v>2562</v>
      </c>
      <c r="E57" s="7" t="s">
        <v>3822</v>
      </c>
      <c r="F57" s="7">
        <v>25.0</v>
      </c>
      <c r="G57" s="36">
        <v>600.0</v>
      </c>
      <c r="H57" s="7">
        <v>65.0</v>
      </c>
      <c r="I57" s="7">
        <v>18.0</v>
      </c>
      <c r="J57" s="7">
        <v>19.0</v>
      </c>
      <c r="K57" s="7" t="s">
        <v>3790</v>
      </c>
      <c r="L57" s="7">
        <v>80.0</v>
      </c>
      <c r="M57" s="7">
        <v>10.0</v>
      </c>
      <c r="N57" s="7" t="s">
        <v>239</v>
      </c>
      <c r="O57" s="37" t="s">
        <v>3914</v>
      </c>
      <c r="P57" s="36">
        <v>8.0</v>
      </c>
      <c r="Q57" s="37" t="s">
        <v>3915</v>
      </c>
      <c r="R57" s="7" t="s">
        <v>34</v>
      </c>
    </row>
    <row r="58">
      <c r="A58" s="6" t="s">
        <v>3916</v>
      </c>
      <c r="B58" s="7">
        <v>1.0</v>
      </c>
      <c r="C58" s="53">
        <v>900.0</v>
      </c>
      <c r="D58" s="7" t="s">
        <v>3917</v>
      </c>
      <c r="E58" s="7" t="s">
        <v>3816</v>
      </c>
      <c r="F58" s="7">
        <v>40.0</v>
      </c>
      <c r="G58" s="36">
        <v>100.0</v>
      </c>
      <c r="H58" s="7">
        <v>22.0</v>
      </c>
      <c r="I58" s="7">
        <v>11.0</v>
      </c>
      <c r="J58" s="7">
        <v>12.0</v>
      </c>
      <c r="K58" s="7" t="s">
        <v>3826</v>
      </c>
      <c r="L58" s="7">
        <v>12.0</v>
      </c>
      <c r="M58" s="7">
        <v>4.0</v>
      </c>
      <c r="N58" s="7" t="s">
        <v>223</v>
      </c>
      <c r="O58" s="37" t="s">
        <v>204</v>
      </c>
      <c r="P58" s="36">
        <v>0.0</v>
      </c>
      <c r="Q58" s="37" t="s">
        <v>204</v>
      </c>
      <c r="R58" s="7" t="s">
        <v>150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8.86"/>
    <col customWidth="1" min="3" max="3" width="8.71"/>
    <col customWidth="1" min="4" max="4" width="8.14"/>
    <col customWidth="1" min="5" max="5" width="10.43"/>
  </cols>
  <sheetData>
    <row r="1">
      <c r="A1" s="3" t="s">
        <v>3214</v>
      </c>
      <c r="B1" s="3" t="s">
        <v>184</v>
      </c>
      <c r="C1" s="35" t="s">
        <v>185</v>
      </c>
      <c r="D1" s="3" t="s">
        <v>197</v>
      </c>
      <c r="E1" s="3" t="s">
        <v>1</v>
      </c>
    </row>
    <row r="2">
      <c r="A2" s="6" t="s">
        <v>3918</v>
      </c>
      <c r="B2" s="7">
        <v>1.0</v>
      </c>
      <c r="C2" s="36">
        <v>80.0</v>
      </c>
      <c r="D2" s="7" t="s">
        <v>214</v>
      </c>
      <c r="E2" s="7" t="s">
        <v>24</v>
      </c>
    </row>
    <row r="3">
      <c r="A3" s="6" t="s">
        <v>3919</v>
      </c>
      <c r="B3" s="7">
        <v>1.0</v>
      </c>
      <c r="C3" s="36">
        <v>250.0</v>
      </c>
      <c r="D3" s="7">
        <v>2.0</v>
      </c>
      <c r="E3" s="7" t="s">
        <v>24</v>
      </c>
    </row>
    <row r="4">
      <c r="A4" s="6" t="s">
        <v>3920</v>
      </c>
      <c r="B4" s="7">
        <v>1.0</v>
      </c>
      <c r="C4" s="36">
        <v>3.0</v>
      </c>
      <c r="D4" s="7">
        <v>1.0</v>
      </c>
      <c r="E4" s="7" t="s">
        <v>9</v>
      </c>
    </row>
    <row r="5">
      <c r="A5" s="6" t="s">
        <v>3921</v>
      </c>
      <c r="B5" s="7">
        <v>1.0</v>
      </c>
      <c r="C5" s="36">
        <v>25.0</v>
      </c>
      <c r="D5" s="7">
        <v>1.0</v>
      </c>
      <c r="E5" s="7" t="s">
        <v>9</v>
      </c>
    </row>
    <row r="6">
      <c r="A6" s="6" t="s">
        <v>3922</v>
      </c>
      <c r="B6" s="7">
        <v>1.0</v>
      </c>
      <c r="C6" s="36">
        <v>15.0</v>
      </c>
      <c r="D6" s="7">
        <v>1.0</v>
      </c>
      <c r="E6" s="7" t="s">
        <v>24</v>
      </c>
    </row>
    <row r="7">
      <c r="A7" s="6" t="s">
        <v>3923</v>
      </c>
      <c r="B7" s="7">
        <v>1.0</v>
      </c>
      <c r="C7" s="36">
        <v>3.0</v>
      </c>
      <c r="D7" s="7" t="s">
        <v>214</v>
      </c>
      <c r="E7" s="7" t="s">
        <v>24</v>
      </c>
    </row>
    <row r="8">
      <c r="A8" s="6" t="s">
        <v>3924</v>
      </c>
      <c r="B8" s="7">
        <v>1.0</v>
      </c>
      <c r="C8" s="36">
        <v>400.0</v>
      </c>
      <c r="D8" s="7" t="s">
        <v>214</v>
      </c>
      <c r="E8" s="7" t="s">
        <v>9</v>
      </c>
    </row>
    <row r="9">
      <c r="A9" s="6" t="s">
        <v>3925</v>
      </c>
      <c r="B9" s="7">
        <v>1.0</v>
      </c>
      <c r="C9" s="36">
        <v>2.0</v>
      </c>
      <c r="D9" s="7" t="s">
        <v>214</v>
      </c>
      <c r="E9" s="7" t="s">
        <v>24</v>
      </c>
    </row>
    <row r="10">
      <c r="A10" s="6" t="s">
        <v>3926</v>
      </c>
      <c r="B10" s="7">
        <v>1.0</v>
      </c>
      <c r="C10" s="36">
        <v>5.0</v>
      </c>
      <c r="D10" s="7" t="s">
        <v>214</v>
      </c>
      <c r="E10" s="7" t="s">
        <v>24</v>
      </c>
    </row>
    <row r="11">
      <c r="A11" s="6" t="s">
        <v>3927</v>
      </c>
      <c r="B11" s="7">
        <v>1.0</v>
      </c>
      <c r="C11" s="36">
        <v>1.0</v>
      </c>
      <c r="D11" s="7" t="s">
        <v>214</v>
      </c>
      <c r="E11" s="7" t="s">
        <v>24</v>
      </c>
    </row>
    <row r="12">
      <c r="A12" s="6" t="s">
        <v>3928</v>
      </c>
      <c r="B12" s="7">
        <v>1.0</v>
      </c>
      <c r="C12" s="36">
        <v>5.0</v>
      </c>
      <c r="D12" s="7" t="s">
        <v>214</v>
      </c>
      <c r="E12" s="7" t="s">
        <v>24</v>
      </c>
    </row>
    <row r="13">
      <c r="A13" s="6" t="s">
        <v>3929</v>
      </c>
      <c r="B13" s="7">
        <v>1.0</v>
      </c>
      <c r="C13" s="36">
        <v>5.0</v>
      </c>
      <c r="D13" s="7" t="s">
        <v>214</v>
      </c>
      <c r="E13" s="7" t="s">
        <v>24</v>
      </c>
    </row>
    <row r="14">
      <c r="A14" s="6" t="s">
        <v>3930</v>
      </c>
      <c r="B14" s="7">
        <v>1.0</v>
      </c>
      <c r="C14" s="36">
        <v>5.0</v>
      </c>
      <c r="D14" s="7" t="s">
        <v>214</v>
      </c>
      <c r="E14" s="7" t="s">
        <v>24</v>
      </c>
    </row>
    <row r="15">
      <c r="A15" s="6" t="s">
        <v>3931</v>
      </c>
      <c r="B15" s="7">
        <v>1.0</v>
      </c>
      <c r="C15" s="36">
        <v>10.0</v>
      </c>
      <c r="D15" s="7" t="s">
        <v>214</v>
      </c>
      <c r="E15" s="7" t="s">
        <v>9</v>
      </c>
    </row>
    <row r="16">
      <c r="A16" s="6" t="s">
        <v>3932</v>
      </c>
      <c r="B16" s="7">
        <v>1.0</v>
      </c>
      <c r="C16" s="36">
        <v>1.0</v>
      </c>
      <c r="D16" s="7" t="s">
        <v>214</v>
      </c>
      <c r="E16" s="7" t="s">
        <v>9</v>
      </c>
    </row>
    <row r="17">
      <c r="A17" s="6" t="s">
        <v>3933</v>
      </c>
      <c r="B17" s="7">
        <v>1.0</v>
      </c>
      <c r="C17" s="36">
        <v>5.0</v>
      </c>
      <c r="D17" s="7">
        <v>1.0</v>
      </c>
      <c r="E17" s="7" t="s">
        <v>9</v>
      </c>
    </row>
    <row r="18">
      <c r="A18" s="6" t="s">
        <v>3934</v>
      </c>
      <c r="B18" s="7">
        <v>1.0</v>
      </c>
      <c r="C18" s="36">
        <v>5.0</v>
      </c>
      <c r="D18" s="7" t="s">
        <v>214</v>
      </c>
      <c r="E18" s="7" t="s">
        <v>24</v>
      </c>
    </row>
    <row r="19">
      <c r="A19" s="6" t="s">
        <v>3935</v>
      </c>
      <c r="B19" s="7">
        <v>1.0</v>
      </c>
      <c r="C19" s="36">
        <v>5.0</v>
      </c>
      <c r="D19" s="7" t="s">
        <v>214</v>
      </c>
      <c r="E19" s="7" t="s">
        <v>9</v>
      </c>
    </row>
    <row r="20">
      <c r="A20" s="6" t="s">
        <v>3936</v>
      </c>
      <c r="B20" s="7">
        <v>2.0</v>
      </c>
      <c r="C20" s="36" t="s">
        <v>2703</v>
      </c>
      <c r="D20" s="7" t="s">
        <v>214</v>
      </c>
      <c r="E20" s="7" t="s">
        <v>24</v>
      </c>
    </row>
    <row r="21">
      <c r="A21" s="6" t="s">
        <v>3937</v>
      </c>
      <c r="B21" s="7">
        <v>1.0</v>
      </c>
      <c r="C21" s="36">
        <v>10.0</v>
      </c>
      <c r="D21" s="7" t="s">
        <v>214</v>
      </c>
      <c r="E21" s="7" t="s">
        <v>9</v>
      </c>
    </row>
    <row r="22">
      <c r="A22" s="6" t="s">
        <v>3938</v>
      </c>
      <c r="B22" s="7">
        <v>1.0</v>
      </c>
      <c r="C22" s="36">
        <v>25.0</v>
      </c>
      <c r="D22" s="7">
        <v>1.0</v>
      </c>
      <c r="E22" s="7" t="s">
        <v>24</v>
      </c>
    </row>
    <row r="23">
      <c r="A23" s="6" t="s">
        <v>3939</v>
      </c>
      <c r="B23" s="7">
        <v>1.0</v>
      </c>
      <c r="C23" s="36">
        <v>400.0</v>
      </c>
      <c r="D23" s="7">
        <v>1.0</v>
      </c>
      <c r="E23" s="7" t="s">
        <v>24</v>
      </c>
    </row>
    <row r="24">
      <c r="A24" s="6" t="s">
        <v>3940</v>
      </c>
      <c r="B24" s="7">
        <v>3.0</v>
      </c>
      <c r="C24" s="36">
        <v>1200.0</v>
      </c>
      <c r="D24" s="7">
        <v>1.0</v>
      </c>
      <c r="E24" s="7" t="s">
        <v>24</v>
      </c>
    </row>
    <row r="25">
      <c r="A25" s="6" t="s">
        <v>3941</v>
      </c>
      <c r="B25" s="7">
        <v>5.0</v>
      </c>
      <c r="C25" s="36">
        <v>2500.0</v>
      </c>
      <c r="D25" s="7">
        <v>2.0</v>
      </c>
      <c r="E25" s="7" t="s">
        <v>24</v>
      </c>
    </row>
    <row r="26">
      <c r="A26" s="6" t="s">
        <v>3942</v>
      </c>
      <c r="B26" s="7">
        <v>1.0</v>
      </c>
      <c r="C26" s="36">
        <v>100.0</v>
      </c>
      <c r="D26" s="7" t="s">
        <v>214</v>
      </c>
      <c r="E26" s="7" t="s">
        <v>9</v>
      </c>
    </row>
    <row r="27">
      <c r="A27" s="6" t="s">
        <v>3943</v>
      </c>
      <c r="B27" s="7">
        <v>1.0</v>
      </c>
      <c r="C27" s="36">
        <v>5.0</v>
      </c>
      <c r="D27" s="7" t="s">
        <v>214</v>
      </c>
      <c r="E27" s="7" t="s">
        <v>24</v>
      </c>
    </row>
    <row r="28">
      <c r="A28" s="6" t="s">
        <v>3944</v>
      </c>
      <c r="B28" s="7">
        <v>1.0</v>
      </c>
      <c r="C28" s="36">
        <v>100.0</v>
      </c>
      <c r="D28" s="7" t="s">
        <v>214</v>
      </c>
      <c r="E28" s="7" t="s">
        <v>24</v>
      </c>
    </row>
    <row r="29">
      <c r="A29" s="6" t="s">
        <v>3945</v>
      </c>
      <c r="B29" s="7">
        <v>2.0</v>
      </c>
      <c r="C29" s="36">
        <v>400.0</v>
      </c>
      <c r="D29" s="7" t="s">
        <v>214</v>
      </c>
      <c r="E29" s="7" t="s">
        <v>24</v>
      </c>
    </row>
    <row r="30">
      <c r="A30" s="6" t="s">
        <v>3946</v>
      </c>
      <c r="B30" s="7">
        <v>1.0</v>
      </c>
      <c r="C30" s="36">
        <v>20.0</v>
      </c>
      <c r="D30" s="7" t="s">
        <v>214</v>
      </c>
      <c r="E30" s="7" t="s">
        <v>24</v>
      </c>
    </row>
    <row r="31">
      <c r="A31" s="6" t="s">
        <v>3947</v>
      </c>
      <c r="B31" s="7">
        <v>1.0</v>
      </c>
      <c r="C31" s="36">
        <v>3.0</v>
      </c>
      <c r="D31" s="7">
        <v>1.0</v>
      </c>
      <c r="E31" s="7" t="s">
        <v>9</v>
      </c>
    </row>
    <row r="32">
      <c r="A32" s="6" t="s">
        <v>3948</v>
      </c>
      <c r="B32" s="7">
        <v>1.0</v>
      </c>
      <c r="C32" s="36">
        <v>75.0</v>
      </c>
      <c r="D32" s="7">
        <v>1.0</v>
      </c>
      <c r="E32" s="7" t="s">
        <v>24</v>
      </c>
    </row>
    <row r="33">
      <c r="A33" s="6" t="s">
        <v>3949</v>
      </c>
      <c r="B33" s="7">
        <v>1.0</v>
      </c>
      <c r="C33" s="36">
        <v>150.0</v>
      </c>
      <c r="D33" s="7">
        <v>1.0</v>
      </c>
      <c r="E33" s="7" t="s">
        <v>24</v>
      </c>
    </row>
    <row r="34">
      <c r="A34" s="6" t="s">
        <v>3950</v>
      </c>
      <c r="B34" s="7">
        <v>1.0</v>
      </c>
      <c r="C34" s="36">
        <v>300.0</v>
      </c>
      <c r="D34" s="7">
        <v>2.0</v>
      </c>
      <c r="E34" s="7" t="s">
        <v>24</v>
      </c>
    </row>
    <row r="35">
      <c r="A35" s="6" t="s">
        <v>3951</v>
      </c>
      <c r="B35" s="7">
        <v>1.0</v>
      </c>
      <c r="C35" s="36">
        <v>1.0</v>
      </c>
      <c r="D35" s="7" t="s">
        <v>204</v>
      </c>
      <c r="E35" s="7" t="s">
        <v>24</v>
      </c>
    </row>
    <row r="36">
      <c r="A36" s="6" t="s">
        <v>3952</v>
      </c>
      <c r="B36" s="7">
        <v>1.0</v>
      </c>
      <c r="C36" s="36">
        <v>450.0</v>
      </c>
      <c r="D36" s="7">
        <v>2.0</v>
      </c>
      <c r="E36" s="7" t="s">
        <v>24</v>
      </c>
    </row>
    <row r="37">
      <c r="A37" s="6" t="s">
        <v>3953</v>
      </c>
      <c r="B37" s="7">
        <v>1.0</v>
      </c>
      <c r="C37" s="36">
        <v>80.0</v>
      </c>
      <c r="D37" s="7" t="s">
        <v>204</v>
      </c>
      <c r="E37" s="7" t="s">
        <v>24</v>
      </c>
    </row>
    <row r="38">
      <c r="A38" s="6" t="s">
        <v>3954</v>
      </c>
      <c r="B38" s="7">
        <v>1.0</v>
      </c>
      <c r="C38" s="36">
        <v>20.0</v>
      </c>
      <c r="D38" s="7" t="s">
        <v>204</v>
      </c>
      <c r="E38" s="7" t="s">
        <v>24</v>
      </c>
    </row>
    <row r="39">
      <c r="A39" s="6" t="s">
        <v>3955</v>
      </c>
      <c r="B39" s="7">
        <v>1.0</v>
      </c>
      <c r="C39" s="36">
        <v>2.0</v>
      </c>
      <c r="D39" s="7" t="s">
        <v>214</v>
      </c>
      <c r="E39" s="7" t="s">
        <v>24</v>
      </c>
    </row>
    <row r="40">
      <c r="A40" s="6" t="s">
        <v>3956</v>
      </c>
      <c r="B40" s="7">
        <v>1.0</v>
      </c>
      <c r="C40" s="36">
        <v>80.0</v>
      </c>
      <c r="D40" s="7" t="s">
        <v>214</v>
      </c>
      <c r="E40" s="7" t="s">
        <v>125</v>
      </c>
    </row>
    <row r="41">
      <c r="A41" s="6" t="s">
        <v>3957</v>
      </c>
      <c r="B41" s="7">
        <v>5.0</v>
      </c>
      <c r="C41" s="36">
        <v>500.0</v>
      </c>
      <c r="D41" s="7" t="s">
        <v>204</v>
      </c>
      <c r="E41" s="7" t="s">
        <v>24</v>
      </c>
    </row>
    <row r="42">
      <c r="A42" s="6" t="s">
        <v>3958</v>
      </c>
      <c r="B42" s="7">
        <v>1.0</v>
      </c>
      <c r="C42" s="36">
        <v>50.0</v>
      </c>
      <c r="D42" s="7" t="s">
        <v>204</v>
      </c>
      <c r="E42" s="7" t="s">
        <v>24</v>
      </c>
    </row>
    <row r="43">
      <c r="A43" s="6" t="s">
        <v>3959</v>
      </c>
      <c r="B43" s="7">
        <v>1.0</v>
      </c>
      <c r="C43" s="36">
        <v>100.0</v>
      </c>
      <c r="D43" s="7">
        <v>1.0</v>
      </c>
      <c r="E43" s="7" t="s">
        <v>24</v>
      </c>
    </row>
    <row r="44">
      <c r="A44" s="6" t="s">
        <v>3960</v>
      </c>
      <c r="B44" s="7">
        <v>1.0</v>
      </c>
      <c r="C44" s="36">
        <v>2.0</v>
      </c>
      <c r="D44" s="7" t="s">
        <v>204</v>
      </c>
      <c r="E44" s="7" t="s">
        <v>24</v>
      </c>
    </row>
    <row r="45">
      <c r="A45" s="6" t="s">
        <v>3961</v>
      </c>
      <c r="B45" s="7">
        <v>1.0</v>
      </c>
      <c r="C45" s="36">
        <v>1.0</v>
      </c>
      <c r="D45" s="7" t="s">
        <v>214</v>
      </c>
      <c r="E45" s="7" t="s">
        <v>24</v>
      </c>
    </row>
    <row r="46">
      <c r="A46" s="6" t="s">
        <v>3962</v>
      </c>
      <c r="B46" s="7">
        <v>1.0</v>
      </c>
      <c r="C46" s="36">
        <v>25.0</v>
      </c>
      <c r="D46" s="7">
        <v>1.0</v>
      </c>
      <c r="E46" s="7" t="s">
        <v>24</v>
      </c>
    </row>
    <row r="47">
      <c r="A47" s="6" t="s">
        <v>3963</v>
      </c>
      <c r="B47" s="7">
        <v>1.0</v>
      </c>
      <c r="C47" s="36">
        <v>10.0</v>
      </c>
      <c r="D47" s="7" t="s">
        <v>214</v>
      </c>
      <c r="E47" s="7" t="s">
        <v>24</v>
      </c>
    </row>
    <row r="48">
      <c r="A48" s="6" t="s">
        <v>3964</v>
      </c>
      <c r="B48" s="7">
        <v>1.0</v>
      </c>
      <c r="C48" s="36">
        <v>25.0</v>
      </c>
      <c r="D48" s="7">
        <v>1.0</v>
      </c>
      <c r="E48" s="7" t="s">
        <v>9</v>
      </c>
    </row>
    <row r="49">
      <c r="A49" s="6" t="s">
        <v>3965</v>
      </c>
      <c r="B49" s="7">
        <v>1.0</v>
      </c>
      <c r="C49" s="36">
        <v>2.0</v>
      </c>
      <c r="D49" s="7">
        <v>1.0</v>
      </c>
      <c r="E49" s="7" t="s">
        <v>9</v>
      </c>
    </row>
    <row r="50">
      <c r="A50" s="6" t="s">
        <v>3966</v>
      </c>
      <c r="B50" s="7">
        <v>1.0</v>
      </c>
      <c r="C50" s="36">
        <v>50.0</v>
      </c>
      <c r="D50" s="7">
        <v>1.0</v>
      </c>
      <c r="E50" s="7" t="s">
        <v>9</v>
      </c>
    </row>
    <row r="51">
      <c r="A51" s="6" t="s">
        <v>3967</v>
      </c>
      <c r="B51" s="7">
        <v>1.0</v>
      </c>
      <c r="C51" s="36">
        <v>25.0</v>
      </c>
      <c r="D51" s="7">
        <v>1.0</v>
      </c>
      <c r="E51" s="7" t="s">
        <v>24</v>
      </c>
    </row>
    <row r="52">
      <c r="A52" s="6" t="s">
        <v>3968</v>
      </c>
      <c r="B52" s="7">
        <v>2.0</v>
      </c>
      <c r="C52" s="36">
        <v>450.0</v>
      </c>
      <c r="D52" s="7" t="s">
        <v>214</v>
      </c>
      <c r="E52" s="7" t="s">
        <v>24</v>
      </c>
    </row>
    <row r="53">
      <c r="A53" s="6" t="s">
        <v>3969</v>
      </c>
      <c r="B53" s="7">
        <v>1.0</v>
      </c>
      <c r="C53" s="36">
        <v>2.0</v>
      </c>
      <c r="D53" s="7" t="s">
        <v>214</v>
      </c>
      <c r="E53" s="7" t="s">
        <v>24</v>
      </c>
    </row>
    <row r="54">
      <c r="A54" s="6" t="s">
        <v>3970</v>
      </c>
      <c r="B54" s="7">
        <v>2.0</v>
      </c>
      <c r="C54" s="36">
        <v>100.0</v>
      </c>
      <c r="D54" s="7" t="s">
        <v>214</v>
      </c>
      <c r="E54" s="7" t="s">
        <v>125</v>
      </c>
    </row>
    <row r="55">
      <c r="A55" s="6" t="s">
        <v>3971</v>
      </c>
      <c r="B55" s="7">
        <v>2.0</v>
      </c>
      <c r="C55" s="36">
        <v>150.0</v>
      </c>
      <c r="D55" s="7" t="s">
        <v>214</v>
      </c>
      <c r="E55" s="7" t="s">
        <v>125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57"/>
    <col customWidth="1" min="2" max="2" width="8.86"/>
    <col customWidth="1" min="3" max="4" width="8.71"/>
    <col customWidth="1" min="5" max="6" width="10.43"/>
  </cols>
  <sheetData>
    <row r="1">
      <c r="A1" s="3" t="s">
        <v>3214</v>
      </c>
      <c r="B1" s="3" t="s">
        <v>184</v>
      </c>
      <c r="C1" s="35" t="s">
        <v>185</v>
      </c>
      <c r="D1" s="3" t="s">
        <v>3972</v>
      </c>
      <c r="E1" s="3" t="s">
        <v>187</v>
      </c>
      <c r="F1" s="3" t="s">
        <v>1</v>
      </c>
    </row>
    <row r="2">
      <c r="A2" s="6" t="s">
        <v>3973</v>
      </c>
      <c r="B2" s="7">
        <v>6.0</v>
      </c>
      <c r="C2" s="36">
        <v>600.0</v>
      </c>
      <c r="D2" s="7">
        <v>1.0</v>
      </c>
      <c r="E2" s="7" t="s">
        <v>3974</v>
      </c>
      <c r="F2" s="7" t="s">
        <v>34</v>
      </c>
    </row>
    <row r="3">
      <c r="A3" s="6" t="s">
        <v>3975</v>
      </c>
      <c r="B3" s="7">
        <v>2.0</v>
      </c>
      <c r="C3" s="36">
        <v>175.0</v>
      </c>
      <c r="D3" s="7">
        <v>1.0</v>
      </c>
      <c r="E3" s="7" t="s">
        <v>3976</v>
      </c>
      <c r="F3" s="7" t="s">
        <v>38</v>
      </c>
    </row>
    <row r="4">
      <c r="A4" s="6" t="s">
        <v>3977</v>
      </c>
      <c r="B4" s="7">
        <v>7.0</v>
      </c>
      <c r="C4" s="36">
        <v>1400.0</v>
      </c>
      <c r="D4" s="7">
        <v>1.0</v>
      </c>
      <c r="E4" s="7" t="s">
        <v>3976</v>
      </c>
      <c r="F4" s="7" t="s">
        <v>24</v>
      </c>
    </row>
    <row r="5">
      <c r="A5" s="6" t="s">
        <v>3978</v>
      </c>
      <c r="B5" s="7">
        <v>4.0</v>
      </c>
      <c r="C5" s="36">
        <v>340.0</v>
      </c>
      <c r="D5" s="7">
        <v>1.0</v>
      </c>
      <c r="E5" s="7" t="s">
        <v>3976</v>
      </c>
      <c r="F5" s="7" t="s">
        <v>38</v>
      </c>
    </row>
    <row r="6">
      <c r="A6" s="6" t="s">
        <v>3979</v>
      </c>
      <c r="B6" s="7">
        <v>20.0</v>
      </c>
      <c r="C6" s="36">
        <v>140000.0</v>
      </c>
      <c r="D6" s="7">
        <v>1.0</v>
      </c>
      <c r="E6" s="7" t="s">
        <v>3976</v>
      </c>
      <c r="F6" s="7" t="s">
        <v>9</v>
      </c>
    </row>
    <row r="7">
      <c r="A7" s="6" t="s">
        <v>3980</v>
      </c>
      <c r="B7" s="7">
        <v>8.0</v>
      </c>
      <c r="C7" s="36">
        <v>1400.0</v>
      </c>
      <c r="D7" s="7">
        <v>1.0</v>
      </c>
      <c r="E7" s="7" t="s">
        <v>3976</v>
      </c>
      <c r="F7" s="7" t="s">
        <v>9</v>
      </c>
    </row>
    <row r="8">
      <c r="A8" s="6" t="s">
        <v>3981</v>
      </c>
      <c r="B8" s="7">
        <v>7.0</v>
      </c>
      <c r="C8" s="36">
        <v>4000.0</v>
      </c>
      <c r="D8" s="7">
        <v>1.0</v>
      </c>
      <c r="E8" s="7" t="s">
        <v>3974</v>
      </c>
      <c r="F8" s="7" t="s">
        <v>24</v>
      </c>
    </row>
    <row r="9">
      <c r="A9" s="6" t="s">
        <v>3982</v>
      </c>
      <c r="B9" s="7">
        <v>12.0</v>
      </c>
      <c r="C9" s="36">
        <v>8000.0</v>
      </c>
      <c r="D9" s="7">
        <v>1.0</v>
      </c>
      <c r="E9" s="7" t="s">
        <v>3976</v>
      </c>
      <c r="F9" s="7" t="s">
        <v>24</v>
      </c>
    </row>
    <row r="10">
      <c r="A10" s="6" t="s">
        <v>3983</v>
      </c>
      <c r="B10" s="7">
        <v>15.0</v>
      </c>
      <c r="C10" s="36">
        <v>80000.0</v>
      </c>
      <c r="D10" s="7">
        <v>1.0</v>
      </c>
      <c r="E10" s="7" t="s">
        <v>3974</v>
      </c>
      <c r="F10" s="7" t="s">
        <v>24</v>
      </c>
    </row>
    <row r="11">
      <c r="A11" s="6" t="s">
        <v>3984</v>
      </c>
      <c r="B11" s="7">
        <v>6.0</v>
      </c>
      <c r="C11" s="36">
        <v>600.0</v>
      </c>
      <c r="D11" s="7">
        <v>1.0</v>
      </c>
      <c r="E11" s="7" t="s">
        <v>3976</v>
      </c>
      <c r="F11" s="7" t="s">
        <v>24</v>
      </c>
    </row>
    <row r="12">
      <c r="A12" s="6" t="s">
        <v>3985</v>
      </c>
      <c r="B12" s="7">
        <v>20.0</v>
      </c>
      <c r="C12" s="36">
        <v>132500.0</v>
      </c>
      <c r="D12" s="7">
        <v>1.0</v>
      </c>
      <c r="E12" s="7" t="s">
        <v>3976</v>
      </c>
      <c r="F12" s="7" t="s">
        <v>9</v>
      </c>
    </row>
    <row r="13">
      <c r="A13" s="6" t="s">
        <v>3986</v>
      </c>
      <c r="B13" s="7">
        <v>15.0</v>
      </c>
      <c r="C13" s="36">
        <v>20250.0</v>
      </c>
      <c r="D13" s="7">
        <v>1.0</v>
      </c>
      <c r="E13" s="7" t="s">
        <v>3976</v>
      </c>
      <c r="F13" s="7" t="s">
        <v>24</v>
      </c>
    </row>
    <row r="14">
      <c r="A14" s="6" t="s">
        <v>3987</v>
      </c>
      <c r="B14" s="7">
        <v>5.0</v>
      </c>
      <c r="C14" s="36">
        <v>2500.0</v>
      </c>
      <c r="D14" s="7">
        <v>1.0</v>
      </c>
      <c r="E14" s="7" t="s">
        <v>3974</v>
      </c>
      <c r="F14" s="7" t="s">
        <v>9</v>
      </c>
    </row>
    <row r="15">
      <c r="A15" s="6" t="s">
        <v>3988</v>
      </c>
      <c r="B15" s="7">
        <v>8.0</v>
      </c>
      <c r="C15" s="36">
        <v>1500.0</v>
      </c>
      <c r="D15" s="7">
        <v>1.0</v>
      </c>
      <c r="E15" s="7" t="s">
        <v>3974</v>
      </c>
      <c r="F15" s="7" t="s">
        <v>29</v>
      </c>
    </row>
    <row r="16">
      <c r="A16" s="6" t="s">
        <v>3989</v>
      </c>
      <c r="B16" s="7">
        <v>8.0</v>
      </c>
      <c r="C16" s="36">
        <v>1500.0</v>
      </c>
      <c r="D16" s="7">
        <v>1.0</v>
      </c>
      <c r="E16" s="7" t="s">
        <v>3976</v>
      </c>
      <c r="F16" s="7" t="s">
        <v>9</v>
      </c>
    </row>
    <row r="17">
      <c r="A17" s="6" t="s">
        <v>3990</v>
      </c>
      <c r="B17" s="7">
        <v>14.0</v>
      </c>
      <c r="C17" s="36">
        <v>10500.0</v>
      </c>
      <c r="D17" s="7">
        <v>1.0</v>
      </c>
      <c r="E17" s="7" t="s">
        <v>3976</v>
      </c>
      <c r="F17" s="7" t="s">
        <v>38</v>
      </c>
    </row>
    <row r="18">
      <c r="A18" s="6" t="s">
        <v>3991</v>
      </c>
      <c r="B18" s="7">
        <v>1.0</v>
      </c>
      <c r="C18" s="36">
        <v>95.0</v>
      </c>
      <c r="D18" s="7">
        <v>1.0</v>
      </c>
      <c r="E18" s="7" t="s">
        <v>3974</v>
      </c>
      <c r="F18" s="7" t="s">
        <v>9</v>
      </c>
    </row>
    <row r="19">
      <c r="A19" s="6" t="s">
        <v>3992</v>
      </c>
      <c r="B19" s="7">
        <v>2.0</v>
      </c>
      <c r="C19" s="36">
        <v>175.0</v>
      </c>
      <c r="D19" s="7">
        <v>1.0</v>
      </c>
      <c r="E19" s="7" t="s">
        <v>3976</v>
      </c>
      <c r="F19" s="7" t="s">
        <v>9</v>
      </c>
    </row>
    <row r="20">
      <c r="A20" s="6" t="s">
        <v>3993</v>
      </c>
      <c r="B20" s="7">
        <v>4.0</v>
      </c>
      <c r="C20" s="36">
        <v>4000.0</v>
      </c>
      <c r="D20" s="7">
        <v>1.0</v>
      </c>
      <c r="E20" s="7" t="s">
        <v>3976</v>
      </c>
      <c r="F20" s="7" t="s">
        <v>9</v>
      </c>
    </row>
    <row r="21">
      <c r="A21" s="6" t="s">
        <v>3994</v>
      </c>
      <c r="B21" s="7">
        <v>3.0</v>
      </c>
      <c r="C21" s="36">
        <v>500.0</v>
      </c>
      <c r="D21" s="7">
        <v>1.0</v>
      </c>
      <c r="E21" s="7" t="s">
        <v>3974</v>
      </c>
      <c r="F21" s="7" t="s">
        <v>106</v>
      </c>
    </row>
    <row r="22">
      <c r="A22" s="6" t="s">
        <v>3995</v>
      </c>
      <c r="B22" s="7">
        <v>1.0</v>
      </c>
      <c r="C22" s="36">
        <v>150.0</v>
      </c>
      <c r="D22" s="7">
        <v>1.0</v>
      </c>
      <c r="E22" s="7" t="s">
        <v>3996</v>
      </c>
      <c r="F22" s="7" t="s">
        <v>9</v>
      </c>
    </row>
    <row r="23">
      <c r="A23" s="6" t="s">
        <v>3997</v>
      </c>
      <c r="B23" s="7">
        <v>5.0</v>
      </c>
      <c r="C23" s="36">
        <v>3000.0</v>
      </c>
      <c r="D23" s="7">
        <v>1.0</v>
      </c>
      <c r="E23" s="7" t="s">
        <v>3996</v>
      </c>
      <c r="F23" s="7" t="s">
        <v>9</v>
      </c>
    </row>
    <row r="24">
      <c r="A24" s="6" t="s">
        <v>3998</v>
      </c>
      <c r="B24" s="7">
        <v>10.0</v>
      </c>
      <c r="C24" s="36">
        <v>15000.0</v>
      </c>
      <c r="D24" s="7">
        <v>1.0</v>
      </c>
      <c r="E24" s="7" t="s">
        <v>3996</v>
      </c>
      <c r="F24" s="7" t="s">
        <v>9</v>
      </c>
    </row>
    <row r="25">
      <c r="A25" s="6" t="s">
        <v>3999</v>
      </c>
      <c r="B25" s="7">
        <v>15.0</v>
      </c>
      <c r="C25" s="36">
        <v>23500.0</v>
      </c>
      <c r="D25" s="7">
        <v>1.0</v>
      </c>
      <c r="E25" s="7" t="s">
        <v>3996</v>
      </c>
      <c r="F25" s="7" t="s">
        <v>9</v>
      </c>
    </row>
    <row r="26">
      <c r="A26" s="6" t="s">
        <v>4000</v>
      </c>
      <c r="B26" s="7">
        <v>12.0</v>
      </c>
      <c r="C26" s="36">
        <v>22000.0</v>
      </c>
      <c r="D26" s="7">
        <v>1.0</v>
      </c>
      <c r="E26" s="7" t="s">
        <v>3974</v>
      </c>
      <c r="F26" s="7" t="s">
        <v>9</v>
      </c>
    </row>
    <row r="27">
      <c r="A27" s="6" t="s">
        <v>4001</v>
      </c>
      <c r="B27" s="7">
        <v>7.0</v>
      </c>
      <c r="C27" s="36">
        <v>1000.0</v>
      </c>
      <c r="D27" s="7">
        <v>1.0</v>
      </c>
      <c r="E27" s="7" t="s">
        <v>3976</v>
      </c>
      <c r="F27" s="7" t="s">
        <v>24</v>
      </c>
    </row>
    <row r="28">
      <c r="A28" s="6" t="s">
        <v>4002</v>
      </c>
      <c r="B28" s="7">
        <v>5.0</v>
      </c>
      <c r="C28" s="36">
        <v>400.0</v>
      </c>
      <c r="D28" s="7">
        <v>1.0</v>
      </c>
      <c r="E28" s="7" t="s">
        <v>3976</v>
      </c>
      <c r="F28" s="7" t="s">
        <v>147</v>
      </c>
    </row>
    <row r="29">
      <c r="A29" s="6" t="s">
        <v>4003</v>
      </c>
      <c r="B29" s="7">
        <v>8.0</v>
      </c>
      <c r="C29" s="36">
        <v>6000.0</v>
      </c>
      <c r="D29" s="7">
        <v>1.0</v>
      </c>
      <c r="E29" s="7" t="s">
        <v>3974</v>
      </c>
      <c r="F29" s="7" t="s">
        <v>24</v>
      </c>
    </row>
    <row r="30">
      <c r="A30" s="6" t="s">
        <v>4004</v>
      </c>
      <c r="B30" s="7">
        <v>14.0</v>
      </c>
      <c r="C30" s="36">
        <v>29800.0</v>
      </c>
      <c r="D30" s="7">
        <v>1.0</v>
      </c>
      <c r="E30" s="7" t="s">
        <v>3976</v>
      </c>
      <c r="F30" s="7" t="s">
        <v>24</v>
      </c>
    </row>
    <row r="31">
      <c r="A31" s="6" t="s">
        <v>4005</v>
      </c>
      <c r="B31" s="7">
        <v>2.0</v>
      </c>
      <c r="C31" s="36">
        <v>200.0</v>
      </c>
      <c r="D31" s="7">
        <v>1.0</v>
      </c>
      <c r="E31" s="7" t="s">
        <v>3974</v>
      </c>
      <c r="F31" s="7" t="s">
        <v>24</v>
      </c>
    </row>
    <row r="32">
      <c r="A32" s="6" t="s">
        <v>4006</v>
      </c>
      <c r="B32" s="7">
        <v>18.0</v>
      </c>
      <c r="C32" s="36">
        <v>188000.0</v>
      </c>
      <c r="D32" s="7">
        <v>1.0</v>
      </c>
      <c r="E32" s="7" t="s">
        <v>3976</v>
      </c>
      <c r="F32" s="7" t="s">
        <v>24</v>
      </c>
    </row>
    <row r="33">
      <c r="A33" s="6" t="s">
        <v>4007</v>
      </c>
      <c r="B33" s="7">
        <v>5.0</v>
      </c>
      <c r="C33" s="36">
        <v>500.0</v>
      </c>
      <c r="D33" s="7">
        <v>1.0</v>
      </c>
      <c r="E33" s="7" t="s">
        <v>3974</v>
      </c>
      <c r="F33" s="7" t="s">
        <v>135</v>
      </c>
    </row>
    <row r="34">
      <c r="A34" s="6" t="s">
        <v>4008</v>
      </c>
      <c r="B34" s="7">
        <v>10.0</v>
      </c>
      <c r="C34" s="36">
        <v>14000.0</v>
      </c>
      <c r="D34" s="7">
        <v>1.0</v>
      </c>
      <c r="E34" s="7" t="s">
        <v>3974</v>
      </c>
      <c r="F34" s="7" t="s">
        <v>9</v>
      </c>
    </row>
    <row r="35">
      <c r="A35" s="6" t="s">
        <v>4009</v>
      </c>
      <c r="B35" s="7">
        <v>3.0</v>
      </c>
      <c r="C35" s="36">
        <v>260.0</v>
      </c>
      <c r="D35" s="7">
        <v>1.0</v>
      </c>
      <c r="E35" s="7" t="s">
        <v>3976</v>
      </c>
      <c r="F35" s="7" t="s">
        <v>38</v>
      </c>
    </row>
    <row r="36">
      <c r="A36" s="6" t="s">
        <v>4010</v>
      </c>
      <c r="B36" s="7">
        <v>3.0</v>
      </c>
      <c r="C36" s="36">
        <v>550.0</v>
      </c>
      <c r="D36" s="7">
        <v>1.0</v>
      </c>
      <c r="E36" s="7" t="s">
        <v>3974</v>
      </c>
      <c r="F36" s="7" t="s">
        <v>24</v>
      </c>
    </row>
    <row r="37">
      <c r="A37" s="6" t="s">
        <v>4011</v>
      </c>
      <c r="B37" s="7">
        <v>9.0</v>
      </c>
      <c r="C37" s="36">
        <v>12500.0</v>
      </c>
      <c r="D37" s="7">
        <v>1.0</v>
      </c>
      <c r="E37" s="7" t="s">
        <v>3976</v>
      </c>
      <c r="F37" s="7" t="s">
        <v>9</v>
      </c>
    </row>
    <row r="38">
      <c r="A38" s="6" t="s">
        <v>4012</v>
      </c>
      <c r="B38" s="7">
        <v>3.0</v>
      </c>
      <c r="C38" s="36">
        <v>500.0</v>
      </c>
      <c r="D38" s="7">
        <v>1.0</v>
      </c>
      <c r="E38" s="7" t="s">
        <v>3974</v>
      </c>
      <c r="F38" s="7" t="s">
        <v>24</v>
      </c>
    </row>
  </sheetData>
  <customSheetViews>
    <customSheetView guid="{F71B0BBF-3870-48BA-8D77-5C9A705BF44A}" filter="1" showAutoFilter="1">
      <autoFilter ref="$A$1:$F$38">
        <filterColumn colId="2">
          <customFilters>
            <customFilter operator="lessThan" val="1000"/>
          </customFilters>
        </filterColumn>
        <filterColumn colId="4">
          <filters>
            <filter val="Poison"/>
          </filters>
        </filterColumn>
      </autoFilter>
    </customSheetView>
    <customSheetView guid="{4D87BF5A-2268-4587-9FC9-190AC8AFF871}" filter="1" showAutoFilter="1">
      <autoFilter ref="$A$1:$F$38">
        <filterColumn colId="1">
          <customFilters>
            <customFilter operator="lessThanOrEqual" val="4"/>
          </customFilters>
        </filterColumn>
        <sortState ref="A1:F38">
          <sortCondition ref="B1:B38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0.57"/>
    <col customWidth="1" min="2" max="2" width="8.86"/>
    <col customWidth="1" min="3" max="3" width="8.71"/>
    <col customWidth="1" min="4" max="4" width="12.29"/>
    <col customWidth="1" min="5" max="5" width="14.86"/>
    <col customWidth="1" min="6" max="6" width="20.0"/>
    <col customWidth="1" min="7" max="8" width="11.71"/>
    <col customWidth="1" min="9" max="9" width="9.86"/>
    <col customWidth="1" min="10" max="10" width="13.57"/>
    <col customWidth="1" min="11" max="11" width="11.71"/>
    <col customWidth="1" min="12" max="12" width="12.14"/>
    <col customWidth="1" min="13" max="13" width="9.86"/>
    <col customWidth="1" min="14" max="14" width="13.14"/>
    <col customWidth="1" min="15" max="15" width="8.14"/>
    <col customWidth="1" min="16" max="16" width="47.14"/>
    <col customWidth="1" min="17" max="17" width="10.43"/>
  </cols>
  <sheetData>
    <row r="1">
      <c r="A1" s="3" t="s">
        <v>183</v>
      </c>
      <c r="B1" s="3" t="s">
        <v>184</v>
      </c>
      <c r="C1" s="35" t="s">
        <v>185</v>
      </c>
      <c r="D1" s="3" t="s">
        <v>186</v>
      </c>
      <c r="E1" s="3" t="s">
        <v>187</v>
      </c>
      <c r="F1" s="3" t="s">
        <v>188</v>
      </c>
      <c r="G1" s="3" t="s">
        <v>189</v>
      </c>
      <c r="H1" s="3" t="s">
        <v>190</v>
      </c>
      <c r="I1" s="3" t="s">
        <v>191</v>
      </c>
      <c r="J1" s="3" t="s">
        <v>192</v>
      </c>
      <c r="K1" s="3" t="s">
        <v>193</v>
      </c>
      <c r="L1" s="3" t="s">
        <v>194</v>
      </c>
      <c r="M1" s="3" t="s">
        <v>195</v>
      </c>
      <c r="N1" s="3" t="s">
        <v>196</v>
      </c>
      <c r="O1" s="3" t="s">
        <v>197</v>
      </c>
      <c r="P1" s="3" t="s">
        <v>198</v>
      </c>
      <c r="Q1" s="3" t="s">
        <v>1</v>
      </c>
    </row>
    <row r="2">
      <c r="A2" s="6" t="s">
        <v>199</v>
      </c>
      <c r="B2" s="7">
        <v>7.0</v>
      </c>
      <c r="C2" s="36">
        <v>7500.0</v>
      </c>
      <c r="D2" s="7">
        <v>2.0</v>
      </c>
      <c r="E2" s="7" t="s">
        <v>200</v>
      </c>
      <c r="F2" s="7" t="s">
        <v>201</v>
      </c>
      <c r="G2" s="7" t="s">
        <v>202</v>
      </c>
      <c r="H2" s="7" t="s">
        <v>203</v>
      </c>
      <c r="I2" s="7">
        <v>60.0</v>
      </c>
      <c r="J2" s="7" t="s">
        <v>204</v>
      </c>
      <c r="K2" s="7" t="s">
        <v>204</v>
      </c>
      <c r="L2" s="7">
        <v>16.0</v>
      </c>
      <c r="M2" s="7">
        <v>1.0</v>
      </c>
      <c r="N2" s="7" t="s">
        <v>205</v>
      </c>
      <c r="O2" s="7">
        <v>2.0</v>
      </c>
      <c r="P2" s="37" t="s">
        <v>206</v>
      </c>
      <c r="Q2" s="7" t="s">
        <v>14</v>
      </c>
    </row>
    <row r="3">
      <c r="A3" s="6" t="s">
        <v>207</v>
      </c>
      <c r="B3" s="7">
        <v>12.0</v>
      </c>
      <c r="C3" s="36">
        <v>36000.0</v>
      </c>
      <c r="D3" s="7">
        <v>1.0</v>
      </c>
      <c r="E3" s="7" t="s">
        <v>208</v>
      </c>
      <c r="F3" s="7" t="s">
        <v>209</v>
      </c>
      <c r="G3" s="7" t="s">
        <v>210</v>
      </c>
      <c r="H3" s="7" t="s">
        <v>211</v>
      </c>
      <c r="I3" s="7">
        <v>40.0</v>
      </c>
      <c r="J3" s="7" t="s">
        <v>212</v>
      </c>
      <c r="K3" s="7" t="s">
        <v>202</v>
      </c>
      <c r="L3" s="7">
        <v>40.0</v>
      </c>
      <c r="M3" s="7">
        <v>4.0</v>
      </c>
      <c r="N3" s="7" t="s">
        <v>213</v>
      </c>
      <c r="O3" s="7" t="s">
        <v>214</v>
      </c>
      <c r="P3" s="37" t="s">
        <v>215</v>
      </c>
      <c r="Q3" s="7" t="s">
        <v>125</v>
      </c>
    </row>
    <row r="4">
      <c r="A4" s="6" t="s">
        <v>216</v>
      </c>
      <c r="B4" s="7">
        <v>17.0</v>
      </c>
      <c r="C4" s="36">
        <v>256000.0</v>
      </c>
      <c r="D4" s="7">
        <v>1.0</v>
      </c>
      <c r="E4" s="7" t="s">
        <v>208</v>
      </c>
      <c r="F4" s="7" t="s">
        <v>209</v>
      </c>
      <c r="G4" s="7" t="s">
        <v>217</v>
      </c>
      <c r="H4" s="7" t="s">
        <v>211</v>
      </c>
      <c r="I4" s="7">
        <v>40.0</v>
      </c>
      <c r="J4" s="7" t="s">
        <v>212</v>
      </c>
      <c r="K4" s="7" t="s">
        <v>218</v>
      </c>
      <c r="L4" s="7">
        <v>40.0</v>
      </c>
      <c r="M4" s="7">
        <v>5.0</v>
      </c>
      <c r="N4" s="7" t="s">
        <v>213</v>
      </c>
      <c r="O4" s="7" t="s">
        <v>214</v>
      </c>
      <c r="P4" s="37" t="s">
        <v>215</v>
      </c>
      <c r="Q4" s="7" t="s">
        <v>125</v>
      </c>
    </row>
    <row r="5">
      <c r="A5" s="6" t="s">
        <v>219</v>
      </c>
      <c r="B5" s="7">
        <v>7.0</v>
      </c>
      <c r="C5" s="36">
        <v>7000.0</v>
      </c>
      <c r="D5" s="7">
        <v>1.0</v>
      </c>
      <c r="E5" s="7" t="s">
        <v>208</v>
      </c>
      <c r="F5" s="7" t="s">
        <v>209</v>
      </c>
      <c r="G5" s="7" t="s">
        <v>220</v>
      </c>
      <c r="H5" s="7" t="s">
        <v>211</v>
      </c>
      <c r="I5" s="7">
        <v>40.0</v>
      </c>
      <c r="J5" s="7" t="s">
        <v>212</v>
      </c>
      <c r="K5" s="7" t="s">
        <v>221</v>
      </c>
      <c r="L5" s="7">
        <v>40.0</v>
      </c>
      <c r="M5" s="7">
        <v>4.0</v>
      </c>
      <c r="N5" s="7" t="s">
        <v>213</v>
      </c>
      <c r="O5" s="7" t="s">
        <v>214</v>
      </c>
      <c r="P5" s="37" t="s">
        <v>215</v>
      </c>
      <c r="Q5" s="7" t="s">
        <v>125</v>
      </c>
    </row>
    <row r="6">
      <c r="A6" s="6" t="s">
        <v>222</v>
      </c>
      <c r="B6" s="7">
        <v>3.0</v>
      </c>
      <c r="C6" s="36">
        <v>1500.0</v>
      </c>
      <c r="D6" s="7">
        <v>1.0</v>
      </c>
      <c r="E6" s="7" t="s">
        <v>208</v>
      </c>
      <c r="F6" s="7" t="s">
        <v>209</v>
      </c>
      <c r="G6" s="7" t="s">
        <v>223</v>
      </c>
      <c r="H6" s="7" t="s">
        <v>211</v>
      </c>
      <c r="I6" s="7">
        <v>40.0</v>
      </c>
      <c r="J6" s="7" t="s">
        <v>212</v>
      </c>
      <c r="K6" s="7" t="s">
        <v>223</v>
      </c>
      <c r="L6" s="7">
        <v>40.0</v>
      </c>
      <c r="M6" s="7">
        <v>2.0</v>
      </c>
      <c r="N6" s="7" t="s">
        <v>213</v>
      </c>
      <c r="O6" s="7" t="s">
        <v>214</v>
      </c>
      <c r="P6" s="37" t="s">
        <v>215</v>
      </c>
      <c r="Q6" s="7" t="s">
        <v>125</v>
      </c>
    </row>
    <row r="7">
      <c r="A7" s="6" t="s">
        <v>224</v>
      </c>
      <c r="B7" s="7">
        <v>12.0</v>
      </c>
      <c r="C7" s="36">
        <v>39200.0</v>
      </c>
      <c r="D7" s="7">
        <v>2.0</v>
      </c>
      <c r="E7" s="7" t="s">
        <v>200</v>
      </c>
      <c r="F7" s="7" t="s">
        <v>201</v>
      </c>
      <c r="G7" s="7" t="s">
        <v>225</v>
      </c>
      <c r="H7" s="7" t="s">
        <v>226</v>
      </c>
      <c r="I7" s="7">
        <v>90.0</v>
      </c>
      <c r="J7" s="7" t="s">
        <v>212</v>
      </c>
      <c r="K7" s="7" t="s">
        <v>218</v>
      </c>
      <c r="L7" s="7">
        <v>48.0</v>
      </c>
      <c r="M7" s="7">
        <v>4.0</v>
      </c>
      <c r="N7" s="7" t="s">
        <v>227</v>
      </c>
      <c r="O7" s="7">
        <v>2.0</v>
      </c>
      <c r="P7" s="37" t="s">
        <v>228</v>
      </c>
      <c r="Q7" s="7" t="s">
        <v>9</v>
      </c>
    </row>
    <row r="8">
      <c r="A8" s="6" t="s">
        <v>229</v>
      </c>
      <c r="B8" s="7">
        <v>7.0</v>
      </c>
      <c r="C8" s="36">
        <v>6900.0</v>
      </c>
      <c r="D8" s="7">
        <v>2.0</v>
      </c>
      <c r="E8" s="7" t="s">
        <v>200</v>
      </c>
      <c r="F8" s="7" t="s">
        <v>201</v>
      </c>
      <c r="G8" s="7" t="s">
        <v>230</v>
      </c>
      <c r="H8" s="7" t="s">
        <v>226</v>
      </c>
      <c r="I8" s="7">
        <v>90.0</v>
      </c>
      <c r="J8" s="7" t="s">
        <v>212</v>
      </c>
      <c r="K8" s="7" t="s">
        <v>221</v>
      </c>
      <c r="L8" s="7">
        <v>24.0</v>
      </c>
      <c r="M8" s="7">
        <v>2.0</v>
      </c>
      <c r="N8" s="7" t="s">
        <v>227</v>
      </c>
      <c r="O8" s="7">
        <v>1.0</v>
      </c>
      <c r="P8" s="37" t="s">
        <v>228</v>
      </c>
      <c r="Q8" s="7" t="s">
        <v>9</v>
      </c>
    </row>
    <row r="9">
      <c r="A9" s="6" t="s">
        <v>231</v>
      </c>
      <c r="B9" s="7">
        <v>2.0</v>
      </c>
      <c r="C9" s="36">
        <v>485.0</v>
      </c>
      <c r="D9" s="7">
        <v>2.0</v>
      </c>
      <c r="E9" s="7" t="s">
        <v>200</v>
      </c>
      <c r="F9" s="7" t="s">
        <v>201</v>
      </c>
      <c r="G9" s="7" t="s">
        <v>232</v>
      </c>
      <c r="H9" s="7" t="s">
        <v>226</v>
      </c>
      <c r="I9" s="7">
        <v>80.0</v>
      </c>
      <c r="J9" s="7" t="s">
        <v>212</v>
      </c>
      <c r="K9" s="7" t="s">
        <v>223</v>
      </c>
      <c r="L9" s="7">
        <v>10.0</v>
      </c>
      <c r="M9" s="7">
        <v>1.0</v>
      </c>
      <c r="N9" s="7" t="s">
        <v>227</v>
      </c>
      <c r="O9" s="7">
        <v>1.0</v>
      </c>
      <c r="P9" s="37" t="s">
        <v>228</v>
      </c>
      <c r="Q9" s="7" t="s">
        <v>9</v>
      </c>
    </row>
    <row r="10">
      <c r="A10" s="6" t="s">
        <v>233</v>
      </c>
      <c r="B10" s="7">
        <v>4.0</v>
      </c>
      <c r="C10" s="36">
        <v>2000.0</v>
      </c>
      <c r="D10" s="7">
        <v>2.0</v>
      </c>
      <c r="E10" s="7" t="s">
        <v>234</v>
      </c>
      <c r="F10" s="7" t="s">
        <v>235</v>
      </c>
      <c r="G10" s="7" t="s">
        <v>221</v>
      </c>
      <c r="H10" s="7" t="s">
        <v>211</v>
      </c>
      <c r="I10" s="7">
        <v>30.0</v>
      </c>
      <c r="J10" s="7" t="s">
        <v>212</v>
      </c>
      <c r="K10" s="7" t="s">
        <v>223</v>
      </c>
      <c r="L10" s="7">
        <v>20.0</v>
      </c>
      <c r="M10" s="7">
        <v>4.0</v>
      </c>
      <c r="N10" s="7" t="s">
        <v>236</v>
      </c>
      <c r="O10" s="7">
        <v>2.0</v>
      </c>
      <c r="P10" s="37" t="s">
        <v>237</v>
      </c>
      <c r="Q10" s="7" t="s">
        <v>14</v>
      </c>
    </row>
    <row r="11">
      <c r="A11" s="6" t="s">
        <v>238</v>
      </c>
      <c r="B11" s="7">
        <v>19.0</v>
      </c>
      <c r="C11" s="36">
        <v>550000.0</v>
      </c>
      <c r="D11" s="7">
        <v>2.0</v>
      </c>
      <c r="E11" s="7" t="s">
        <v>234</v>
      </c>
      <c r="F11" s="7" t="s">
        <v>235</v>
      </c>
      <c r="G11" s="7" t="s">
        <v>239</v>
      </c>
      <c r="H11" s="7" t="s">
        <v>211</v>
      </c>
      <c r="I11" s="7">
        <v>50.0</v>
      </c>
      <c r="J11" s="7" t="s">
        <v>212</v>
      </c>
      <c r="K11" s="7" t="s">
        <v>240</v>
      </c>
      <c r="L11" s="7">
        <v>40.0</v>
      </c>
      <c r="M11" s="7">
        <v>10.0</v>
      </c>
      <c r="N11" s="7" t="s">
        <v>236</v>
      </c>
      <c r="O11" s="7">
        <v>2.0</v>
      </c>
      <c r="P11" s="37" t="s">
        <v>241</v>
      </c>
      <c r="Q11" s="7" t="s">
        <v>14</v>
      </c>
    </row>
    <row r="12">
      <c r="A12" s="6" t="s">
        <v>242</v>
      </c>
      <c r="B12" s="7">
        <v>14.0</v>
      </c>
      <c r="C12" s="36">
        <v>75000.0</v>
      </c>
      <c r="D12" s="7">
        <v>2.0</v>
      </c>
      <c r="E12" s="7" t="s">
        <v>234</v>
      </c>
      <c r="F12" s="7" t="s">
        <v>235</v>
      </c>
      <c r="G12" s="7" t="s">
        <v>243</v>
      </c>
      <c r="H12" s="7" t="s">
        <v>211</v>
      </c>
      <c r="I12" s="7">
        <v>50.0</v>
      </c>
      <c r="J12" s="7" t="s">
        <v>212</v>
      </c>
      <c r="K12" s="7" t="s">
        <v>218</v>
      </c>
      <c r="L12" s="7">
        <v>40.0</v>
      </c>
      <c r="M12" s="7">
        <v>8.0</v>
      </c>
      <c r="N12" s="7" t="s">
        <v>236</v>
      </c>
      <c r="O12" s="7">
        <v>2.0</v>
      </c>
      <c r="P12" s="37" t="s">
        <v>244</v>
      </c>
      <c r="Q12" s="7" t="s">
        <v>14</v>
      </c>
    </row>
    <row r="13">
      <c r="A13" s="6" t="s">
        <v>245</v>
      </c>
      <c r="B13" s="7">
        <v>9.0</v>
      </c>
      <c r="C13" s="36">
        <v>13000.0</v>
      </c>
      <c r="D13" s="7">
        <v>2.0</v>
      </c>
      <c r="E13" s="7" t="s">
        <v>234</v>
      </c>
      <c r="F13" s="7" t="s">
        <v>235</v>
      </c>
      <c r="G13" s="7" t="s">
        <v>202</v>
      </c>
      <c r="H13" s="7" t="s">
        <v>211</v>
      </c>
      <c r="I13" s="7">
        <v>30.0</v>
      </c>
      <c r="J13" s="7" t="s">
        <v>212</v>
      </c>
      <c r="K13" s="7" t="s">
        <v>221</v>
      </c>
      <c r="L13" s="7">
        <v>20.0</v>
      </c>
      <c r="M13" s="7">
        <v>5.0</v>
      </c>
      <c r="N13" s="7" t="s">
        <v>236</v>
      </c>
      <c r="O13" s="7">
        <v>2.0</v>
      </c>
      <c r="P13" s="37" t="s">
        <v>246</v>
      </c>
      <c r="Q13" s="7" t="s">
        <v>14</v>
      </c>
    </row>
    <row r="14">
      <c r="A14" s="6" t="s">
        <v>247</v>
      </c>
      <c r="B14" s="7">
        <v>6.0</v>
      </c>
      <c r="C14" s="36">
        <v>4300.0</v>
      </c>
      <c r="D14" s="7">
        <v>2.0</v>
      </c>
      <c r="E14" s="7" t="s">
        <v>234</v>
      </c>
      <c r="F14" s="7" t="s">
        <v>248</v>
      </c>
      <c r="G14" s="7" t="s">
        <v>220</v>
      </c>
      <c r="H14" s="7" t="s">
        <v>249</v>
      </c>
      <c r="I14" s="7">
        <v>80.0</v>
      </c>
      <c r="J14" s="7" t="s">
        <v>250</v>
      </c>
      <c r="K14" s="7" t="s">
        <v>221</v>
      </c>
      <c r="L14" s="7">
        <v>40.0</v>
      </c>
      <c r="M14" s="7">
        <v>1.0</v>
      </c>
      <c r="N14" s="7" t="s">
        <v>213</v>
      </c>
      <c r="O14" s="7">
        <v>2.0</v>
      </c>
      <c r="P14" s="37" t="s">
        <v>251</v>
      </c>
      <c r="Q14" s="7" t="s">
        <v>24</v>
      </c>
    </row>
    <row r="15">
      <c r="A15" s="38" t="s">
        <v>252</v>
      </c>
      <c r="B15" s="39">
        <v>1.0</v>
      </c>
      <c r="C15" s="40">
        <v>330.0</v>
      </c>
      <c r="D15" s="39">
        <v>2.0</v>
      </c>
      <c r="E15" s="39" t="s">
        <v>234</v>
      </c>
      <c r="F15" s="39" t="s">
        <v>248</v>
      </c>
      <c r="G15" s="39" t="s">
        <v>232</v>
      </c>
      <c r="H15" s="39" t="s">
        <v>249</v>
      </c>
      <c r="I15" s="39">
        <v>60.0</v>
      </c>
      <c r="J15" s="39" t="s">
        <v>250</v>
      </c>
      <c r="K15" s="39" t="s">
        <v>223</v>
      </c>
      <c r="L15" s="39">
        <v>20.0</v>
      </c>
      <c r="M15" s="39">
        <v>1.0</v>
      </c>
      <c r="N15" s="39" t="s">
        <v>213</v>
      </c>
      <c r="O15" s="39">
        <v>2.0</v>
      </c>
      <c r="P15" s="41" t="s">
        <v>253</v>
      </c>
      <c r="Q15" s="39" t="s">
        <v>24</v>
      </c>
    </row>
    <row r="16">
      <c r="A16" s="38" t="s">
        <v>254</v>
      </c>
      <c r="B16" s="39">
        <v>13.0</v>
      </c>
      <c r="C16" s="40">
        <v>50800.0</v>
      </c>
      <c r="D16" s="39">
        <v>2.0</v>
      </c>
      <c r="E16" s="39" t="s">
        <v>234</v>
      </c>
      <c r="F16" s="39" t="s">
        <v>248</v>
      </c>
      <c r="G16" s="39" t="s">
        <v>255</v>
      </c>
      <c r="H16" s="39" t="s">
        <v>249</v>
      </c>
      <c r="I16" s="39">
        <v>80.0</v>
      </c>
      <c r="J16" s="39" t="s">
        <v>250</v>
      </c>
      <c r="K16" s="39" t="s">
        <v>202</v>
      </c>
      <c r="L16" s="39">
        <v>40.0</v>
      </c>
      <c r="M16" s="39">
        <v>2.0</v>
      </c>
      <c r="N16" s="39" t="s">
        <v>213</v>
      </c>
      <c r="O16" s="39">
        <v>2.0</v>
      </c>
      <c r="P16" s="41" t="s">
        <v>256</v>
      </c>
      <c r="Q16" s="39" t="s">
        <v>24</v>
      </c>
    </row>
    <row r="17">
      <c r="A17" s="38" t="s">
        <v>257</v>
      </c>
      <c r="B17" s="39">
        <v>19.0</v>
      </c>
      <c r="C17" s="40">
        <v>580000.0</v>
      </c>
      <c r="D17" s="39">
        <v>2.0</v>
      </c>
      <c r="E17" s="39" t="s">
        <v>234</v>
      </c>
      <c r="F17" s="39" t="s">
        <v>248</v>
      </c>
      <c r="G17" s="39" t="s">
        <v>258</v>
      </c>
      <c r="H17" s="39" t="s">
        <v>249</v>
      </c>
      <c r="I17" s="39">
        <v>100.0</v>
      </c>
      <c r="J17" s="39" t="s">
        <v>250</v>
      </c>
      <c r="K17" s="39" t="s">
        <v>218</v>
      </c>
      <c r="L17" s="39">
        <v>40.0</v>
      </c>
      <c r="M17" s="39">
        <v>2.0</v>
      </c>
      <c r="N17" s="39" t="s">
        <v>213</v>
      </c>
      <c r="O17" s="39">
        <v>2.0</v>
      </c>
      <c r="P17" s="41" t="s">
        <v>259</v>
      </c>
      <c r="Q17" s="39" t="s">
        <v>24</v>
      </c>
    </row>
    <row r="18">
      <c r="A18" s="6" t="s">
        <v>260</v>
      </c>
      <c r="B18" s="7">
        <v>8.0</v>
      </c>
      <c r="C18" s="36">
        <v>10900.0</v>
      </c>
      <c r="D18" s="7">
        <v>2.0</v>
      </c>
      <c r="E18" s="7" t="s">
        <v>234</v>
      </c>
      <c r="F18" s="7" t="s">
        <v>261</v>
      </c>
      <c r="G18" s="7" t="s">
        <v>262</v>
      </c>
      <c r="H18" s="7" t="s">
        <v>263</v>
      </c>
      <c r="I18" s="7">
        <v>45.0</v>
      </c>
      <c r="J18" s="7" t="s">
        <v>264</v>
      </c>
      <c r="K18" s="7" t="s">
        <v>204</v>
      </c>
      <c r="L18" s="7">
        <v>40.0</v>
      </c>
      <c r="M18" s="7">
        <v>4.0</v>
      </c>
      <c r="N18" s="7" t="s">
        <v>213</v>
      </c>
      <c r="O18" s="7">
        <v>2.0</v>
      </c>
      <c r="P18" s="37" t="s">
        <v>265</v>
      </c>
      <c r="Q18" s="7" t="s">
        <v>19</v>
      </c>
    </row>
    <row r="19">
      <c r="A19" s="6" t="s">
        <v>266</v>
      </c>
      <c r="B19" s="7">
        <v>3.0</v>
      </c>
      <c r="C19" s="36">
        <v>1550.0</v>
      </c>
      <c r="D19" s="7">
        <v>2.0</v>
      </c>
      <c r="E19" s="7" t="s">
        <v>234</v>
      </c>
      <c r="F19" s="7" t="s">
        <v>261</v>
      </c>
      <c r="G19" s="7" t="s">
        <v>267</v>
      </c>
      <c r="H19" s="7" t="s">
        <v>263</v>
      </c>
      <c r="I19" s="7">
        <v>20.0</v>
      </c>
      <c r="J19" s="7" t="s">
        <v>264</v>
      </c>
      <c r="K19" s="7" t="s">
        <v>204</v>
      </c>
      <c r="L19" s="7">
        <v>20.0</v>
      </c>
      <c r="M19" s="7">
        <v>2.0</v>
      </c>
      <c r="N19" s="7" t="s">
        <v>213</v>
      </c>
      <c r="O19" s="7">
        <v>2.0</v>
      </c>
      <c r="P19" s="37" t="s">
        <v>265</v>
      </c>
      <c r="Q19" s="7" t="s">
        <v>19</v>
      </c>
    </row>
    <row r="20">
      <c r="A20" s="6" t="s">
        <v>268</v>
      </c>
      <c r="B20" s="7">
        <v>13.0</v>
      </c>
      <c r="C20" s="36">
        <v>52900.0</v>
      </c>
      <c r="D20" s="7">
        <v>2.0</v>
      </c>
      <c r="E20" s="7" t="s">
        <v>234</v>
      </c>
      <c r="F20" s="7" t="s">
        <v>261</v>
      </c>
      <c r="G20" s="7" t="s">
        <v>217</v>
      </c>
      <c r="H20" s="7" t="s">
        <v>263</v>
      </c>
      <c r="I20" s="7">
        <v>75.0</v>
      </c>
      <c r="J20" s="7" t="s">
        <v>264</v>
      </c>
      <c r="K20" s="7" t="s">
        <v>204</v>
      </c>
      <c r="L20" s="7">
        <v>80.0</v>
      </c>
      <c r="M20" s="7">
        <v>5.0</v>
      </c>
      <c r="N20" s="7" t="s">
        <v>213</v>
      </c>
      <c r="O20" s="7">
        <v>2.0</v>
      </c>
      <c r="P20" s="37" t="s">
        <v>265</v>
      </c>
      <c r="Q20" s="7" t="s">
        <v>19</v>
      </c>
    </row>
    <row r="21">
      <c r="A21" s="6" t="s">
        <v>269</v>
      </c>
      <c r="B21" s="7">
        <v>18.0</v>
      </c>
      <c r="C21" s="36">
        <v>441000.0</v>
      </c>
      <c r="D21" s="7">
        <v>2.0</v>
      </c>
      <c r="E21" s="7" t="s">
        <v>234</v>
      </c>
      <c r="F21" s="7" t="s">
        <v>261</v>
      </c>
      <c r="G21" s="7" t="s">
        <v>270</v>
      </c>
      <c r="H21" s="7" t="s">
        <v>263</v>
      </c>
      <c r="I21" s="7">
        <v>100.0</v>
      </c>
      <c r="J21" s="7" t="s">
        <v>264</v>
      </c>
      <c r="K21" s="7" t="s">
        <v>204</v>
      </c>
      <c r="L21" s="7">
        <v>100.0</v>
      </c>
      <c r="M21" s="7">
        <v>10.0</v>
      </c>
      <c r="N21" s="7" t="s">
        <v>213</v>
      </c>
      <c r="O21" s="7">
        <v>2.0</v>
      </c>
      <c r="P21" s="37" t="s">
        <v>265</v>
      </c>
      <c r="Q21" s="7" t="s">
        <v>19</v>
      </c>
    </row>
    <row r="22">
      <c r="A22" s="38" t="s">
        <v>271</v>
      </c>
      <c r="B22" s="39">
        <v>9.0</v>
      </c>
      <c r="C22" s="40">
        <v>13200.0</v>
      </c>
      <c r="D22" s="39">
        <v>1.0</v>
      </c>
      <c r="E22" s="39" t="s">
        <v>208</v>
      </c>
      <c r="F22" s="39" t="s">
        <v>261</v>
      </c>
      <c r="G22" s="39" t="s">
        <v>220</v>
      </c>
      <c r="H22" s="39" t="s">
        <v>263</v>
      </c>
      <c r="I22" s="39">
        <v>40.0</v>
      </c>
      <c r="J22" s="39" t="s">
        <v>272</v>
      </c>
      <c r="K22" s="39" t="s">
        <v>204</v>
      </c>
      <c r="L22" s="39">
        <v>40.0</v>
      </c>
      <c r="M22" s="39">
        <v>4.0</v>
      </c>
      <c r="N22" s="39" t="s">
        <v>213</v>
      </c>
      <c r="O22" s="39" t="s">
        <v>214</v>
      </c>
      <c r="P22" s="41" t="s">
        <v>273</v>
      </c>
      <c r="Q22" s="39" t="s">
        <v>24</v>
      </c>
    </row>
    <row r="23">
      <c r="A23" s="38" t="s">
        <v>274</v>
      </c>
      <c r="B23" s="39">
        <v>20.0</v>
      </c>
      <c r="C23" s="40">
        <v>814000.0</v>
      </c>
      <c r="D23" s="39">
        <v>1.0</v>
      </c>
      <c r="E23" s="39" t="s">
        <v>208</v>
      </c>
      <c r="F23" s="39" t="s">
        <v>261</v>
      </c>
      <c r="G23" s="39" t="s">
        <v>275</v>
      </c>
      <c r="H23" s="39" t="s">
        <v>263</v>
      </c>
      <c r="I23" s="39">
        <v>60.0</v>
      </c>
      <c r="J23" s="39" t="s">
        <v>272</v>
      </c>
      <c r="K23" s="39" t="s">
        <v>204</v>
      </c>
      <c r="L23" s="39">
        <v>80.0</v>
      </c>
      <c r="M23" s="39">
        <v>5.0</v>
      </c>
      <c r="N23" s="39" t="s">
        <v>213</v>
      </c>
      <c r="O23" s="39" t="s">
        <v>214</v>
      </c>
      <c r="P23" s="41" t="s">
        <v>273</v>
      </c>
      <c r="Q23" s="39" t="s">
        <v>24</v>
      </c>
    </row>
    <row r="24">
      <c r="A24" s="38" t="s">
        <v>276</v>
      </c>
      <c r="B24" s="39">
        <v>15.0</v>
      </c>
      <c r="C24" s="40">
        <v>108000.0</v>
      </c>
      <c r="D24" s="39">
        <v>1.0</v>
      </c>
      <c r="E24" s="39" t="s">
        <v>208</v>
      </c>
      <c r="F24" s="39" t="s">
        <v>261</v>
      </c>
      <c r="G24" s="39" t="s">
        <v>277</v>
      </c>
      <c r="H24" s="39" t="s">
        <v>263</v>
      </c>
      <c r="I24" s="39">
        <v>40.0</v>
      </c>
      <c r="J24" s="39" t="s">
        <v>272</v>
      </c>
      <c r="K24" s="39" t="s">
        <v>204</v>
      </c>
      <c r="L24" s="39">
        <v>80.0</v>
      </c>
      <c r="M24" s="39">
        <v>4.0</v>
      </c>
      <c r="N24" s="39" t="s">
        <v>213</v>
      </c>
      <c r="O24" s="39" t="s">
        <v>214</v>
      </c>
      <c r="P24" s="41" t="s">
        <v>273</v>
      </c>
      <c r="Q24" s="39" t="s">
        <v>24</v>
      </c>
    </row>
    <row r="25">
      <c r="A25" s="6" t="s">
        <v>278</v>
      </c>
      <c r="B25" s="7">
        <v>4.0</v>
      </c>
      <c r="C25" s="36">
        <v>2100.0</v>
      </c>
      <c r="D25" s="7">
        <v>1.0</v>
      </c>
      <c r="E25" s="7" t="s">
        <v>208</v>
      </c>
      <c r="F25" s="7" t="s">
        <v>261</v>
      </c>
      <c r="G25" s="7" t="s">
        <v>279</v>
      </c>
      <c r="H25" s="7" t="s">
        <v>263</v>
      </c>
      <c r="I25" s="7">
        <v>40.0</v>
      </c>
      <c r="J25" s="7" t="s">
        <v>272</v>
      </c>
      <c r="K25" s="7" t="s">
        <v>204</v>
      </c>
      <c r="L25" s="7">
        <v>40.0</v>
      </c>
      <c r="M25" s="7">
        <v>2.0</v>
      </c>
      <c r="N25" s="7" t="s">
        <v>213</v>
      </c>
      <c r="O25" s="7" t="s">
        <v>214</v>
      </c>
      <c r="P25" s="37" t="s">
        <v>273</v>
      </c>
      <c r="Q25" s="7" t="s">
        <v>24</v>
      </c>
    </row>
    <row r="26">
      <c r="A26" s="38" t="s">
        <v>280</v>
      </c>
      <c r="B26" s="39">
        <v>10.0</v>
      </c>
      <c r="C26" s="40">
        <v>17100.0</v>
      </c>
      <c r="D26" s="39">
        <v>1.0</v>
      </c>
      <c r="E26" s="39" t="s">
        <v>281</v>
      </c>
      <c r="F26" s="39" t="s">
        <v>282</v>
      </c>
      <c r="G26" s="39" t="s">
        <v>277</v>
      </c>
      <c r="H26" s="39" t="s">
        <v>283</v>
      </c>
      <c r="I26" s="39" t="s">
        <v>204</v>
      </c>
      <c r="J26" s="39" t="s">
        <v>250</v>
      </c>
      <c r="K26" s="39" t="s">
        <v>220</v>
      </c>
      <c r="L26" s="39">
        <v>20.0</v>
      </c>
      <c r="M26" s="39">
        <v>2.0</v>
      </c>
      <c r="N26" s="39" t="s">
        <v>213</v>
      </c>
      <c r="O26" s="39" t="s">
        <v>214</v>
      </c>
      <c r="P26" s="41" t="s">
        <v>284</v>
      </c>
      <c r="Q26" s="39" t="s">
        <v>24</v>
      </c>
    </row>
    <row r="27">
      <c r="A27" s="6" t="s">
        <v>285</v>
      </c>
      <c r="B27" s="7">
        <v>7.0</v>
      </c>
      <c r="C27" s="36">
        <v>5500.0</v>
      </c>
      <c r="D27" s="7">
        <v>1.0</v>
      </c>
      <c r="E27" s="7" t="s">
        <v>281</v>
      </c>
      <c r="F27" s="7" t="s">
        <v>282</v>
      </c>
      <c r="G27" s="7" t="s">
        <v>220</v>
      </c>
      <c r="H27" s="7" t="s">
        <v>283</v>
      </c>
      <c r="I27" s="7" t="s">
        <v>204</v>
      </c>
      <c r="J27" s="7" t="s">
        <v>250</v>
      </c>
      <c r="K27" s="7" t="s">
        <v>220</v>
      </c>
      <c r="L27" s="7">
        <v>20.0</v>
      </c>
      <c r="M27" s="7">
        <v>2.0</v>
      </c>
      <c r="N27" s="7" t="s">
        <v>213</v>
      </c>
      <c r="O27" s="7" t="s">
        <v>214</v>
      </c>
      <c r="P27" s="37" t="s">
        <v>284</v>
      </c>
      <c r="Q27" s="7" t="s">
        <v>24</v>
      </c>
    </row>
    <row r="28">
      <c r="A28" s="6" t="s">
        <v>286</v>
      </c>
      <c r="B28" s="7">
        <v>4.0</v>
      </c>
      <c r="C28" s="36">
        <v>1890.0</v>
      </c>
      <c r="D28" s="7">
        <v>1.0</v>
      </c>
      <c r="E28" s="7" t="s">
        <v>281</v>
      </c>
      <c r="F28" s="7" t="s">
        <v>282</v>
      </c>
      <c r="G28" s="7" t="s">
        <v>279</v>
      </c>
      <c r="H28" s="7" t="s">
        <v>283</v>
      </c>
      <c r="I28" s="7" t="s">
        <v>204</v>
      </c>
      <c r="J28" s="7" t="s">
        <v>250</v>
      </c>
      <c r="K28" s="7" t="s">
        <v>279</v>
      </c>
      <c r="L28" s="7">
        <v>20.0</v>
      </c>
      <c r="M28" s="7">
        <v>2.0</v>
      </c>
      <c r="N28" s="7" t="s">
        <v>213</v>
      </c>
      <c r="O28" s="7" t="s">
        <v>214</v>
      </c>
      <c r="P28" s="37" t="s">
        <v>284</v>
      </c>
      <c r="Q28" s="7" t="s">
        <v>24</v>
      </c>
    </row>
    <row r="29">
      <c r="A29" s="6" t="s">
        <v>287</v>
      </c>
      <c r="B29" s="7">
        <v>5.0</v>
      </c>
      <c r="C29" s="36">
        <v>3160.0</v>
      </c>
      <c r="D29" s="7">
        <v>2.0</v>
      </c>
      <c r="E29" s="7" t="s">
        <v>234</v>
      </c>
      <c r="F29" s="7" t="s">
        <v>261</v>
      </c>
      <c r="G29" s="7" t="s">
        <v>220</v>
      </c>
      <c r="H29" s="7" t="s">
        <v>263</v>
      </c>
      <c r="I29" s="7">
        <v>60.0</v>
      </c>
      <c r="J29" s="7" t="s">
        <v>288</v>
      </c>
      <c r="K29" s="7" t="s">
        <v>279</v>
      </c>
      <c r="L29" s="7">
        <v>40.0</v>
      </c>
      <c r="M29" s="7">
        <v>2.0</v>
      </c>
      <c r="N29" s="7" t="s">
        <v>213</v>
      </c>
      <c r="O29" s="7">
        <v>2.0</v>
      </c>
      <c r="P29" s="37" t="s">
        <v>289</v>
      </c>
      <c r="Q29" s="7" t="s">
        <v>24</v>
      </c>
    </row>
    <row r="30">
      <c r="A30" s="38" t="s">
        <v>290</v>
      </c>
      <c r="B30" s="39">
        <v>1.0</v>
      </c>
      <c r="C30" s="40">
        <v>375.0</v>
      </c>
      <c r="D30" s="39">
        <v>2.0</v>
      </c>
      <c r="E30" s="39" t="s">
        <v>234</v>
      </c>
      <c r="F30" s="39" t="s">
        <v>261</v>
      </c>
      <c r="G30" s="39" t="s">
        <v>232</v>
      </c>
      <c r="H30" s="39" t="s">
        <v>263</v>
      </c>
      <c r="I30" s="39">
        <v>60.0</v>
      </c>
      <c r="J30" s="39" t="s">
        <v>288</v>
      </c>
      <c r="K30" s="39" t="s">
        <v>279</v>
      </c>
      <c r="L30" s="39">
        <v>20.0</v>
      </c>
      <c r="M30" s="39">
        <v>2.0</v>
      </c>
      <c r="N30" s="39" t="s">
        <v>213</v>
      </c>
      <c r="O30" s="39">
        <v>2.0</v>
      </c>
      <c r="P30" s="41" t="s">
        <v>289</v>
      </c>
      <c r="Q30" s="39" t="s">
        <v>24</v>
      </c>
    </row>
    <row r="31">
      <c r="A31" s="38" t="s">
        <v>291</v>
      </c>
      <c r="B31" s="39">
        <v>11.0</v>
      </c>
      <c r="C31" s="40">
        <v>25600.0</v>
      </c>
      <c r="D31" s="39">
        <v>2.0</v>
      </c>
      <c r="E31" s="39" t="s">
        <v>234</v>
      </c>
      <c r="F31" s="39" t="s">
        <v>261</v>
      </c>
      <c r="G31" s="39" t="s">
        <v>292</v>
      </c>
      <c r="H31" s="39" t="s">
        <v>263</v>
      </c>
      <c r="I31" s="39">
        <v>80.0</v>
      </c>
      <c r="J31" s="39" t="s">
        <v>288</v>
      </c>
      <c r="K31" s="39" t="s">
        <v>220</v>
      </c>
      <c r="L31" s="39">
        <v>40.0</v>
      </c>
      <c r="M31" s="39">
        <v>4.0</v>
      </c>
      <c r="N31" s="39" t="s">
        <v>213</v>
      </c>
      <c r="O31" s="39">
        <v>2.0</v>
      </c>
      <c r="P31" s="41" t="s">
        <v>293</v>
      </c>
      <c r="Q31" s="39" t="s">
        <v>24</v>
      </c>
    </row>
    <row r="32">
      <c r="A32" s="38" t="s">
        <v>294</v>
      </c>
      <c r="B32" s="39">
        <v>17.0</v>
      </c>
      <c r="C32" s="40">
        <v>262000.0</v>
      </c>
      <c r="D32" s="39">
        <v>2.0</v>
      </c>
      <c r="E32" s="39" t="s">
        <v>234</v>
      </c>
      <c r="F32" s="39" t="s">
        <v>261</v>
      </c>
      <c r="G32" s="39" t="s">
        <v>295</v>
      </c>
      <c r="H32" s="39" t="s">
        <v>263</v>
      </c>
      <c r="I32" s="39">
        <v>80.0</v>
      </c>
      <c r="J32" s="39" t="s">
        <v>288</v>
      </c>
      <c r="K32" s="39" t="s">
        <v>277</v>
      </c>
      <c r="L32" s="39">
        <v>40.0</v>
      </c>
      <c r="M32" s="39">
        <v>5.0</v>
      </c>
      <c r="N32" s="39" t="s">
        <v>213</v>
      </c>
      <c r="O32" s="39">
        <v>2.0</v>
      </c>
      <c r="P32" s="41" t="s">
        <v>296</v>
      </c>
      <c r="Q32" s="39" t="s">
        <v>24</v>
      </c>
    </row>
    <row r="33">
      <c r="A33" s="6" t="s">
        <v>297</v>
      </c>
      <c r="B33" s="7">
        <v>9.0</v>
      </c>
      <c r="C33" s="36">
        <v>13200.0</v>
      </c>
      <c r="D33" s="7">
        <v>2.0</v>
      </c>
      <c r="E33" s="7" t="s">
        <v>200</v>
      </c>
      <c r="F33" s="7" t="s">
        <v>261</v>
      </c>
      <c r="G33" s="7" t="s">
        <v>221</v>
      </c>
      <c r="H33" s="7" t="s">
        <v>263</v>
      </c>
      <c r="I33" s="7">
        <v>40.0</v>
      </c>
      <c r="J33" s="7" t="s">
        <v>204</v>
      </c>
      <c r="K33" s="7" t="s">
        <v>204</v>
      </c>
      <c r="L33" s="7">
        <v>40.0</v>
      </c>
      <c r="M33" s="7">
        <v>10.0</v>
      </c>
      <c r="N33" s="7" t="s">
        <v>213</v>
      </c>
      <c r="O33" s="7">
        <v>1.0</v>
      </c>
      <c r="P33" s="37" t="s">
        <v>298</v>
      </c>
      <c r="Q33" s="7" t="s">
        <v>9</v>
      </c>
    </row>
    <row r="34">
      <c r="A34" s="6" t="s">
        <v>299</v>
      </c>
      <c r="B34" s="7">
        <v>2.0</v>
      </c>
      <c r="C34" s="36">
        <v>750.0</v>
      </c>
      <c r="D34" s="7">
        <v>2.0</v>
      </c>
      <c r="E34" s="7" t="s">
        <v>200</v>
      </c>
      <c r="F34" s="7" t="s">
        <v>261</v>
      </c>
      <c r="G34" s="7" t="s">
        <v>223</v>
      </c>
      <c r="H34" s="7" t="s">
        <v>263</v>
      </c>
      <c r="I34" s="7">
        <v>15.0</v>
      </c>
      <c r="J34" s="7" t="s">
        <v>204</v>
      </c>
      <c r="K34" s="7" t="s">
        <v>204</v>
      </c>
      <c r="L34" s="7">
        <v>20.0</v>
      </c>
      <c r="M34" s="7">
        <v>4.0</v>
      </c>
      <c r="N34" s="7" t="s">
        <v>213</v>
      </c>
      <c r="O34" s="7">
        <v>1.0</v>
      </c>
      <c r="P34" s="37" t="s">
        <v>298</v>
      </c>
      <c r="Q34" s="7" t="s">
        <v>9</v>
      </c>
    </row>
    <row r="35">
      <c r="A35" s="6" t="s">
        <v>300</v>
      </c>
      <c r="B35" s="7">
        <v>13.0</v>
      </c>
      <c r="C35" s="36">
        <v>45700.0</v>
      </c>
      <c r="D35" s="7">
        <v>1.0</v>
      </c>
      <c r="E35" s="7" t="s">
        <v>208</v>
      </c>
      <c r="F35" s="7" t="s">
        <v>261</v>
      </c>
      <c r="G35" s="7" t="s">
        <v>301</v>
      </c>
      <c r="H35" s="7" t="s">
        <v>263</v>
      </c>
      <c r="I35" s="7">
        <v>50.0</v>
      </c>
      <c r="J35" s="7" t="s">
        <v>302</v>
      </c>
      <c r="K35" s="7" t="s">
        <v>220</v>
      </c>
      <c r="L35" s="7">
        <v>40.0</v>
      </c>
      <c r="M35" s="7">
        <v>2.0</v>
      </c>
      <c r="N35" s="7" t="s">
        <v>213</v>
      </c>
      <c r="O35" s="7" t="s">
        <v>214</v>
      </c>
      <c r="P35" s="37" t="s">
        <v>303</v>
      </c>
      <c r="Q35" s="7" t="s">
        <v>9</v>
      </c>
    </row>
    <row r="36">
      <c r="A36" s="6" t="s">
        <v>304</v>
      </c>
      <c r="B36" s="7">
        <v>2.0</v>
      </c>
      <c r="C36" s="36">
        <v>750.0</v>
      </c>
      <c r="D36" s="7">
        <v>1.0</v>
      </c>
      <c r="E36" s="7" t="s">
        <v>208</v>
      </c>
      <c r="F36" s="7" t="s">
        <v>261</v>
      </c>
      <c r="G36" s="7" t="s">
        <v>279</v>
      </c>
      <c r="H36" s="7" t="s">
        <v>263</v>
      </c>
      <c r="I36" s="7">
        <v>50.0</v>
      </c>
      <c r="J36" s="7" t="s">
        <v>302</v>
      </c>
      <c r="K36" s="7">
        <v>2.0</v>
      </c>
      <c r="L36" s="7">
        <v>20.0</v>
      </c>
      <c r="M36" s="7">
        <v>2.0</v>
      </c>
      <c r="N36" s="7" t="s">
        <v>213</v>
      </c>
      <c r="O36" s="7" t="s">
        <v>214</v>
      </c>
      <c r="P36" s="37" t="s">
        <v>303</v>
      </c>
      <c r="Q36" s="7" t="s">
        <v>9</v>
      </c>
    </row>
    <row r="37">
      <c r="A37" s="6" t="s">
        <v>305</v>
      </c>
      <c r="B37" s="7">
        <v>18.0</v>
      </c>
      <c r="C37" s="36">
        <v>365600.0</v>
      </c>
      <c r="D37" s="7">
        <v>1.0</v>
      </c>
      <c r="E37" s="7" t="s">
        <v>208</v>
      </c>
      <c r="F37" s="7" t="s">
        <v>261</v>
      </c>
      <c r="G37" s="7" t="s">
        <v>306</v>
      </c>
      <c r="H37" s="7" t="s">
        <v>263</v>
      </c>
      <c r="I37" s="7">
        <v>50.0</v>
      </c>
      <c r="J37" s="7" t="s">
        <v>302</v>
      </c>
      <c r="K37" s="7" t="s">
        <v>277</v>
      </c>
      <c r="L37" s="7">
        <v>100.0</v>
      </c>
      <c r="M37" s="7">
        <v>10.0</v>
      </c>
      <c r="N37" s="7" t="s">
        <v>213</v>
      </c>
      <c r="O37" s="7" t="s">
        <v>214</v>
      </c>
      <c r="P37" s="37" t="s">
        <v>303</v>
      </c>
      <c r="Q37" s="7" t="s">
        <v>9</v>
      </c>
    </row>
    <row r="38">
      <c r="A38" s="6" t="s">
        <v>307</v>
      </c>
      <c r="B38" s="7">
        <v>11.0</v>
      </c>
      <c r="C38" s="36">
        <v>24500.0</v>
      </c>
      <c r="D38" s="7">
        <v>2.0</v>
      </c>
      <c r="E38" s="7" t="s">
        <v>200</v>
      </c>
      <c r="F38" s="7" t="s">
        <v>261</v>
      </c>
      <c r="G38" s="7" t="s">
        <v>308</v>
      </c>
      <c r="H38" s="7" t="s">
        <v>263</v>
      </c>
      <c r="I38" s="7">
        <v>70.0</v>
      </c>
      <c r="J38" s="7" t="s">
        <v>302</v>
      </c>
      <c r="K38" s="7" t="s">
        <v>220</v>
      </c>
      <c r="L38" s="7">
        <v>40.0</v>
      </c>
      <c r="M38" s="7">
        <v>1.0</v>
      </c>
      <c r="N38" s="7" t="s">
        <v>213</v>
      </c>
      <c r="O38" s="7">
        <v>2.0</v>
      </c>
      <c r="P38" s="37" t="s">
        <v>303</v>
      </c>
      <c r="Q38" s="7" t="s">
        <v>9</v>
      </c>
    </row>
    <row r="39">
      <c r="A39" s="6" t="s">
        <v>309</v>
      </c>
      <c r="B39" s="7">
        <v>6.0</v>
      </c>
      <c r="C39" s="36">
        <v>4200.0</v>
      </c>
      <c r="D39" s="7">
        <v>2.0</v>
      </c>
      <c r="E39" s="7" t="s">
        <v>200</v>
      </c>
      <c r="F39" s="7" t="s">
        <v>261</v>
      </c>
      <c r="G39" s="7" t="s">
        <v>310</v>
      </c>
      <c r="H39" s="7" t="s">
        <v>263</v>
      </c>
      <c r="I39" s="7">
        <v>70.0</v>
      </c>
      <c r="J39" s="7" t="s">
        <v>302</v>
      </c>
      <c r="K39" s="7" t="s">
        <v>279</v>
      </c>
      <c r="L39" s="7">
        <v>40.0</v>
      </c>
      <c r="M39" s="7">
        <v>1.0</v>
      </c>
      <c r="N39" s="7" t="s">
        <v>213</v>
      </c>
      <c r="O39" s="7">
        <v>2.0</v>
      </c>
      <c r="P39" s="37" t="s">
        <v>303</v>
      </c>
      <c r="Q39" s="7" t="s">
        <v>9</v>
      </c>
    </row>
    <row r="40">
      <c r="A40" s="6" t="s">
        <v>311</v>
      </c>
      <c r="B40" s="7">
        <v>16.0</v>
      </c>
      <c r="C40" s="36">
        <v>190300.0</v>
      </c>
      <c r="D40" s="7">
        <v>2.0</v>
      </c>
      <c r="E40" s="7" t="s">
        <v>200</v>
      </c>
      <c r="F40" s="7" t="s">
        <v>261</v>
      </c>
      <c r="G40" s="7" t="s">
        <v>312</v>
      </c>
      <c r="H40" s="7" t="s">
        <v>263</v>
      </c>
      <c r="I40" s="7">
        <v>80.0</v>
      </c>
      <c r="J40" s="7" t="s">
        <v>302</v>
      </c>
      <c r="K40" s="7" t="s">
        <v>277</v>
      </c>
      <c r="L40" s="7">
        <v>80.0</v>
      </c>
      <c r="M40" s="7">
        <v>2.0</v>
      </c>
      <c r="N40" s="7" t="s">
        <v>213</v>
      </c>
      <c r="O40" s="7">
        <v>2.0</v>
      </c>
      <c r="P40" s="37" t="s">
        <v>303</v>
      </c>
      <c r="Q40" s="7" t="s">
        <v>9</v>
      </c>
    </row>
    <row r="41">
      <c r="A41" s="6" t="s">
        <v>313</v>
      </c>
      <c r="B41" s="7">
        <v>19.0</v>
      </c>
      <c r="C41" s="36">
        <v>622000.0</v>
      </c>
      <c r="D41" s="7">
        <v>2.0</v>
      </c>
      <c r="E41" s="7" t="s">
        <v>200</v>
      </c>
      <c r="F41" s="7" t="s">
        <v>261</v>
      </c>
      <c r="G41" s="7" t="s">
        <v>314</v>
      </c>
      <c r="H41" s="7" t="s">
        <v>263</v>
      </c>
      <c r="I41" s="7">
        <v>80.0</v>
      </c>
      <c r="J41" s="7" t="s">
        <v>302</v>
      </c>
      <c r="K41" s="7" t="s">
        <v>255</v>
      </c>
      <c r="L41" s="7">
        <v>100.0</v>
      </c>
      <c r="M41" s="7">
        <v>2.0</v>
      </c>
      <c r="N41" s="7" t="s">
        <v>213</v>
      </c>
      <c r="O41" s="7">
        <v>2.0</v>
      </c>
      <c r="P41" s="37" t="s">
        <v>303</v>
      </c>
      <c r="Q41" s="7" t="s">
        <v>9</v>
      </c>
    </row>
    <row r="42">
      <c r="A42" s="6" t="s">
        <v>315</v>
      </c>
      <c r="B42" s="7">
        <v>9.0</v>
      </c>
      <c r="C42" s="36">
        <v>14300.0</v>
      </c>
      <c r="D42" s="7">
        <v>2.0</v>
      </c>
      <c r="E42" s="7" t="s">
        <v>234</v>
      </c>
      <c r="F42" s="7" t="s">
        <v>316</v>
      </c>
      <c r="G42" s="7" t="s">
        <v>210</v>
      </c>
      <c r="H42" s="7" t="s">
        <v>249</v>
      </c>
      <c r="I42" s="7">
        <v>120.0</v>
      </c>
      <c r="J42" s="7" t="s">
        <v>250</v>
      </c>
      <c r="K42" s="7" t="s">
        <v>279</v>
      </c>
      <c r="L42" s="7">
        <v>40.0</v>
      </c>
      <c r="M42" s="7">
        <v>4.0</v>
      </c>
      <c r="N42" s="7" t="s">
        <v>213</v>
      </c>
      <c r="O42" s="7">
        <v>3.0</v>
      </c>
      <c r="P42" s="37" t="s">
        <v>317</v>
      </c>
      <c r="Q42" s="7" t="s">
        <v>9</v>
      </c>
    </row>
    <row r="43">
      <c r="A43" s="6" t="s">
        <v>318</v>
      </c>
      <c r="B43" s="7">
        <v>1.0</v>
      </c>
      <c r="C43" s="36">
        <v>425.0</v>
      </c>
      <c r="D43" s="7">
        <v>2.0</v>
      </c>
      <c r="E43" s="7" t="s">
        <v>234</v>
      </c>
      <c r="F43" s="7" t="s">
        <v>316</v>
      </c>
      <c r="G43" s="7" t="s">
        <v>267</v>
      </c>
      <c r="H43" s="7" t="s">
        <v>249</v>
      </c>
      <c r="I43" s="7">
        <v>120.0</v>
      </c>
      <c r="J43" s="7" t="s">
        <v>250</v>
      </c>
      <c r="K43" s="7" t="s">
        <v>279</v>
      </c>
      <c r="L43" s="7">
        <v>20.0</v>
      </c>
      <c r="M43" s="7">
        <v>2.0</v>
      </c>
      <c r="N43" s="7" t="s">
        <v>213</v>
      </c>
      <c r="O43" s="7">
        <v>3.0</v>
      </c>
      <c r="P43" s="37" t="s">
        <v>317</v>
      </c>
      <c r="Q43" s="7" t="s">
        <v>9</v>
      </c>
    </row>
    <row r="44">
      <c r="A44" s="6" t="s">
        <v>319</v>
      </c>
      <c r="B44" s="7">
        <v>6.0</v>
      </c>
      <c r="C44" s="36">
        <v>4650.0</v>
      </c>
      <c r="D44" s="7">
        <v>2.0</v>
      </c>
      <c r="E44" s="7" t="s">
        <v>234</v>
      </c>
      <c r="F44" s="7" t="s">
        <v>316</v>
      </c>
      <c r="G44" s="7" t="s">
        <v>230</v>
      </c>
      <c r="H44" s="7" t="s">
        <v>249</v>
      </c>
      <c r="I44" s="7">
        <v>120.0</v>
      </c>
      <c r="J44" s="7" t="s">
        <v>250</v>
      </c>
      <c r="K44" s="7" t="s">
        <v>279</v>
      </c>
      <c r="L44" s="7">
        <v>40.0</v>
      </c>
      <c r="M44" s="7">
        <v>4.0</v>
      </c>
      <c r="N44" s="7" t="s">
        <v>213</v>
      </c>
      <c r="O44" s="7">
        <v>3.0</v>
      </c>
      <c r="P44" s="37" t="s">
        <v>317</v>
      </c>
      <c r="Q44" s="7" t="s">
        <v>9</v>
      </c>
    </row>
    <row r="45">
      <c r="A45" s="6" t="s">
        <v>320</v>
      </c>
      <c r="B45" s="7">
        <v>17.0</v>
      </c>
      <c r="C45" s="36">
        <v>248000.0</v>
      </c>
      <c r="D45" s="7">
        <v>2.0</v>
      </c>
      <c r="E45" s="7" t="s">
        <v>234</v>
      </c>
      <c r="F45" s="7" t="s">
        <v>316</v>
      </c>
      <c r="G45" s="7" t="s">
        <v>321</v>
      </c>
      <c r="H45" s="7" t="s">
        <v>249</v>
      </c>
      <c r="I45" s="7">
        <v>150.0</v>
      </c>
      <c r="J45" s="7" t="s">
        <v>250</v>
      </c>
      <c r="K45" s="7" t="s">
        <v>277</v>
      </c>
      <c r="L45" s="7">
        <v>100.0</v>
      </c>
      <c r="M45" s="7">
        <v>5.0</v>
      </c>
      <c r="N45" s="7" t="s">
        <v>213</v>
      </c>
      <c r="O45" s="7">
        <v>3.0</v>
      </c>
      <c r="P45" s="37" t="s">
        <v>317</v>
      </c>
      <c r="Q45" s="7" t="s">
        <v>9</v>
      </c>
    </row>
    <row r="46">
      <c r="A46" s="6" t="s">
        <v>322</v>
      </c>
      <c r="B46" s="7">
        <v>13.0</v>
      </c>
      <c r="C46" s="36">
        <v>53800.0</v>
      </c>
      <c r="D46" s="7">
        <v>2.0</v>
      </c>
      <c r="E46" s="7" t="s">
        <v>234</v>
      </c>
      <c r="F46" s="7" t="s">
        <v>316</v>
      </c>
      <c r="G46" s="7" t="s">
        <v>225</v>
      </c>
      <c r="H46" s="7" t="s">
        <v>249</v>
      </c>
      <c r="I46" s="7">
        <v>130.0</v>
      </c>
      <c r="J46" s="7" t="s">
        <v>250</v>
      </c>
      <c r="K46" s="7" t="s">
        <v>220</v>
      </c>
      <c r="L46" s="7">
        <v>100.0</v>
      </c>
      <c r="M46" s="7">
        <v>5.0</v>
      </c>
      <c r="N46" s="7" t="s">
        <v>213</v>
      </c>
      <c r="O46" s="7">
        <v>3.0</v>
      </c>
      <c r="P46" s="37" t="s">
        <v>317</v>
      </c>
      <c r="Q46" s="7" t="s">
        <v>9</v>
      </c>
    </row>
    <row r="47">
      <c r="A47" s="6" t="s">
        <v>323</v>
      </c>
      <c r="B47" s="7">
        <v>20.0</v>
      </c>
      <c r="C47" s="36">
        <v>722000.0</v>
      </c>
      <c r="D47" s="7">
        <v>2.0</v>
      </c>
      <c r="E47" s="7" t="s">
        <v>234</v>
      </c>
      <c r="F47" s="7" t="s">
        <v>316</v>
      </c>
      <c r="G47" s="7" t="s">
        <v>324</v>
      </c>
      <c r="H47" s="7" t="s">
        <v>249</v>
      </c>
      <c r="I47" s="7">
        <v>150.0</v>
      </c>
      <c r="J47" s="7" t="s">
        <v>250</v>
      </c>
      <c r="K47" s="7" t="s">
        <v>292</v>
      </c>
      <c r="L47" s="7">
        <v>100.0</v>
      </c>
      <c r="M47" s="7">
        <v>5.0</v>
      </c>
      <c r="N47" s="7" t="s">
        <v>213</v>
      </c>
      <c r="O47" s="7">
        <v>3.0</v>
      </c>
      <c r="P47" s="37" t="s">
        <v>317</v>
      </c>
      <c r="Q47" s="7" t="s">
        <v>9</v>
      </c>
    </row>
    <row r="48">
      <c r="A48" s="38" t="s">
        <v>325</v>
      </c>
      <c r="B48" s="39">
        <v>9.0</v>
      </c>
      <c r="C48" s="40">
        <v>14900.0</v>
      </c>
      <c r="D48" s="39">
        <v>2.0</v>
      </c>
      <c r="E48" s="39" t="s">
        <v>326</v>
      </c>
      <c r="F48" s="39" t="s">
        <v>201</v>
      </c>
      <c r="G48" s="39" t="s">
        <v>301</v>
      </c>
      <c r="H48" s="39" t="s">
        <v>203</v>
      </c>
      <c r="I48" s="39">
        <v>60.0</v>
      </c>
      <c r="J48" s="39" t="s">
        <v>204</v>
      </c>
      <c r="K48" s="39" t="s">
        <v>204</v>
      </c>
      <c r="L48" s="39">
        <v>1.0</v>
      </c>
      <c r="M48" s="39">
        <v>1.0</v>
      </c>
      <c r="N48" s="39" t="s">
        <v>205</v>
      </c>
      <c r="O48" s="39">
        <v>1.0</v>
      </c>
      <c r="P48" s="41" t="s">
        <v>327</v>
      </c>
      <c r="Q48" s="39" t="s">
        <v>24</v>
      </c>
    </row>
    <row r="49">
      <c r="A49" s="6" t="s">
        <v>328</v>
      </c>
      <c r="B49" s="7">
        <v>6.0</v>
      </c>
      <c r="C49" s="36">
        <v>4550.0</v>
      </c>
      <c r="D49" s="7">
        <v>2.0</v>
      </c>
      <c r="E49" s="7" t="s">
        <v>326</v>
      </c>
      <c r="F49" s="7" t="s">
        <v>201</v>
      </c>
      <c r="G49" s="7" t="s">
        <v>220</v>
      </c>
      <c r="H49" s="7" t="s">
        <v>203</v>
      </c>
      <c r="I49" s="7">
        <v>60.0</v>
      </c>
      <c r="J49" s="7" t="s">
        <v>204</v>
      </c>
      <c r="K49" s="7" t="s">
        <v>204</v>
      </c>
      <c r="L49" s="7">
        <v>1.0</v>
      </c>
      <c r="M49" s="7">
        <v>1.0</v>
      </c>
      <c r="N49" s="7" t="s">
        <v>205</v>
      </c>
      <c r="O49" s="7">
        <v>1.0</v>
      </c>
      <c r="P49" s="37" t="s">
        <v>329</v>
      </c>
      <c r="Q49" s="7" t="s">
        <v>24</v>
      </c>
    </row>
    <row r="50">
      <c r="A50" s="38" t="s">
        <v>330</v>
      </c>
      <c r="B50" s="39">
        <v>12.0</v>
      </c>
      <c r="C50" s="40">
        <v>39500.0</v>
      </c>
      <c r="D50" s="39">
        <v>2.0</v>
      </c>
      <c r="E50" s="39" t="s">
        <v>326</v>
      </c>
      <c r="F50" s="39" t="s">
        <v>201</v>
      </c>
      <c r="G50" s="39" t="s">
        <v>292</v>
      </c>
      <c r="H50" s="39" t="s">
        <v>203</v>
      </c>
      <c r="I50" s="39">
        <v>70.0</v>
      </c>
      <c r="J50" s="39" t="s">
        <v>204</v>
      </c>
      <c r="K50" s="39" t="s">
        <v>204</v>
      </c>
      <c r="L50" s="39">
        <v>1.0</v>
      </c>
      <c r="M50" s="39">
        <v>1.0</v>
      </c>
      <c r="N50" s="39" t="s">
        <v>205</v>
      </c>
      <c r="O50" s="39">
        <v>1.0</v>
      </c>
      <c r="P50" s="41" t="s">
        <v>331</v>
      </c>
      <c r="Q50" s="39" t="s">
        <v>24</v>
      </c>
    </row>
    <row r="51">
      <c r="A51" s="38" t="s">
        <v>332</v>
      </c>
      <c r="B51" s="39">
        <v>3.0</v>
      </c>
      <c r="C51" s="40">
        <v>1510.0</v>
      </c>
      <c r="D51" s="39">
        <v>2.0</v>
      </c>
      <c r="E51" s="39" t="s">
        <v>326</v>
      </c>
      <c r="F51" s="39" t="s">
        <v>201</v>
      </c>
      <c r="G51" s="39" t="s">
        <v>267</v>
      </c>
      <c r="H51" s="39" t="s">
        <v>203</v>
      </c>
      <c r="I51" s="39">
        <v>60.0</v>
      </c>
      <c r="J51" s="39" t="s">
        <v>204</v>
      </c>
      <c r="K51" s="39" t="s">
        <v>204</v>
      </c>
      <c r="L51" s="39">
        <v>1.0</v>
      </c>
      <c r="M51" s="39">
        <v>1.0</v>
      </c>
      <c r="N51" s="39" t="s">
        <v>205</v>
      </c>
      <c r="O51" s="39">
        <v>1.0</v>
      </c>
      <c r="P51" s="41" t="s">
        <v>333</v>
      </c>
      <c r="Q51" s="39" t="s">
        <v>24</v>
      </c>
    </row>
    <row r="52">
      <c r="A52" s="38" t="s">
        <v>334</v>
      </c>
      <c r="B52" s="39">
        <v>17.0</v>
      </c>
      <c r="C52" s="40">
        <v>278000.0</v>
      </c>
      <c r="D52" s="39">
        <v>2.0</v>
      </c>
      <c r="E52" s="39" t="s">
        <v>326</v>
      </c>
      <c r="F52" s="39" t="s">
        <v>201</v>
      </c>
      <c r="G52" s="39" t="s">
        <v>335</v>
      </c>
      <c r="H52" s="39" t="s">
        <v>203</v>
      </c>
      <c r="I52" s="39">
        <v>70.0</v>
      </c>
      <c r="J52" s="39" t="s">
        <v>204</v>
      </c>
      <c r="K52" s="39" t="s">
        <v>204</v>
      </c>
      <c r="L52" s="39">
        <v>1.0</v>
      </c>
      <c r="M52" s="39">
        <v>1.0</v>
      </c>
      <c r="N52" s="39" t="s">
        <v>205</v>
      </c>
      <c r="O52" s="39">
        <v>1.0</v>
      </c>
      <c r="P52" s="41" t="s">
        <v>336</v>
      </c>
      <c r="Q52" s="39" t="s">
        <v>24</v>
      </c>
    </row>
    <row r="53">
      <c r="A53" s="6" t="s">
        <v>337</v>
      </c>
      <c r="B53" s="7">
        <v>3.0</v>
      </c>
      <c r="C53" s="36">
        <v>1400.0</v>
      </c>
      <c r="D53" s="7">
        <v>2.0</v>
      </c>
      <c r="E53" s="7" t="s">
        <v>200</v>
      </c>
      <c r="F53" s="7" t="s">
        <v>201</v>
      </c>
      <c r="G53" s="7" t="s">
        <v>232</v>
      </c>
      <c r="H53" s="7" t="s">
        <v>203</v>
      </c>
      <c r="I53" s="7">
        <v>80.0</v>
      </c>
      <c r="J53" s="7" t="s">
        <v>204</v>
      </c>
      <c r="K53" s="7" t="s">
        <v>204</v>
      </c>
      <c r="L53" s="7">
        <v>12.0</v>
      </c>
      <c r="M53" s="7">
        <v>1.0</v>
      </c>
      <c r="N53" s="7" t="s">
        <v>205</v>
      </c>
      <c r="O53" s="7">
        <v>1.0</v>
      </c>
      <c r="P53" s="37" t="s">
        <v>206</v>
      </c>
      <c r="Q53" s="7" t="s">
        <v>14</v>
      </c>
    </row>
    <row r="54">
      <c r="A54" s="38" t="s">
        <v>338</v>
      </c>
      <c r="B54" s="39">
        <v>10.0</v>
      </c>
      <c r="C54" s="40">
        <v>18200.0</v>
      </c>
      <c r="D54" s="39">
        <v>2.0</v>
      </c>
      <c r="E54" s="39" t="s">
        <v>234</v>
      </c>
      <c r="F54" s="39" t="s">
        <v>316</v>
      </c>
      <c r="G54" s="39" t="s">
        <v>240</v>
      </c>
      <c r="H54" s="39" t="s">
        <v>283</v>
      </c>
      <c r="I54" s="39">
        <v>120.0</v>
      </c>
      <c r="J54" s="39" t="s">
        <v>339</v>
      </c>
      <c r="K54" s="39" t="s">
        <v>204</v>
      </c>
      <c r="L54" s="39">
        <v>40.0</v>
      </c>
      <c r="M54" s="39">
        <v>2.0</v>
      </c>
      <c r="N54" s="39" t="s">
        <v>213</v>
      </c>
      <c r="O54" s="39">
        <v>2.0</v>
      </c>
      <c r="P54" s="41" t="s">
        <v>340</v>
      </c>
      <c r="Q54" s="39" t="s">
        <v>24</v>
      </c>
    </row>
    <row r="55">
      <c r="A55" s="6" t="s">
        <v>341</v>
      </c>
      <c r="B55" s="7">
        <v>5.0</v>
      </c>
      <c r="C55" s="36">
        <v>3100.0</v>
      </c>
      <c r="D55" s="7">
        <v>2.0</v>
      </c>
      <c r="E55" s="7" t="s">
        <v>234</v>
      </c>
      <c r="F55" s="7" t="s">
        <v>282</v>
      </c>
      <c r="G55" s="7" t="s">
        <v>221</v>
      </c>
      <c r="H55" s="7" t="s">
        <v>283</v>
      </c>
      <c r="I55" s="7">
        <v>100.0</v>
      </c>
      <c r="J55" s="7" t="s">
        <v>339</v>
      </c>
      <c r="K55" s="7" t="s">
        <v>204</v>
      </c>
      <c r="L55" s="7">
        <v>40.0</v>
      </c>
      <c r="M55" s="7">
        <v>2.0</v>
      </c>
      <c r="N55" s="7" t="s">
        <v>213</v>
      </c>
      <c r="O55" s="7">
        <v>2.0</v>
      </c>
      <c r="P55" s="37" t="s">
        <v>340</v>
      </c>
      <c r="Q55" s="7" t="s">
        <v>24</v>
      </c>
    </row>
    <row r="56">
      <c r="A56" s="38" t="s">
        <v>342</v>
      </c>
      <c r="B56" s="39">
        <v>17.0</v>
      </c>
      <c r="C56" s="40">
        <v>258000.0</v>
      </c>
      <c r="D56" s="39">
        <v>2.0</v>
      </c>
      <c r="E56" s="39" t="s">
        <v>234</v>
      </c>
      <c r="F56" s="39" t="s">
        <v>316</v>
      </c>
      <c r="G56" s="39" t="s">
        <v>343</v>
      </c>
      <c r="H56" s="39" t="s">
        <v>283</v>
      </c>
      <c r="I56" s="39">
        <v>120.0</v>
      </c>
      <c r="J56" s="39" t="s">
        <v>339</v>
      </c>
      <c r="K56" s="39" t="s">
        <v>204</v>
      </c>
      <c r="L56" s="39">
        <v>40.0</v>
      </c>
      <c r="M56" s="39">
        <v>2.0</v>
      </c>
      <c r="N56" s="39" t="s">
        <v>213</v>
      </c>
      <c r="O56" s="39">
        <v>2.0</v>
      </c>
      <c r="P56" s="41" t="s">
        <v>340</v>
      </c>
      <c r="Q56" s="39" t="s">
        <v>24</v>
      </c>
    </row>
    <row r="57">
      <c r="A57" s="6" t="s">
        <v>344</v>
      </c>
      <c r="B57" s="7">
        <v>16.0</v>
      </c>
      <c r="C57" s="36">
        <v>145700.0</v>
      </c>
      <c r="D57" s="7">
        <v>2.0</v>
      </c>
      <c r="E57" s="7" t="s">
        <v>234</v>
      </c>
      <c r="F57" s="7" t="s">
        <v>316</v>
      </c>
      <c r="G57" s="7" t="s">
        <v>225</v>
      </c>
      <c r="H57" s="7" t="s">
        <v>249</v>
      </c>
      <c r="I57" s="7">
        <v>120.0</v>
      </c>
      <c r="J57" s="7" t="s">
        <v>250</v>
      </c>
      <c r="K57" s="7" t="s">
        <v>230</v>
      </c>
      <c r="L57" s="7">
        <v>40.0</v>
      </c>
      <c r="M57" s="7">
        <v>1.0</v>
      </c>
      <c r="N57" s="7" t="s">
        <v>213</v>
      </c>
      <c r="O57" s="7">
        <v>2.0</v>
      </c>
      <c r="P57" s="37" t="s">
        <v>206</v>
      </c>
      <c r="Q57" s="7" t="s">
        <v>9</v>
      </c>
    </row>
    <row r="58">
      <c r="A58" s="6" t="s">
        <v>345</v>
      </c>
      <c r="B58" s="7">
        <v>19.0</v>
      </c>
      <c r="C58" s="36">
        <v>543300.0</v>
      </c>
      <c r="D58" s="7">
        <v>2.0</v>
      </c>
      <c r="E58" s="7" t="s">
        <v>234</v>
      </c>
      <c r="F58" s="7" t="s">
        <v>316</v>
      </c>
      <c r="G58" s="7" t="s">
        <v>346</v>
      </c>
      <c r="H58" s="7" t="s">
        <v>249</v>
      </c>
      <c r="I58" s="7">
        <v>120.0</v>
      </c>
      <c r="J58" s="7" t="s">
        <v>250</v>
      </c>
      <c r="K58" s="7" t="s">
        <v>262</v>
      </c>
      <c r="L58" s="7">
        <v>40.0</v>
      </c>
      <c r="M58" s="7">
        <v>1.0</v>
      </c>
      <c r="N58" s="7" t="s">
        <v>213</v>
      </c>
      <c r="O58" s="7">
        <v>2.0</v>
      </c>
      <c r="P58" s="37" t="s">
        <v>206</v>
      </c>
      <c r="Q58" s="7" t="s">
        <v>9</v>
      </c>
    </row>
    <row r="59">
      <c r="A59" s="6" t="s">
        <v>347</v>
      </c>
      <c r="B59" s="7">
        <v>10.0</v>
      </c>
      <c r="C59" s="36">
        <v>19400.0</v>
      </c>
      <c r="D59" s="7">
        <v>2.0</v>
      </c>
      <c r="E59" s="7" t="s">
        <v>234</v>
      </c>
      <c r="F59" s="7" t="s">
        <v>316</v>
      </c>
      <c r="G59" s="7" t="s">
        <v>230</v>
      </c>
      <c r="H59" s="7" t="s">
        <v>249</v>
      </c>
      <c r="I59" s="7">
        <v>120.0</v>
      </c>
      <c r="J59" s="7" t="s">
        <v>250</v>
      </c>
      <c r="K59" s="7" t="s">
        <v>232</v>
      </c>
      <c r="L59" s="7">
        <v>40.0</v>
      </c>
      <c r="M59" s="7">
        <v>1.0</v>
      </c>
      <c r="N59" s="7" t="s">
        <v>213</v>
      </c>
      <c r="O59" s="7">
        <v>2.0</v>
      </c>
      <c r="P59" s="37" t="s">
        <v>206</v>
      </c>
      <c r="Q59" s="7" t="s">
        <v>9</v>
      </c>
    </row>
    <row r="60">
      <c r="A60" s="6" t="s">
        <v>348</v>
      </c>
      <c r="B60" s="7">
        <v>15.0</v>
      </c>
      <c r="C60" s="36">
        <v>95500.0</v>
      </c>
      <c r="D60" s="7">
        <v>2.0</v>
      </c>
      <c r="E60" s="7" t="s">
        <v>200</v>
      </c>
      <c r="F60" s="7" t="s">
        <v>316</v>
      </c>
      <c r="G60" s="7" t="s">
        <v>349</v>
      </c>
      <c r="H60" s="7" t="s">
        <v>249</v>
      </c>
      <c r="I60" s="7">
        <v>60.0</v>
      </c>
      <c r="J60" s="7" t="s">
        <v>250</v>
      </c>
      <c r="K60" s="7" t="s">
        <v>202</v>
      </c>
      <c r="L60" s="7">
        <v>100.0</v>
      </c>
      <c r="M60" s="7">
        <v>10.0</v>
      </c>
      <c r="N60" s="7" t="s">
        <v>213</v>
      </c>
      <c r="O60" s="7">
        <v>2.0</v>
      </c>
      <c r="P60" s="37" t="s">
        <v>206</v>
      </c>
      <c r="Q60" s="7" t="s">
        <v>9</v>
      </c>
    </row>
    <row r="61">
      <c r="A61" s="6" t="s">
        <v>350</v>
      </c>
      <c r="B61" s="7">
        <v>19.0</v>
      </c>
      <c r="C61" s="36">
        <v>548100.0</v>
      </c>
      <c r="D61" s="7">
        <v>2.0</v>
      </c>
      <c r="E61" s="7" t="s">
        <v>200</v>
      </c>
      <c r="F61" s="7" t="s">
        <v>316</v>
      </c>
      <c r="G61" s="7" t="s">
        <v>351</v>
      </c>
      <c r="H61" s="7" t="s">
        <v>249</v>
      </c>
      <c r="I61" s="7">
        <v>60.0</v>
      </c>
      <c r="J61" s="7" t="s">
        <v>250</v>
      </c>
      <c r="K61" s="7" t="s">
        <v>352</v>
      </c>
      <c r="L61" s="7">
        <v>100.0</v>
      </c>
      <c r="M61" s="7">
        <v>5.0</v>
      </c>
      <c r="N61" s="7" t="s">
        <v>213</v>
      </c>
      <c r="O61" s="7">
        <v>2.0</v>
      </c>
      <c r="P61" s="37" t="s">
        <v>206</v>
      </c>
      <c r="Q61" s="7" t="s">
        <v>9</v>
      </c>
    </row>
    <row r="62">
      <c r="A62" s="6" t="s">
        <v>353</v>
      </c>
      <c r="B62" s="7">
        <v>11.0</v>
      </c>
      <c r="C62" s="36">
        <v>26900.0</v>
      </c>
      <c r="D62" s="7">
        <v>2.0</v>
      </c>
      <c r="E62" s="7" t="s">
        <v>200</v>
      </c>
      <c r="F62" s="7" t="s">
        <v>316</v>
      </c>
      <c r="G62" s="7" t="s">
        <v>352</v>
      </c>
      <c r="H62" s="7" t="s">
        <v>249</v>
      </c>
      <c r="I62" s="7">
        <v>60.0</v>
      </c>
      <c r="J62" s="7" t="s">
        <v>250</v>
      </c>
      <c r="K62" s="7" t="s">
        <v>221</v>
      </c>
      <c r="L62" s="7">
        <v>40.0</v>
      </c>
      <c r="M62" s="7">
        <v>4.0</v>
      </c>
      <c r="N62" s="7" t="s">
        <v>213</v>
      </c>
      <c r="O62" s="7">
        <v>2.0</v>
      </c>
      <c r="P62" s="37" t="s">
        <v>206</v>
      </c>
      <c r="Q62" s="7" t="s">
        <v>9</v>
      </c>
    </row>
    <row r="63">
      <c r="A63" s="6" t="s">
        <v>354</v>
      </c>
      <c r="B63" s="7">
        <v>2.0</v>
      </c>
      <c r="C63" s="36">
        <v>755.0</v>
      </c>
      <c r="D63" s="7">
        <v>2.0</v>
      </c>
      <c r="E63" s="7" t="s">
        <v>200</v>
      </c>
      <c r="F63" s="7" t="s">
        <v>201</v>
      </c>
      <c r="G63" s="7" t="s">
        <v>279</v>
      </c>
      <c r="H63" s="7" t="s">
        <v>203</v>
      </c>
      <c r="I63" s="7">
        <v>60.0</v>
      </c>
      <c r="J63" s="7" t="s">
        <v>204</v>
      </c>
      <c r="K63" s="7" t="s">
        <v>204</v>
      </c>
      <c r="L63" s="7">
        <v>10.0</v>
      </c>
      <c r="M63" s="7">
        <v>1.0</v>
      </c>
      <c r="N63" s="7" t="s">
        <v>205</v>
      </c>
      <c r="O63" s="7">
        <v>2.0</v>
      </c>
      <c r="P63" s="37" t="s">
        <v>355</v>
      </c>
      <c r="Q63" s="7" t="s">
        <v>9</v>
      </c>
    </row>
    <row r="64">
      <c r="A64" s="6" t="s">
        <v>356</v>
      </c>
      <c r="B64" s="7">
        <v>19.0</v>
      </c>
      <c r="C64" s="36">
        <v>540000.0</v>
      </c>
      <c r="D64" s="7">
        <v>1.0</v>
      </c>
      <c r="E64" s="7" t="s">
        <v>357</v>
      </c>
      <c r="F64" s="7" t="s">
        <v>235</v>
      </c>
      <c r="G64" s="7" t="s">
        <v>275</v>
      </c>
      <c r="H64" s="7" t="s">
        <v>358</v>
      </c>
      <c r="I64" s="7" t="s">
        <v>204</v>
      </c>
      <c r="J64" s="7" t="s">
        <v>204</v>
      </c>
      <c r="K64" s="7" t="s">
        <v>204</v>
      </c>
      <c r="L64" s="7">
        <v>20.0</v>
      </c>
      <c r="M64" s="7">
        <v>1.0</v>
      </c>
      <c r="N64" s="7" t="s">
        <v>213</v>
      </c>
      <c r="O64" s="7" t="s">
        <v>214</v>
      </c>
      <c r="P64" s="37" t="s">
        <v>359</v>
      </c>
      <c r="Q64" s="7" t="s">
        <v>9</v>
      </c>
    </row>
    <row r="65">
      <c r="A65" s="6" t="s">
        <v>360</v>
      </c>
      <c r="B65" s="7">
        <v>1.0</v>
      </c>
      <c r="C65" s="36">
        <v>90.0</v>
      </c>
      <c r="D65" s="7">
        <v>1.0</v>
      </c>
      <c r="E65" s="7" t="s">
        <v>357</v>
      </c>
      <c r="F65" s="7" t="s">
        <v>235</v>
      </c>
      <c r="G65" s="7" t="s">
        <v>223</v>
      </c>
      <c r="H65" s="7" t="s">
        <v>358</v>
      </c>
      <c r="I65" s="7" t="s">
        <v>204</v>
      </c>
      <c r="J65" s="7" t="s">
        <v>204</v>
      </c>
      <c r="K65" s="7" t="s">
        <v>204</v>
      </c>
      <c r="L65" s="7" t="s">
        <v>204</v>
      </c>
      <c r="M65" s="7" t="s">
        <v>204</v>
      </c>
      <c r="N65" s="7" t="s">
        <v>204</v>
      </c>
      <c r="O65" s="7" t="s">
        <v>214</v>
      </c>
      <c r="P65" s="37" t="s">
        <v>361</v>
      </c>
      <c r="Q65" s="7" t="s">
        <v>9</v>
      </c>
    </row>
    <row r="66">
      <c r="A66" s="6" t="s">
        <v>362</v>
      </c>
      <c r="B66" s="7">
        <v>8.0</v>
      </c>
      <c r="C66" s="36">
        <v>9400.0</v>
      </c>
      <c r="D66" s="7">
        <v>2.0</v>
      </c>
      <c r="E66" s="7" t="s">
        <v>281</v>
      </c>
      <c r="F66" s="7" t="s">
        <v>235</v>
      </c>
      <c r="G66" s="7" t="s">
        <v>210</v>
      </c>
      <c r="H66" s="7" t="s">
        <v>363</v>
      </c>
      <c r="I66" s="7" t="s">
        <v>204</v>
      </c>
      <c r="J66" s="7" t="s">
        <v>364</v>
      </c>
      <c r="K66" s="7" t="s">
        <v>204</v>
      </c>
      <c r="L66" s="7" t="s">
        <v>204</v>
      </c>
      <c r="M66" s="7" t="s">
        <v>204</v>
      </c>
      <c r="N66" s="7" t="s">
        <v>204</v>
      </c>
      <c r="O66" s="7">
        <v>1.0</v>
      </c>
      <c r="P66" s="37" t="s">
        <v>365</v>
      </c>
      <c r="Q66" s="7" t="s">
        <v>24</v>
      </c>
    </row>
    <row r="67">
      <c r="A67" s="38" t="s">
        <v>366</v>
      </c>
      <c r="B67" s="39">
        <v>3.0</v>
      </c>
      <c r="C67" s="40">
        <v>270.0</v>
      </c>
      <c r="D67" s="39">
        <v>2.0</v>
      </c>
      <c r="E67" s="39" t="s">
        <v>281</v>
      </c>
      <c r="F67" s="39" t="s">
        <v>235</v>
      </c>
      <c r="G67" s="39" t="s">
        <v>232</v>
      </c>
      <c r="H67" s="39" t="s">
        <v>363</v>
      </c>
      <c r="I67" s="39" t="s">
        <v>204</v>
      </c>
      <c r="J67" s="39" t="s">
        <v>204</v>
      </c>
      <c r="K67" s="39" t="s">
        <v>204</v>
      </c>
      <c r="L67" s="39" t="s">
        <v>204</v>
      </c>
      <c r="M67" s="39" t="s">
        <v>204</v>
      </c>
      <c r="N67" s="39" t="s">
        <v>204</v>
      </c>
      <c r="O67" s="39">
        <v>1.0</v>
      </c>
      <c r="P67" s="41" t="s">
        <v>365</v>
      </c>
      <c r="Q67" s="39" t="s">
        <v>24</v>
      </c>
    </row>
    <row r="68">
      <c r="A68" s="38" t="s">
        <v>367</v>
      </c>
      <c r="B68" s="39">
        <v>12.0</v>
      </c>
      <c r="C68" s="40">
        <v>35200.0</v>
      </c>
      <c r="D68" s="39">
        <v>2.0</v>
      </c>
      <c r="E68" s="39" t="s">
        <v>281</v>
      </c>
      <c r="F68" s="39" t="s">
        <v>235</v>
      </c>
      <c r="G68" s="39" t="s">
        <v>368</v>
      </c>
      <c r="H68" s="39" t="s">
        <v>363</v>
      </c>
      <c r="I68" s="39" t="s">
        <v>204</v>
      </c>
      <c r="J68" s="39" t="s">
        <v>369</v>
      </c>
      <c r="K68" s="39" t="s">
        <v>204</v>
      </c>
      <c r="L68" s="39" t="s">
        <v>204</v>
      </c>
      <c r="M68" s="39" t="s">
        <v>204</v>
      </c>
      <c r="N68" s="39" t="s">
        <v>204</v>
      </c>
      <c r="O68" s="39">
        <v>1.0</v>
      </c>
      <c r="P68" s="41" t="s">
        <v>365</v>
      </c>
      <c r="Q68" s="39" t="s">
        <v>24</v>
      </c>
    </row>
    <row r="69">
      <c r="A69" s="6" t="s">
        <v>370</v>
      </c>
      <c r="B69" s="7">
        <v>5.0</v>
      </c>
      <c r="C69" s="36">
        <v>2650.0</v>
      </c>
      <c r="D69" s="7">
        <v>1.0</v>
      </c>
      <c r="E69" s="7" t="s">
        <v>281</v>
      </c>
      <c r="F69" s="7" t="s">
        <v>235</v>
      </c>
      <c r="G69" s="7" t="s">
        <v>232</v>
      </c>
      <c r="H69" s="7" t="s">
        <v>363</v>
      </c>
      <c r="I69" s="7" t="s">
        <v>204</v>
      </c>
      <c r="J69" s="7" t="s">
        <v>364</v>
      </c>
      <c r="K69" s="7" t="s">
        <v>204</v>
      </c>
      <c r="L69" s="7" t="s">
        <v>204</v>
      </c>
      <c r="M69" s="7" t="s">
        <v>204</v>
      </c>
      <c r="N69" s="7" t="s">
        <v>204</v>
      </c>
      <c r="O69" s="7">
        <v>1.0</v>
      </c>
      <c r="P69" s="37" t="s">
        <v>228</v>
      </c>
      <c r="Q69" s="7" t="s">
        <v>62</v>
      </c>
    </row>
    <row r="70">
      <c r="A70" s="6" t="s">
        <v>371</v>
      </c>
      <c r="B70" s="7">
        <v>8.0</v>
      </c>
      <c r="C70" s="36">
        <v>8750.0</v>
      </c>
      <c r="D70" s="7">
        <v>2.0</v>
      </c>
      <c r="E70" s="7" t="s">
        <v>198</v>
      </c>
      <c r="F70" s="7" t="s">
        <v>235</v>
      </c>
      <c r="G70" s="7" t="s">
        <v>230</v>
      </c>
      <c r="H70" s="7" t="s">
        <v>203</v>
      </c>
      <c r="I70" s="7">
        <v>120.0</v>
      </c>
      <c r="J70" s="7" t="s">
        <v>204</v>
      </c>
      <c r="K70" s="7" t="s">
        <v>204</v>
      </c>
      <c r="L70" s="7" t="s">
        <v>372</v>
      </c>
      <c r="M70" s="7">
        <v>1.0</v>
      </c>
      <c r="N70" s="7" t="s">
        <v>373</v>
      </c>
      <c r="O70" s="7">
        <v>1.0</v>
      </c>
      <c r="P70" s="37" t="s">
        <v>374</v>
      </c>
      <c r="Q70" s="7" t="s">
        <v>73</v>
      </c>
    </row>
    <row r="71">
      <c r="A71" s="6" t="s">
        <v>375</v>
      </c>
      <c r="B71" s="7">
        <v>12.0</v>
      </c>
      <c r="C71" s="36">
        <v>31000.0</v>
      </c>
      <c r="D71" s="7">
        <v>2.0</v>
      </c>
      <c r="E71" s="7" t="s">
        <v>198</v>
      </c>
      <c r="F71" s="7" t="s">
        <v>235</v>
      </c>
      <c r="G71" s="7" t="s">
        <v>210</v>
      </c>
      <c r="H71" s="7" t="s">
        <v>203</v>
      </c>
      <c r="I71" s="7">
        <v>120.0</v>
      </c>
      <c r="J71" s="7" t="s">
        <v>204</v>
      </c>
      <c r="K71" s="7" t="s">
        <v>204</v>
      </c>
      <c r="L71" s="7" t="s">
        <v>372</v>
      </c>
      <c r="M71" s="7">
        <v>1.0</v>
      </c>
      <c r="N71" s="7" t="s">
        <v>373</v>
      </c>
      <c r="O71" s="7">
        <v>1.0</v>
      </c>
      <c r="P71" s="37" t="s">
        <v>374</v>
      </c>
      <c r="Q71" s="7" t="s">
        <v>73</v>
      </c>
    </row>
    <row r="72">
      <c r="A72" s="6" t="s">
        <v>376</v>
      </c>
      <c r="B72" s="7">
        <v>16.0</v>
      </c>
      <c r="C72" s="36">
        <v>150000.0</v>
      </c>
      <c r="D72" s="7">
        <v>2.0</v>
      </c>
      <c r="E72" s="7" t="s">
        <v>198</v>
      </c>
      <c r="F72" s="7" t="s">
        <v>235</v>
      </c>
      <c r="G72" s="7" t="s">
        <v>346</v>
      </c>
      <c r="H72" s="7" t="s">
        <v>203</v>
      </c>
      <c r="I72" s="7">
        <v>120.0</v>
      </c>
      <c r="J72" s="7" t="s">
        <v>204</v>
      </c>
      <c r="K72" s="7" t="s">
        <v>204</v>
      </c>
      <c r="L72" s="7" t="s">
        <v>372</v>
      </c>
      <c r="M72" s="7">
        <v>1.0</v>
      </c>
      <c r="N72" s="7" t="s">
        <v>373</v>
      </c>
      <c r="O72" s="7">
        <v>1.0</v>
      </c>
      <c r="P72" s="37" t="s">
        <v>374</v>
      </c>
      <c r="Q72" s="7" t="s">
        <v>73</v>
      </c>
    </row>
    <row r="73">
      <c r="A73" s="6" t="s">
        <v>377</v>
      </c>
      <c r="B73" s="7">
        <v>4.0</v>
      </c>
      <c r="C73" s="36">
        <v>1900.0</v>
      </c>
      <c r="D73" s="7">
        <v>2.0</v>
      </c>
      <c r="E73" s="7" t="s">
        <v>198</v>
      </c>
      <c r="F73" s="7" t="s">
        <v>235</v>
      </c>
      <c r="G73" s="7" t="s">
        <v>232</v>
      </c>
      <c r="H73" s="7" t="s">
        <v>203</v>
      </c>
      <c r="I73" s="7">
        <v>120.0</v>
      </c>
      <c r="J73" s="7" t="s">
        <v>204</v>
      </c>
      <c r="K73" s="7" t="s">
        <v>204</v>
      </c>
      <c r="L73" s="7" t="s">
        <v>372</v>
      </c>
      <c r="M73" s="7">
        <v>1.0</v>
      </c>
      <c r="N73" s="7" t="s">
        <v>373</v>
      </c>
      <c r="O73" s="7">
        <v>1.0</v>
      </c>
      <c r="P73" s="37" t="s">
        <v>374</v>
      </c>
      <c r="Q73" s="7" t="s">
        <v>73</v>
      </c>
    </row>
    <row r="74">
      <c r="A74" s="6" t="s">
        <v>378</v>
      </c>
      <c r="B74" s="7">
        <v>1.0</v>
      </c>
      <c r="C74" s="36">
        <v>100.0</v>
      </c>
      <c r="D74" s="7">
        <v>1.0</v>
      </c>
      <c r="E74" s="7" t="s">
        <v>357</v>
      </c>
      <c r="F74" s="7" t="s">
        <v>235</v>
      </c>
      <c r="G74" s="7" t="s">
        <v>223</v>
      </c>
      <c r="H74" s="7" t="s">
        <v>358</v>
      </c>
      <c r="I74" s="7" t="s">
        <v>204</v>
      </c>
      <c r="J74" s="7" t="s">
        <v>204</v>
      </c>
      <c r="K74" s="7" t="s">
        <v>204</v>
      </c>
      <c r="L74" s="7" t="s">
        <v>204</v>
      </c>
      <c r="M74" s="7" t="s">
        <v>204</v>
      </c>
      <c r="N74" s="7" t="s">
        <v>204</v>
      </c>
      <c r="O74" s="7" t="s">
        <v>214</v>
      </c>
      <c r="P74" s="37" t="s">
        <v>228</v>
      </c>
      <c r="Q74" s="7" t="s">
        <v>9</v>
      </c>
    </row>
    <row r="75">
      <c r="A75" s="6" t="s">
        <v>379</v>
      </c>
      <c r="B75" s="7">
        <v>17.0</v>
      </c>
      <c r="C75" s="36">
        <v>214850.0</v>
      </c>
      <c r="D75" s="7">
        <v>1.0</v>
      </c>
      <c r="E75" s="7" t="s">
        <v>357</v>
      </c>
      <c r="F75" s="7" t="s">
        <v>235</v>
      </c>
      <c r="G75" s="7" t="s">
        <v>380</v>
      </c>
      <c r="H75" s="7" t="s">
        <v>358</v>
      </c>
      <c r="I75" s="7" t="s">
        <v>204</v>
      </c>
      <c r="J75" s="7" t="s">
        <v>204</v>
      </c>
      <c r="K75" s="7" t="s">
        <v>204</v>
      </c>
      <c r="L75" s="7">
        <v>20.0</v>
      </c>
      <c r="M75" s="7">
        <v>1.0</v>
      </c>
      <c r="N75" s="7" t="s">
        <v>213</v>
      </c>
      <c r="O75" s="7" t="s">
        <v>214</v>
      </c>
      <c r="P75" s="37" t="s">
        <v>381</v>
      </c>
      <c r="Q75" s="7" t="s">
        <v>9</v>
      </c>
    </row>
    <row r="76">
      <c r="A76" s="6" t="s">
        <v>382</v>
      </c>
      <c r="B76" s="7">
        <v>13.0</v>
      </c>
      <c r="C76" s="36">
        <v>52500.0</v>
      </c>
      <c r="D76" s="7">
        <v>1.0</v>
      </c>
      <c r="E76" s="7" t="s">
        <v>357</v>
      </c>
      <c r="F76" s="7" t="s">
        <v>235</v>
      </c>
      <c r="G76" s="7" t="s">
        <v>383</v>
      </c>
      <c r="H76" s="7" t="s">
        <v>358</v>
      </c>
      <c r="I76" s="7" t="s">
        <v>204</v>
      </c>
      <c r="J76" s="7" t="s">
        <v>204</v>
      </c>
      <c r="K76" s="7" t="s">
        <v>204</v>
      </c>
      <c r="L76" s="7">
        <v>20.0</v>
      </c>
      <c r="M76" s="7">
        <v>1.0</v>
      </c>
      <c r="N76" s="7" t="s">
        <v>213</v>
      </c>
      <c r="O76" s="7" t="s">
        <v>214</v>
      </c>
      <c r="P76" s="37" t="s">
        <v>381</v>
      </c>
      <c r="Q76" s="7" t="s">
        <v>9</v>
      </c>
    </row>
    <row r="77">
      <c r="A77" s="6" t="s">
        <v>384</v>
      </c>
      <c r="B77" s="7">
        <v>10.0</v>
      </c>
      <c r="C77" s="36">
        <v>16100.0</v>
      </c>
      <c r="D77" s="7">
        <v>1.0</v>
      </c>
      <c r="E77" s="7" t="s">
        <v>357</v>
      </c>
      <c r="F77" s="7" t="s">
        <v>235</v>
      </c>
      <c r="G77" s="7" t="s">
        <v>230</v>
      </c>
      <c r="H77" s="7" t="s">
        <v>358</v>
      </c>
      <c r="I77" s="7" t="s">
        <v>204</v>
      </c>
      <c r="J77" s="7" t="s">
        <v>204</v>
      </c>
      <c r="K77" s="7" t="s">
        <v>204</v>
      </c>
      <c r="L77" s="7">
        <v>20.0</v>
      </c>
      <c r="M77" s="7">
        <v>1.0</v>
      </c>
      <c r="N77" s="7" t="s">
        <v>213</v>
      </c>
      <c r="O77" s="7" t="s">
        <v>214</v>
      </c>
      <c r="P77" s="37" t="s">
        <v>381</v>
      </c>
      <c r="Q77" s="7" t="s">
        <v>9</v>
      </c>
    </row>
    <row r="78">
      <c r="A78" s="6" t="s">
        <v>385</v>
      </c>
      <c r="B78" s="7">
        <v>9.0</v>
      </c>
      <c r="C78" s="36">
        <v>13900.0</v>
      </c>
      <c r="D78" s="7">
        <v>1.0</v>
      </c>
      <c r="E78" s="7" t="s">
        <v>208</v>
      </c>
      <c r="F78" s="7" t="s">
        <v>235</v>
      </c>
      <c r="G78" s="7" t="s">
        <v>220</v>
      </c>
      <c r="H78" s="7" t="s">
        <v>358</v>
      </c>
      <c r="I78" s="7">
        <v>30.0</v>
      </c>
      <c r="J78" s="7" t="s">
        <v>272</v>
      </c>
      <c r="K78" s="7" t="s">
        <v>204</v>
      </c>
      <c r="L78" s="7">
        <v>40.0</v>
      </c>
      <c r="M78" s="7">
        <v>4.0</v>
      </c>
      <c r="N78" s="7" t="s">
        <v>213</v>
      </c>
      <c r="O78" s="7" t="s">
        <v>214</v>
      </c>
      <c r="P78" s="37" t="s">
        <v>386</v>
      </c>
      <c r="Q78" s="7" t="s">
        <v>145</v>
      </c>
    </row>
    <row r="79">
      <c r="A79" s="6" t="s">
        <v>387</v>
      </c>
      <c r="B79" s="7">
        <v>5.0</v>
      </c>
      <c r="C79" s="36">
        <v>3100.0</v>
      </c>
      <c r="D79" s="7">
        <v>1.0</v>
      </c>
      <c r="E79" s="7" t="s">
        <v>208</v>
      </c>
      <c r="F79" s="7" t="s">
        <v>235</v>
      </c>
      <c r="G79" s="7" t="s">
        <v>279</v>
      </c>
      <c r="H79" s="7" t="s">
        <v>358</v>
      </c>
      <c r="I79" s="7">
        <v>30.0</v>
      </c>
      <c r="J79" s="7" t="s">
        <v>272</v>
      </c>
      <c r="K79" s="7" t="s">
        <v>204</v>
      </c>
      <c r="L79" s="7">
        <v>20.0</v>
      </c>
      <c r="M79" s="7">
        <v>2.0</v>
      </c>
      <c r="N79" s="7" t="s">
        <v>213</v>
      </c>
      <c r="O79" s="7" t="s">
        <v>214</v>
      </c>
      <c r="P79" s="37" t="s">
        <v>386</v>
      </c>
      <c r="Q79" s="7" t="s">
        <v>145</v>
      </c>
    </row>
    <row r="80">
      <c r="A80" s="38" t="s">
        <v>388</v>
      </c>
      <c r="B80" s="39">
        <v>16.0</v>
      </c>
      <c r="C80" s="40">
        <v>153000.0</v>
      </c>
      <c r="D80" s="39">
        <v>2.0</v>
      </c>
      <c r="E80" s="39" t="s">
        <v>200</v>
      </c>
      <c r="F80" s="39" t="s">
        <v>248</v>
      </c>
      <c r="G80" s="39" t="s">
        <v>380</v>
      </c>
      <c r="H80" s="39" t="s">
        <v>249</v>
      </c>
      <c r="I80" s="39">
        <v>60.0</v>
      </c>
      <c r="J80" s="39" t="s">
        <v>250</v>
      </c>
      <c r="K80" s="39" t="s">
        <v>277</v>
      </c>
      <c r="L80" s="39">
        <v>40.0</v>
      </c>
      <c r="M80" s="39">
        <v>2.0</v>
      </c>
      <c r="N80" s="39" t="s">
        <v>389</v>
      </c>
      <c r="O80" s="39">
        <v>1.0</v>
      </c>
      <c r="P80" s="41" t="s">
        <v>390</v>
      </c>
      <c r="Q80" s="39" t="s">
        <v>24</v>
      </c>
    </row>
    <row r="81">
      <c r="A81" s="38" t="s">
        <v>391</v>
      </c>
      <c r="B81" s="39">
        <v>11.0</v>
      </c>
      <c r="C81" s="40">
        <v>23200.0</v>
      </c>
      <c r="D81" s="39">
        <v>2.0</v>
      </c>
      <c r="E81" s="39" t="s">
        <v>200</v>
      </c>
      <c r="F81" s="39" t="s">
        <v>248</v>
      </c>
      <c r="G81" s="39" t="s">
        <v>383</v>
      </c>
      <c r="H81" s="39" t="s">
        <v>249</v>
      </c>
      <c r="I81" s="39">
        <v>60.0</v>
      </c>
      <c r="J81" s="39" t="s">
        <v>250</v>
      </c>
      <c r="K81" s="39" t="s">
        <v>301</v>
      </c>
      <c r="L81" s="39">
        <v>40.0</v>
      </c>
      <c r="M81" s="39">
        <v>2.0</v>
      </c>
      <c r="N81" s="39" t="s">
        <v>389</v>
      </c>
      <c r="O81" s="39">
        <v>1.0</v>
      </c>
      <c r="P81" s="41" t="s">
        <v>390</v>
      </c>
      <c r="Q81" s="39" t="s">
        <v>24</v>
      </c>
    </row>
    <row r="82">
      <c r="A82" s="6" t="s">
        <v>392</v>
      </c>
      <c r="B82" s="7">
        <v>4.0</v>
      </c>
      <c r="C82" s="36">
        <v>1900.0</v>
      </c>
      <c r="D82" s="7">
        <v>2.0</v>
      </c>
      <c r="E82" s="7" t="s">
        <v>200</v>
      </c>
      <c r="F82" s="7" t="s">
        <v>248</v>
      </c>
      <c r="G82" s="7" t="s">
        <v>267</v>
      </c>
      <c r="H82" s="7" t="s">
        <v>249</v>
      </c>
      <c r="I82" s="7">
        <v>40.0</v>
      </c>
      <c r="J82" s="7" t="s">
        <v>250</v>
      </c>
      <c r="K82" s="7" t="s">
        <v>279</v>
      </c>
      <c r="L82" s="7">
        <v>40.0</v>
      </c>
      <c r="M82" s="7">
        <v>2.0</v>
      </c>
      <c r="N82" s="7" t="s">
        <v>389</v>
      </c>
      <c r="O82" s="7">
        <v>1.0</v>
      </c>
      <c r="P82" s="37" t="s">
        <v>390</v>
      </c>
      <c r="Q82" s="7" t="s">
        <v>24</v>
      </c>
    </row>
    <row r="83">
      <c r="A83" s="38" t="s">
        <v>393</v>
      </c>
      <c r="B83" s="39">
        <v>20.0</v>
      </c>
      <c r="C83" s="40">
        <v>765000.0</v>
      </c>
      <c r="D83" s="39">
        <v>2.0</v>
      </c>
      <c r="E83" s="39" t="s">
        <v>200</v>
      </c>
      <c r="F83" s="39" t="s">
        <v>248</v>
      </c>
      <c r="G83" s="39" t="s">
        <v>394</v>
      </c>
      <c r="H83" s="39" t="s">
        <v>249</v>
      </c>
      <c r="I83" s="39">
        <v>80.0</v>
      </c>
      <c r="J83" s="39" t="s">
        <v>250</v>
      </c>
      <c r="K83" s="39" t="s">
        <v>292</v>
      </c>
      <c r="L83" s="39">
        <v>40.0</v>
      </c>
      <c r="M83" s="39">
        <v>2.0</v>
      </c>
      <c r="N83" s="39" t="s">
        <v>389</v>
      </c>
      <c r="O83" s="39">
        <v>1.0</v>
      </c>
      <c r="P83" s="41" t="s">
        <v>390</v>
      </c>
      <c r="Q83" s="39" t="s">
        <v>24</v>
      </c>
    </row>
    <row r="84">
      <c r="A84" s="6" t="s">
        <v>395</v>
      </c>
      <c r="B84" s="7">
        <v>7.0</v>
      </c>
      <c r="C84" s="36">
        <v>5800.0</v>
      </c>
      <c r="D84" s="7">
        <v>2.0</v>
      </c>
      <c r="E84" s="7" t="s">
        <v>200</v>
      </c>
      <c r="F84" s="7" t="s">
        <v>248</v>
      </c>
      <c r="G84" s="7" t="s">
        <v>230</v>
      </c>
      <c r="H84" s="7" t="s">
        <v>249</v>
      </c>
      <c r="I84" s="7">
        <v>60.0</v>
      </c>
      <c r="J84" s="7" t="s">
        <v>250</v>
      </c>
      <c r="K84" s="7" t="s">
        <v>220</v>
      </c>
      <c r="L84" s="7">
        <v>40.0</v>
      </c>
      <c r="M84" s="7">
        <v>2.0</v>
      </c>
      <c r="N84" s="7" t="s">
        <v>389</v>
      </c>
      <c r="O84" s="7">
        <v>1.0</v>
      </c>
      <c r="P84" s="37" t="s">
        <v>390</v>
      </c>
      <c r="Q84" s="7" t="s">
        <v>24</v>
      </c>
    </row>
    <row r="85">
      <c r="A85" s="6" t="s">
        <v>396</v>
      </c>
      <c r="B85" s="7">
        <v>2.0</v>
      </c>
      <c r="C85" s="36">
        <v>740.0</v>
      </c>
      <c r="D85" s="7">
        <v>2.0</v>
      </c>
      <c r="E85" s="7" t="s">
        <v>281</v>
      </c>
      <c r="F85" s="7" t="s">
        <v>248</v>
      </c>
      <c r="G85" s="7" t="s">
        <v>279</v>
      </c>
      <c r="H85" s="7" t="s">
        <v>249</v>
      </c>
      <c r="I85" s="7" t="s">
        <v>204</v>
      </c>
      <c r="J85" s="7" t="s">
        <v>250</v>
      </c>
      <c r="K85" s="7" t="s">
        <v>279</v>
      </c>
      <c r="L85" s="7">
        <v>20.0</v>
      </c>
      <c r="M85" s="7">
        <v>1.0</v>
      </c>
      <c r="N85" s="7" t="s">
        <v>213</v>
      </c>
      <c r="O85" s="7">
        <v>1.0</v>
      </c>
      <c r="P85" s="37" t="s">
        <v>397</v>
      </c>
      <c r="Q85" s="7" t="s">
        <v>106</v>
      </c>
    </row>
    <row r="86">
      <c r="A86" s="6" t="s">
        <v>398</v>
      </c>
      <c r="B86" s="7">
        <v>12.0</v>
      </c>
      <c r="C86" s="36">
        <v>34600.0</v>
      </c>
      <c r="D86" s="7">
        <v>2.0</v>
      </c>
      <c r="E86" s="7" t="s">
        <v>281</v>
      </c>
      <c r="F86" s="7" t="s">
        <v>248</v>
      </c>
      <c r="G86" s="7" t="s">
        <v>277</v>
      </c>
      <c r="H86" s="7" t="s">
        <v>249</v>
      </c>
      <c r="I86" s="7" t="s">
        <v>204</v>
      </c>
      <c r="J86" s="7" t="s">
        <v>250</v>
      </c>
      <c r="K86" s="7" t="s">
        <v>220</v>
      </c>
      <c r="L86" s="7">
        <v>40.0</v>
      </c>
      <c r="M86" s="7">
        <v>2.0</v>
      </c>
      <c r="N86" s="7" t="s">
        <v>213</v>
      </c>
      <c r="O86" s="7">
        <v>1.0</v>
      </c>
      <c r="P86" s="37" t="s">
        <v>397</v>
      </c>
      <c r="Q86" s="7" t="s">
        <v>106</v>
      </c>
    </row>
    <row r="87">
      <c r="A87" s="6" t="s">
        <v>399</v>
      </c>
      <c r="B87" s="7">
        <v>8.0</v>
      </c>
      <c r="C87" s="36">
        <v>9200.0</v>
      </c>
      <c r="D87" s="7">
        <v>2.0</v>
      </c>
      <c r="E87" s="7" t="s">
        <v>281</v>
      </c>
      <c r="F87" s="7" t="s">
        <v>248</v>
      </c>
      <c r="G87" s="7" t="s">
        <v>220</v>
      </c>
      <c r="H87" s="7" t="s">
        <v>249</v>
      </c>
      <c r="I87" s="7" t="s">
        <v>204</v>
      </c>
      <c r="J87" s="7" t="s">
        <v>250</v>
      </c>
      <c r="K87" s="7" t="s">
        <v>232</v>
      </c>
      <c r="L87" s="7">
        <v>20.0</v>
      </c>
      <c r="M87" s="7">
        <v>1.0</v>
      </c>
      <c r="N87" s="7" t="s">
        <v>213</v>
      </c>
      <c r="O87" s="7">
        <v>1.0</v>
      </c>
      <c r="P87" s="37" t="s">
        <v>397</v>
      </c>
      <c r="Q87" s="7" t="s">
        <v>106</v>
      </c>
    </row>
    <row r="88">
      <c r="A88" s="6" t="s">
        <v>400</v>
      </c>
      <c r="B88" s="7">
        <v>16.0</v>
      </c>
      <c r="C88" s="36">
        <v>162000.0</v>
      </c>
      <c r="D88" s="7">
        <v>2.0</v>
      </c>
      <c r="E88" s="7" t="s">
        <v>281</v>
      </c>
      <c r="F88" s="7" t="s">
        <v>248</v>
      </c>
      <c r="G88" s="7" t="s">
        <v>275</v>
      </c>
      <c r="H88" s="7" t="s">
        <v>249</v>
      </c>
      <c r="I88" s="7" t="s">
        <v>204</v>
      </c>
      <c r="J88" s="7" t="s">
        <v>250</v>
      </c>
      <c r="K88" s="7" t="s">
        <v>230</v>
      </c>
      <c r="L88" s="7">
        <v>40.0</v>
      </c>
      <c r="M88" s="7">
        <v>2.0</v>
      </c>
      <c r="N88" s="7" t="s">
        <v>213</v>
      </c>
      <c r="O88" s="7">
        <v>1.0</v>
      </c>
      <c r="P88" s="37" t="s">
        <v>397</v>
      </c>
      <c r="Q88" s="7" t="s">
        <v>106</v>
      </c>
    </row>
    <row r="89">
      <c r="A89" s="38" t="s">
        <v>401</v>
      </c>
      <c r="B89" s="39">
        <v>19.0</v>
      </c>
      <c r="C89" s="40">
        <v>585000.0</v>
      </c>
      <c r="D89" s="39">
        <v>2.0</v>
      </c>
      <c r="E89" s="39" t="s">
        <v>200</v>
      </c>
      <c r="F89" s="39" t="s">
        <v>402</v>
      </c>
      <c r="G89" s="39" t="s">
        <v>239</v>
      </c>
      <c r="H89" s="39" t="s">
        <v>403</v>
      </c>
      <c r="I89" s="39">
        <v>120.0</v>
      </c>
      <c r="J89" s="39" t="s">
        <v>404</v>
      </c>
      <c r="K89" s="39" t="s">
        <v>204</v>
      </c>
      <c r="L89" s="39">
        <v>80.0</v>
      </c>
      <c r="M89" s="39">
        <v>10.0</v>
      </c>
      <c r="N89" s="39" t="s">
        <v>213</v>
      </c>
      <c r="O89" s="39">
        <v>1.0</v>
      </c>
      <c r="P89" s="41" t="s">
        <v>405</v>
      </c>
      <c r="Q89" s="39" t="s">
        <v>24</v>
      </c>
    </row>
    <row r="90">
      <c r="A90" s="38" t="s">
        <v>406</v>
      </c>
      <c r="B90" s="39">
        <v>13.0</v>
      </c>
      <c r="C90" s="40">
        <v>51000.0</v>
      </c>
      <c r="D90" s="39">
        <v>2.0</v>
      </c>
      <c r="E90" s="39" t="s">
        <v>200</v>
      </c>
      <c r="F90" s="39" t="s">
        <v>402</v>
      </c>
      <c r="G90" s="39" t="s">
        <v>225</v>
      </c>
      <c r="H90" s="39" t="s">
        <v>403</v>
      </c>
      <c r="I90" s="39">
        <v>100.0</v>
      </c>
      <c r="J90" s="39" t="s">
        <v>404</v>
      </c>
      <c r="K90" s="39" t="s">
        <v>204</v>
      </c>
      <c r="L90" s="39">
        <v>40.0</v>
      </c>
      <c r="M90" s="39">
        <v>8.0</v>
      </c>
      <c r="N90" s="39" t="s">
        <v>213</v>
      </c>
      <c r="O90" s="39">
        <v>1.0</v>
      </c>
      <c r="P90" s="41" t="s">
        <v>405</v>
      </c>
      <c r="Q90" s="39" t="s">
        <v>24</v>
      </c>
    </row>
    <row r="91">
      <c r="A91" s="6" t="s">
        <v>407</v>
      </c>
      <c r="B91" s="7">
        <v>8.0</v>
      </c>
      <c r="C91" s="36">
        <v>9800.0</v>
      </c>
      <c r="D91" s="7">
        <v>2.0</v>
      </c>
      <c r="E91" s="7" t="s">
        <v>200</v>
      </c>
      <c r="F91" s="7" t="s">
        <v>402</v>
      </c>
      <c r="G91" s="7" t="s">
        <v>230</v>
      </c>
      <c r="H91" s="7" t="s">
        <v>403</v>
      </c>
      <c r="I91" s="7">
        <v>80.0</v>
      </c>
      <c r="J91" s="7" t="s">
        <v>204</v>
      </c>
      <c r="K91" s="7" t="s">
        <v>204</v>
      </c>
      <c r="L91" s="7">
        <v>40.0</v>
      </c>
      <c r="M91" s="7">
        <v>5.0</v>
      </c>
      <c r="N91" s="7" t="s">
        <v>213</v>
      </c>
      <c r="O91" s="7">
        <v>1.0</v>
      </c>
      <c r="P91" s="37" t="s">
        <v>405</v>
      </c>
      <c r="Q91" s="7" t="s">
        <v>24</v>
      </c>
    </row>
    <row r="92">
      <c r="A92" s="38" t="s">
        <v>408</v>
      </c>
      <c r="B92" s="39">
        <v>3.0</v>
      </c>
      <c r="C92" s="40">
        <v>1400.0</v>
      </c>
      <c r="D92" s="39">
        <v>2.0</v>
      </c>
      <c r="E92" s="39" t="s">
        <v>200</v>
      </c>
      <c r="F92" s="39" t="s">
        <v>402</v>
      </c>
      <c r="G92" s="39" t="s">
        <v>221</v>
      </c>
      <c r="H92" s="39" t="s">
        <v>403</v>
      </c>
      <c r="I92" s="39">
        <v>60.0</v>
      </c>
      <c r="J92" s="39" t="s">
        <v>204</v>
      </c>
      <c r="K92" s="39" t="s">
        <v>204</v>
      </c>
      <c r="L92" s="39">
        <v>20.0</v>
      </c>
      <c r="M92" s="39">
        <v>2.0</v>
      </c>
      <c r="N92" s="39" t="s">
        <v>213</v>
      </c>
      <c r="O92" s="39">
        <v>1.0</v>
      </c>
      <c r="P92" s="41" t="s">
        <v>405</v>
      </c>
      <c r="Q92" s="39" t="s">
        <v>24</v>
      </c>
    </row>
    <row r="93">
      <c r="A93" s="6" t="s">
        <v>409</v>
      </c>
      <c r="B93" s="7">
        <v>2.0</v>
      </c>
      <c r="C93" s="36">
        <v>600.0</v>
      </c>
      <c r="D93" s="7">
        <v>1.0</v>
      </c>
      <c r="E93" s="7" t="s">
        <v>357</v>
      </c>
      <c r="F93" s="7" t="s">
        <v>235</v>
      </c>
      <c r="G93" s="7" t="s">
        <v>279</v>
      </c>
      <c r="H93" s="7" t="s">
        <v>203</v>
      </c>
      <c r="I93" s="7" t="s">
        <v>204</v>
      </c>
      <c r="J93" s="7" t="s">
        <v>410</v>
      </c>
      <c r="K93" s="7" t="s">
        <v>223</v>
      </c>
      <c r="L93" s="7" t="s">
        <v>204</v>
      </c>
      <c r="M93" s="7" t="s">
        <v>204</v>
      </c>
      <c r="N93" s="7" t="s">
        <v>204</v>
      </c>
      <c r="O93" s="7" t="s">
        <v>214</v>
      </c>
      <c r="P93" s="37" t="s">
        <v>228</v>
      </c>
      <c r="Q93" s="7" t="s">
        <v>14</v>
      </c>
    </row>
    <row r="94">
      <c r="A94" s="6" t="s">
        <v>411</v>
      </c>
      <c r="B94" s="7">
        <v>7.0</v>
      </c>
      <c r="C94" s="36">
        <v>5500.0</v>
      </c>
      <c r="D94" s="7">
        <v>1.0</v>
      </c>
      <c r="E94" s="7" t="s">
        <v>357</v>
      </c>
      <c r="F94" s="7" t="s">
        <v>235</v>
      </c>
      <c r="G94" s="7" t="s">
        <v>220</v>
      </c>
      <c r="H94" s="7" t="s">
        <v>203</v>
      </c>
      <c r="I94" s="7" t="s">
        <v>204</v>
      </c>
      <c r="J94" s="7" t="s">
        <v>410</v>
      </c>
      <c r="K94" s="7" t="s">
        <v>279</v>
      </c>
      <c r="L94" s="7" t="s">
        <v>204</v>
      </c>
      <c r="M94" s="7" t="s">
        <v>204</v>
      </c>
      <c r="N94" s="7" t="s">
        <v>204</v>
      </c>
      <c r="O94" s="7" t="s">
        <v>214</v>
      </c>
      <c r="P94" s="37" t="s">
        <v>228</v>
      </c>
      <c r="Q94" s="7" t="s">
        <v>14</v>
      </c>
    </row>
    <row r="95">
      <c r="A95" s="6" t="s">
        <v>412</v>
      </c>
      <c r="B95" s="7">
        <v>17.0</v>
      </c>
      <c r="C95" s="36">
        <v>230000.0</v>
      </c>
      <c r="D95" s="7">
        <v>1.0</v>
      </c>
      <c r="E95" s="7" t="s">
        <v>357</v>
      </c>
      <c r="F95" s="7" t="s">
        <v>235</v>
      </c>
      <c r="G95" s="7" t="s">
        <v>275</v>
      </c>
      <c r="H95" s="7" t="s">
        <v>203</v>
      </c>
      <c r="I95" s="7" t="s">
        <v>204</v>
      </c>
      <c r="J95" s="7" t="s">
        <v>410</v>
      </c>
      <c r="K95" s="7" t="s">
        <v>292</v>
      </c>
      <c r="L95" s="7" t="s">
        <v>204</v>
      </c>
      <c r="M95" s="7" t="s">
        <v>204</v>
      </c>
      <c r="N95" s="7" t="s">
        <v>204</v>
      </c>
      <c r="O95" s="7" t="s">
        <v>214</v>
      </c>
      <c r="P95" s="37" t="s">
        <v>228</v>
      </c>
      <c r="Q95" s="7" t="s">
        <v>14</v>
      </c>
    </row>
    <row r="96">
      <c r="A96" s="6" t="s">
        <v>413</v>
      </c>
      <c r="B96" s="7">
        <v>6.0</v>
      </c>
      <c r="C96" s="36">
        <v>4350.0</v>
      </c>
      <c r="D96" s="7">
        <v>1.0</v>
      </c>
      <c r="E96" s="7" t="s">
        <v>208</v>
      </c>
      <c r="F96" s="7" t="s">
        <v>414</v>
      </c>
      <c r="G96" s="7" t="s">
        <v>279</v>
      </c>
      <c r="H96" s="7" t="s">
        <v>415</v>
      </c>
      <c r="I96" s="7">
        <v>40.0</v>
      </c>
      <c r="J96" s="7" t="s">
        <v>204</v>
      </c>
      <c r="K96" s="7" t="s">
        <v>204</v>
      </c>
      <c r="L96" s="7">
        <v>20.0</v>
      </c>
      <c r="M96" s="7">
        <v>4.0</v>
      </c>
      <c r="N96" s="7" t="s">
        <v>213</v>
      </c>
      <c r="O96" s="7" t="s">
        <v>214</v>
      </c>
      <c r="P96" s="37" t="s">
        <v>416</v>
      </c>
      <c r="Q96" s="7" t="s">
        <v>24</v>
      </c>
    </row>
    <row r="97">
      <c r="A97" s="38" t="s">
        <v>417</v>
      </c>
      <c r="B97" s="39">
        <v>3.0</v>
      </c>
      <c r="C97" s="40">
        <v>900.0</v>
      </c>
      <c r="D97" s="39">
        <v>1.0</v>
      </c>
      <c r="E97" s="39" t="s">
        <v>208</v>
      </c>
      <c r="F97" s="39" t="s">
        <v>414</v>
      </c>
      <c r="G97" s="39" t="s">
        <v>223</v>
      </c>
      <c r="H97" s="39" t="s">
        <v>415</v>
      </c>
      <c r="I97" s="39">
        <v>40.0</v>
      </c>
      <c r="J97" s="39" t="s">
        <v>204</v>
      </c>
      <c r="K97" s="39" t="s">
        <v>204</v>
      </c>
      <c r="L97" s="39">
        <v>20.0</v>
      </c>
      <c r="M97" s="39">
        <v>4.0</v>
      </c>
      <c r="N97" s="39" t="s">
        <v>213</v>
      </c>
      <c r="O97" s="39" t="s">
        <v>214</v>
      </c>
      <c r="P97" s="41" t="s">
        <v>416</v>
      </c>
      <c r="Q97" s="39" t="s">
        <v>24</v>
      </c>
    </row>
    <row r="98">
      <c r="A98" s="38" t="s">
        <v>418</v>
      </c>
      <c r="B98" s="39">
        <v>11.0</v>
      </c>
      <c r="C98" s="40">
        <v>25500.0</v>
      </c>
      <c r="D98" s="39">
        <v>1.0</v>
      </c>
      <c r="E98" s="39" t="s">
        <v>208</v>
      </c>
      <c r="F98" s="39" t="s">
        <v>414</v>
      </c>
      <c r="G98" s="39" t="s">
        <v>230</v>
      </c>
      <c r="H98" s="39" t="s">
        <v>415</v>
      </c>
      <c r="I98" s="39">
        <v>40.0</v>
      </c>
      <c r="J98" s="39" t="s">
        <v>204</v>
      </c>
      <c r="K98" s="39" t="s">
        <v>204</v>
      </c>
      <c r="L98" s="39">
        <v>20.0</v>
      </c>
      <c r="M98" s="39">
        <v>4.0</v>
      </c>
      <c r="N98" s="39" t="s">
        <v>213</v>
      </c>
      <c r="O98" s="39" t="s">
        <v>214</v>
      </c>
      <c r="P98" s="41" t="s">
        <v>416</v>
      </c>
      <c r="Q98" s="39" t="s">
        <v>24</v>
      </c>
    </row>
    <row r="99">
      <c r="A99" s="38" t="s">
        <v>419</v>
      </c>
      <c r="B99" s="39">
        <v>18.0</v>
      </c>
      <c r="C99" s="40">
        <v>591000.0</v>
      </c>
      <c r="D99" s="39">
        <v>1.0</v>
      </c>
      <c r="E99" s="39" t="s">
        <v>208</v>
      </c>
      <c r="F99" s="39" t="s">
        <v>414</v>
      </c>
      <c r="G99" s="39" t="s">
        <v>368</v>
      </c>
      <c r="H99" s="39" t="s">
        <v>415</v>
      </c>
      <c r="I99" s="39">
        <v>40.0</v>
      </c>
      <c r="J99" s="39" t="s">
        <v>204</v>
      </c>
      <c r="K99" s="39" t="s">
        <v>204</v>
      </c>
      <c r="L99" s="39">
        <v>40.0</v>
      </c>
      <c r="M99" s="39">
        <v>4.0</v>
      </c>
      <c r="N99" s="39" t="s">
        <v>213</v>
      </c>
      <c r="O99" s="39" t="s">
        <v>214</v>
      </c>
      <c r="P99" s="41" t="s">
        <v>416</v>
      </c>
      <c r="Q99" s="39" t="s">
        <v>24</v>
      </c>
    </row>
    <row r="100">
      <c r="A100" s="38" t="s">
        <v>420</v>
      </c>
      <c r="B100" s="39">
        <v>19.0</v>
      </c>
      <c r="C100" s="40">
        <v>598000.0</v>
      </c>
      <c r="D100" s="39">
        <v>1.0</v>
      </c>
      <c r="E100" s="39" t="s">
        <v>281</v>
      </c>
      <c r="F100" s="39" t="s">
        <v>414</v>
      </c>
      <c r="G100" s="39" t="s">
        <v>258</v>
      </c>
      <c r="H100" s="39" t="s">
        <v>415</v>
      </c>
      <c r="I100" s="39" t="s">
        <v>204</v>
      </c>
      <c r="J100" s="39" t="s">
        <v>421</v>
      </c>
      <c r="K100" s="39" t="s">
        <v>204</v>
      </c>
      <c r="L100" s="39" t="s">
        <v>204</v>
      </c>
      <c r="M100" s="39" t="s">
        <v>204</v>
      </c>
      <c r="N100" s="39" t="s">
        <v>204</v>
      </c>
      <c r="O100" s="39" t="s">
        <v>214</v>
      </c>
      <c r="P100" s="41" t="s">
        <v>422</v>
      </c>
      <c r="Q100" s="39" t="s">
        <v>24</v>
      </c>
    </row>
    <row r="101">
      <c r="A101" s="38" t="s">
        <v>423</v>
      </c>
      <c r="B101" s="39">
        <v>3.0</v>
      </c>
      <c r="C101" s="40">
        <v>1490.0</v>
      </c>
      <c r="D101" s="39">
        <v>1.0</v>
      </c>
      <c r="E101" s="39" t="s">
        <v>281</v>
      </c>
      <c r="F101" s="39" t="s">
        <v>414</v>
      </c>
      <c r="G101" s="39" t="s">
        <v>279</v>
      </c>
      <c r="H101" s="39" t="s">
        <v>415</v>
      </c>
      <c r="I101" s="39" t="s">
        <v>204</v>
      </c>
      <c r="J101" s="39" t="s">
        <v>421</v>
      </c>
      <c r="K101" s="39" t="s">
        <v>204</v>
      </c>
      <c r="L101" s="39" t="s">
        <v>204</v>
      </c>
      <c r="M101" s="39" t="s">
        <v>204</v>
      </c>
      <c r="N101" s="39" t="s">
        <v>204</v>
      </c>
      <c r="O101" s="39" t="s">
        <v>214</v>
      </c>
      <c r="P101" s="41" t="s">
        <v>422</v>
      </c>
      <c r="Q101" s="39" t="s">
        <v>24</v>
      </c>
    </row>
    <row r="102">
      <c r="A102" s="38" t="s">
        <v>424</v>
      </c>
      <c r="B102" s="39">
        <v>13.0</v>
      </c>
      <c r="C102" s="40">
        <v>51800.0</v>
      </c>
      <c r="D102" s="39">
        <v>1.0</v>
      </c>
      <c r="E102" s="39" t="s">
        <v>281</v>
      </c>
      <c r="F102" s="39" t="s">
        <v>414</v>
      </c>
      <c r="G102" s="39" t="s">
        <v>292</v>
      </c>
      <c r="H102" s="39" t="s">
        <v>415</v>
      </c>
      <c r="I102" s="39" t="s">
        <v>204</v>
      </c>
      <c r="J102" s="39" t="s">
        <v>421</v>
      </c>
      <c r="K102" s="39" t="s">
        <v>204</v>
      </c>
      <c r="L102" s="39" t="s">
        <v>204</v>
      </c>
      <c r="M102" s="39" t="s">
        <v>204</v>
      </c>
      <c r="N102" s="39" t="s">
        <v>204</v>
      </c>
      <c r="O102" s="39" t="s">
        <v>214</v>
      </c>
      <c r="P102" s="41" t="s">
        <v>422</v>
      </c>
      <c r="Q102" s="39" t="s">
        <v>24</v>
      </c>
    </row>
    <row r="103">
      <c r="A103" s="6" t="s">
        <v>425</v>
      </c>
      <c r="B103" s="7">
        <v>8.0</v>
      </c>
      <c r="C103" s="36">
        <v>9850.0</v>
      </c>
      <c r="D103" s="7">
        <v>1.0</v>
      </c>
      <c r="E103" s="7" t="s">
        <v>281</v>
      </c>
      <c r="F103" s="7" t="s">
        <v>414</v>
      </c>
      <c r="G103" s="7" t="s">
        <v>220</v>
      </c>
      <c r="H103" s="7" t="s">
        <v>415</v>
      </c>
      <c r="I103" s="7" t="s">
        <v>204</v>
      </c>
      <c r="J103" s="7" t="s">
        <v>421</v>
      </c>
      <c r="K103" s="7" t="s">
        <v>204</v>
      </c>
      <c r="L103" s="7" t="s">
        <v>204</v>
      </c>
      <c r="M103" s="7" t="s">
        <v>204</v>
      </c>
      <c r="N103" s="7" t="s">
        <v>204</v>
      </c>
      <c r="O103" s="7" t="s">
        <v>214</v>
      </c>
      <c r="P103" s="37" t="s">
        <v>422</v>
      </c>
      <c r="Q103" s="7" t="s">
        <v>24</v>
      </c>
    </row>
    <row r="104">
      <c r="A104" s="38" t="s">
        <v>426</v>
      </c>
      <c r="B104" s="39">
        <v>11.0</v>
      </c>
      <c r="C104" s="40">
        <v>24000.0</v>
      </c>
      <c r="D104" s="39">
        <v>2.0</v>
      </c>
      <c r="E104" s="39" t="s">
        <v>200</v>
      </c>
      <c r="F104" s="39" t="s">
        <v>402</v>
      </c>
      <c r="G104" s="39" t="s">
        <v>277</v>
      </c>
      <c r="H104" s="39" t="s">
        <v>403</v>
      </c>
      <c r="I104" s="39">
        <v>40.0</v>
      </c>
      <c r="J104" s="39" t="s">
        <v>427</v>
      </c>
      <c r="K104" s="39" t="s">
        <v>204</v>
      </c>
      <c r="L104" s="39">
        <v>15.0</v>
      </c>
      <c r="M104" s="39">
        <v>5.0</v>
      </c>
      <c r="N104" s="39" t="s">
        <v>428</v>
      </c>
      <c r="O104" s="39">
        <v>1.0</v>
      </c>
      <c r="P104" s="41" t="s">
        <v>228</v>
      </c>
      <c r="Q104" s="39" t="s">
        <v>24</v>
      </c>
    </row>
    <row r="105">
      <c r="A105" s="6" t="s">
        <v>429</v>
      </c>
      <c r="B105" s="7">
        <v>6.0</v>
      </c>
      <c r="C105" s="36">
        <v>4100.0</v>
      </c>
      <c r="D105" s="7">
        <v>2.0</v>
      </c>
      <c r="E105" s="7" t="s">
        <v>200</v>
      </c>
      <c r="F105" s="7" t="s">
        <v>402</v>
      </c>
      <c r="G105" s="7" t="s">
        <v>220</v>
      </c>
      <c r="H105" s="7" t="s">
        <v>403</v>
      </c>
      <c r="I105" s="7">
        <v>40.0</v>
      </c>
      <c r="J105" s="7" t="s">
        <v>430</v>
      </c>
      <c r="K105" s="7" t="s">
        <v>204</v>
      </c>
      <c r="L105" s="7">
        <v>12.0</v>
      </c>
      <c r="M105" s="7">
        <v>4.0</v>
      </c>
      <c r="N105" s="7" t="s">
        <v>428</v>
      </c>
      <c r="O105" s="7">
        <v>1.0</v>
      </c>
      <c r="P105" s="37" t="s">
        <v>228</v>
      </c>
      <c r="Q105" s="7" t="s">
        <v>24</v>
      </c>
    </row>
    <row r="106">
      <c r="A106" s="38" t="s">
        <v>431</v>
      </c>
      <c r="B106" s="39">
        <v>17.0</v>
      </c>
      <c r="C106" s="40">
        <v>230000.0</v>
      </c>
      <c r="D106" s="39">
        <v>2.0</v>
      </c>
      <c r="E106" s="39" t="s">
        <v>200</v>
      </c>
      <c r="F106" s="39" t="s">
        <v>402</v>
      </c>
      <c r="G106" s="39" t="s">
        <v>275</v>
      </c>
      <c r="H106" s="39" t="s">
        <v>403</v>
      </c>
      <c r="I106" s="39">
        <v>40.0</v>
      </c>
      <c r="J106" s="39" t="s">
        <v>427</v>
      </c>
      <c r="K106" s="39" t="s">
        <v>204</v>
      </c>
      <c r="L106" s="39">
        <v>20.0</v>
      </c>
      <c r="M106" s="39">
        <v>5.0</v>
      </c>
      <c r="N106" s="39" t="s">
        <v>428</v>
      </c>
      <c r="O106" s="39">
        <v>1.0</v>
      </c>
      <c r="P106" s="41" t="s">
        <v>228</v>
      </c>
      <c r="Q106" s="39" t="s">
        <v>24</v>
      </c>
    </row>
    <row r="107">
      <c r="A107" s="38" t="s">
        <v>432</v>
      </c>
      <c r="B107" s="39">
        <v>2.0</v>
      </c>
      <c r="C107" s="40">
        <v>520.0</v>
      </c>
      <c r="D107" s="39">
        <v>2.0</v>
      </c>
      <c r="E107" s="39" t="s">
        <v>200</v>
      </c>
      <c r="F107" s="39" t="s">
        <v>402</v>
      </c>
      <c r="G107" s="39" t="s">
        <v>232</v>
      </c>
      <c r="H107" s="39" t="s">
        <v>403</v>
      </c>
      <c r="I107" s="39">
        <v>40.0</v>
      </c>
      <c r="J107" s="39" t="s">
        <v>430</v>
      </c>
      <c r="K107" s="39" t="s">
        <v>204</v>
      </c>
      <c r="L107" s="39">
        <v>12.0</v>
      </c>
      <c r="M107" s="39">
        <v>3.0</v>
      </c>
      <c r="N107" s="39" t="s">
        <v>428</v>
      </c>
      <c r="O107" s="39">
        <v>1.0</v>
      </c>
      <c r="P107" s="41" t="s">
        <v>228</v>
      </c>
      <c r="Q107" s="39" t="s">
        <v>24</v>
      </c>
    </row>
    <row r="108">
      <c r="A108" s="6" t="s">
        <v>433</v>
      </c>
      <c r="B108" s="7">
        <v>1.0</v>
      </c>
      <c r="C108" s="36">
        <v>255.0</v>
      </c>
      <c r="D108" s="7">
        <v>2.0</v>
      </c>
      <c r="E108" s="7" t="s">
        <v>198</v>
      </c>
      <c r="F108" s="7" t="s">
        <v>235</v>
      </c>
      <c r="G108" s="7" t="s">
        <v>279</v>
      </c>
      <c r="H108" s="7" t="s">
        <v>203</v>
      </c>
      <c r="I108" s="7">
        <v>60.0</v>
      </c>
      <c r="J108" s="7" t="s">
        <v>204</v>
      </c>
      <c r="K108" s="7" t="s">
        <v>204</v>
      </c>
      <c r="L108" s="7">
        <v>1.0</v>
      </c>
      <c r="M108" s="7">
        <v>1.0</v>
      </c>
      <c r="N108" s="7" t="s">
        <v>373</v>
      </c>
      <c r="O108" s="7">
        <v>1.0</v>
      </c>
      <c r="P108" s="37" t="s">
        <v>434</v>
      </c>
      <c r="Q108" s="7" t="s">
        <v>9</v>
      </c>
    </row>
    <row r="109">
      <c r="A109" s="38" t="s">
        <v>435</v>
      </c>
      <c r="B109" s="39">
        <v>19.0</v>
      </c>
      <c r="C109" s="40">
        <v>509000.0</v>
      </c>
      <c r="D109" s="39">
        <v>2.0</v>
      </c>
      <c r="E109" s="39" t="s">
        <v>200</v>
      </c>
      <c r="F109" s="39" t="s">
        <v>201</v>
      </c>
      <c r="G109" s="39" t="s">
        <v>436</v>
      </c>
      <c r="H109" s="39" t="s">
        <v>203</v>
      </c>
      <c r="I109" s="39">
        <v>30.0</v>
      </c>
      <c r="J109" s="39" t="s">
        <v>427</v>
      </c>
      <c r="K109" s="39" t="s">
        <v>204</v>
      </c>
      <c r="L109" s="39">
        <v>20.0</v>
      </c>
      <c r="M109" s="39">
        <v>2.0</v>
      </c>
      <c r="N109" s="39" t="s">
        <v>428</v>
      </c>
      <c r="O109" s="39">
        <v>1.0</v>
      </c>
      <c r="P109" s="41" t="s">
        <v>437</v>
      </c>
      <c r="Q109" s="39" t="s">
        <v>24</v>
      </c>
    </row>
    <row r="110">
      <c r="A110" s="38" t="s">
        <v>438</v>
      </c>
      <c r="B110" s="39">
        <v>11.0</v>
      </c>
      <c r="C110" s="40">
        <v>25300.0</v>
      </c>
      <c r="D110" s="39">
        <v>2.0</v>
      </c>
      <c r="E110" s="39" t="s">
        <v>200</v>
      </c>
      <c r="F110" s="39" t="s">
        <v>201</v>
      </c>
      <c r="G110" s="39" t="s">
        <v>383</v>
      </c>
      <c r="H110" s="39" t="s">
        <v>203</v>
      </c>
      <c r="I110" s="39">
        <v>30.0</v>
      </c>
      <c r="J110" s="39" t="s">
        <v>427</v>
      </c>
      <c r="K110" s="39" t="s">
        <v>204</v>
      </c>
      <c r="L110" s="39">
        <v>12.0</v>
      </c>
      <c r="M110" s="39">
        <v>2.0</v>
      </c>
      <c r="N110" s="39" t="s">
        <v>428</v>
      </c>
      <c r="O110" s="39">
        <v>1.0</v>
      </c>
      <c r="P110" s="41" t="s">
        <v>437</v>
      </c>
      <c r="Q110" s="39" t="s">
        <v>24</v>
      </c>
    </row>
    <row r="111">
      <c r="A111" s="6" t="s">
        <v>439</v>
      </c>
      <c r="B111" s="7">
        <v>7.0</v>
      </c>
      <c r="C111" s="36">
        <v>6800.0</v>
      </c>
      <c r="D111" s="7">
        <v>2.0</v>
      </c>
      <c r="E111" s="7" t="s">
        <v>200</v>
      </c>
      <c r="F111" s="7" t="s">
        <v>201</v>
      </c>
      <c r="G111" s="7" t="s">
        <v>262</v>
      </c>
      <c r="H111" s="7" t="s">
        <v>203</v>
      </c>
      <c r="I111" s="7">
        <v>20.0</v>
      </c>
      <c r="J111" s="7" t="s">
        <v>427</v>
      </c>
      <c r="K111" s="7" t="s">
        <v>204</v>
      </c>
      <c r="L111" s="7">
        <v>8.0</v>
      </c>
      <c r="M111" s="7">
        <v>2.0</v>
      </c>
      <c r="N111" s="7" t="s">
        <v>428</v>
      </c>
      <c r="O111" s="7">
        <v>1.0</v>
      </c>
      <c r="P111" s="37" t="s">
        <v>437</v>
      </c>
      <c r="Q111" s="7" t="s">
        <v>24</v>
      </c>
    </row>
    <row r="112">
      <c r="A112" s="6" t="s">
        <v>440</v>
      </c>
      <c r="B112" s="7">
        <v>4.0</v>
      </c>
      <c r="C112" s="36">
        <v>2350.0</v>
      </c>
      <c r="D112" s="7">
        <v>2.0</v>
      </c>
      <c r="E112" s="7" t="s">
        <v>200</v>
      </c>
      <c r="F112" s="7" t="s">
        <v>201</v>
      </c>
      <c r="G112" s="7" t="s">
        <v>267</v>
      </c>
      <c r="H112" s="7" t="s">
        <v>203</v>
      </c>
      <c r="I112" s="7">
        <v>20.0</v>
      </c>
      <c r="J112" s="7" t="s">
        <v>427</v>
      </c>
      <c r="K112" s="7" t="s">
        <v>204</v>
      </c>
      <c r="L112" s="7">
        <v>4.0</v>
      </c>
      <c r="M112" s="7">
        <v>1.0</v>
      </c>
      <c r="N112" s="7" t="s">
        <v>428</v>
      </c>
      <c r="O112" s="7">
        <v>1.0</v>
      </c>
      <c r="P112" s="37" t="s">
        <v>437</v>
      </c>
      <c r="Q112" s="7" t="s">
        <v>24</v>
      </c>
    </row>
    <row r="113">
      <c r="A113" s="38" t="s">
        <v>441</v>
      </c>
      <c r="B113" s="39">
        <v>15.0</v>
      </c>
      <c r="C113" s="40">
        <v>119000.0</v>
      </c>
      <c r="D113" s="39">
        <v>2.0</v>
      </c>
      <c r="E113" s="39" t="s">
        <v>200</v>
      </c>
      <c r="F113" s="39" t="s">
        <v>201</v>
      </c>
      <c r="G113" s="39" t="s">
        <v>270</v>
      </c>
      <c r="H113" s="39" t="s">
        <v>203</v>
      </c>
      <c r="I113" s="39">
        <v>30.0</v>
      </c>
      <c r="J113" s="39" t="s">
        <v>427</v>
      </c>
      <c r="K113" s="39" t="s">
        <v>204</v>
      </c>
      <c r="L113" s="39">
        <v>16.0</v>
      </c>
      <c r="M113" s="39">
        <v>2.0</v>
      </c>
      <c r="N113" s="39" t="s">
        <v>428</v>
      </c>
      <c r="O113" s="39">
        <v>1.0</v>
      </c>
      <c r="P113" s="41" t="s">
        <v>437</v>
      </c>
      <c r="Q113" s="39" t="s">
        <v>24</v>
      </c>
    </row>
    <row r="114">
      <c r="A114" s="38" t="s">
        <v>442</v>
      </c>
      <c r="B114" s="39">
        <v>16.0</v>
      </c>
      <c r="C114" s="40">
        <v>158000.0</v>
      </c>
      <c r="D114" s="39">
        <v>2.0</v>
      </c>
      <c r="E114" s="39" t="s">
        <v>234</v>
      </c>
      <c r="F114" s="39" t="s">
        <v>248</v>
      </c>
      <c r="G114" s="39" t="s">
        <v>270</v>
      </c>
      <c r="H114" s="39" t="s">
        <v>249</v>
      </c>
      <c r="I114" s="39">
        <v>60.0</v>
      </c>
      <c r="J114" s="39" t="s">
        <v>250</v>
      </c>
      <c r="K114" s="39" t="s">
        <v>277</v>
      </c>
      <c r="L114" s="39">
        <v>40.0</v>
      </c>
      <c r="M114" s="39">
        <v>4.0</v>
      </c>
      <c r="N114" s="39" t="s">
        <v>389</v>
      </c>
      <c r="O114" s="39">
        <v>2.0</v>
      </c>
      <c r="P114" s="41" t="s">
        <v>443</v>
      </c>
      <c r="Q114" s="39" t="s">
        <v>24</v>
      </c>
    </row>
    <row r="115">
      <c r="A115" s="38" t="s">
        <v>444</v>
      </c>
      <c r="B115" s="39">
        <v>11.0</v>
      </c>
      <c r="C115" s="40">
        <v>23800.0</v>
      </c>
      <c r="D115" s="39">
        <v>2.0</v>
      </c>
      <c r="E115" s="39" t="s">
        <v>234</v>
      </c>
      <c r="F115" s="39" t="s">
        <v>248</v>
      </c>
      <c r="G115" s="39" t="s">
        <v>383</v>
      </c>
      <c r="H115" s="39" t="s">
        <v>249</v>
      </c>
      <c r="I115" s="39">
        <v>50.0</v>
      </c>
      <c r="J115" s="39" t="s">
        <v>250</v>
      </c>
      <c r="K115" s="39" t="s">
        <v>301</v>
      </c>
      <c r="L115" s="39">
        <v>40.0</v>
      </c>
      <c r="M115" s="39">
        <v>4.0</v>
      </c>
      <c r="N115" s="39" t="s">
        <v>389</v>
      </c>
      <c r="O115" s="39">
        <v>2.0</v>
      </c>
      <c r="P115" s="41" t="s">
        <v>443</v>
      </c>
      <c r="Q115" s="39" t="s">
        <v>24</v>
      </c>
    </row>
    <row r="116">
      <c r="A116" s="38" t="s">
        <v>445</v>
      </c>
      <c r="B116" s="39">
        <v>3.0</v>
      </c>
      <c r="C116" s="40">
        <v>1300.0</v>
      </c>
      <c r="D116" s="39">
        <v>2.0</v>
      </c>
      <c r="E116" s="39" t="s">
        <v>234</v>
      </c>
      <c r="F116" s="39" t="s">
        <v>248</v>
      </c>
      <c r="G116" s="39" t="s">
        <v>267</v>
      </c>
      <c r="H116" s="39" t="s">
        <v>249</v>
      </c>
      <c r="I116" s="39">
        <v>30.0</v>
      </c>
      <c r="J116" s="39" t="s">
        <v>250</v>
      </c>
      <c r="K116" s="39" t="s">
        <v>279</v>
      </c>
      <c r="L116" s="39">
        <v>40.0</v>
      </c>
      <c r="M116" s="39">
        <v>4.0</v>
      </c>
      <c r="N116" s="39" t="s">
        <v>389</v>
      </c>
      <c r="O116" s="39">
        <v>2.0</v>
      </c>
      <c r="P116" s="41" t="s">
        <v>443</v>
      </c>
      <c r="Q116" s="39" t="s">
        <v>24</v>
      </c>
    </row>
    <row r="117">
      <c r="A117" s="38" t="s">
        <v>446</v>
      </c>
      <c r="B117" s="39">
        <v>20.0</v>
      </c>
      <c r="C117" s="40">
        <v>795000.0</v>
      </c>
      <c r="D117" s="39">
        <v>2.0</v>
      </c>
      <c r="E117" s="39" t="s">
        <v>234</v>
      </c>
      <c r="F117" s="39" t="s">
        <v>248</v>
      </c>
      <c r="G117" s="39" t="s">
        <v>436</v>
      </c>
      <c r="H117" s="39" t="s">
        <v>249</v>
      </c>
      <c r="I117" s="39">
        <v>75.0</v>
      </c>
      <c r="J117" s="39" t="s">
        <v>250</v>
      </c>
      <c r="K117" s="39" t="s">
        <v>292</v>
      </c>
      <c r="L117" s="39">
        <v>40.0</v>
      </c>
      <c r="M117" s="39">
        <v>4.0</v>
      </c>
      <c r="N117" s="39" t="s">
        <v>389</v>
      </c>
      <c r="O117" s="39">
        <v>2.0</v>
      </c>
      <c r="P117" s="41" t="s">
        <v>443</v>
      </c>
      <c r="Q117" s="39" t="s">
        <v>24</v>
      </c>
    </row>
    <row r="118">
      <c r="A118" s="6" t="s">
        <v>447</v>
      </c>
      <c r="B118" s="7">
        <v>7.0</v>
      </c>
      <c r="C118" s="36">
        <v>6050.0</v>
      </c>
      <c r="D118" s="7">
        <v>2.0</v>
      </c>
      <c r="E118" s="7" t="s">
        <v>234</v>
      </c>
      <c r="F118" s="7" t="s">
        <v>248</v>
      </c>
      <c r="G118" s="7" t="s">
        <v>262</v>
      </c>
      <c r="H118" s="7" t="s">
        <v>249</v>
      </c>
      <c r="I118" s="7">
        <v>40.0</v>
      </c>
      <c r="J118" s="7" t="s">
        <v>250</v>
      </c>
      <c r="K118" s="7" t="s">
        <v>220</v>
      </c>
      <c r="L118" s="7">
        <v>40.0</v>
      </c>
      <c r="M118" s="7">
        <v>4.0</v>
      </c>
      <c r="N118" s="7" t="s">
        <v>389</v>
      </c>
      <c r="O118" s="7">
        <v>2.0</v>
      </c>
      <c r="P118" s="37" t="s">
        <v>443</v>
      </c>
      <c r="Q118" s="7" t="s">
        <v>24</v>
      </c>
    </row>
    <row r="119">
      <c r="A119" s="38" t="s">
        <v>448</v>
      </c>
      <c r="B119" s="39">
        <v>16.0</v>
      </c>
      <c r="C119" s="40">
        <v>178000.0</v>
      </c>
      <c r="D119" s="39">
        <v>2.0</v>
      </c>
      <c r="E119" s="39" t="s">
        <v>281</v>
      </c>
      <c r="F119" s="39" t="s">
        <v>248</v>
      </c>
      <c r="G119" s="39" t="s">
        <v>449</v>
      </c>
      <c r="H119" s="39" t="s">
        <v>249</v>
      </c>
      <c r="I119" s="39" t="s">
        <v>204</v>
      </c>
      <c r="J119" s="39" t="s">
        <v>450</v>
      </c>
      <c r="K119" s="39" t="s">
        <v>204</v>
      </c>
      <c r="L119" s="39">
        <v>20.0</v>
      </c>
      <c r="M119" s="39">
        <v>1.0</v>
      </c>
      <c r="N119" s="42" t="s">
        <v>389</v>
      </c>
      <c r="O119" s="39">
        <v>2.0</v>
      </c>
      <c r="P119" s="41" t="s">
        <v>451</v>
      </c>
      <c r="Q119" s="39" t="s">
        <v>24</v>
      </c>
    </row>
    <row r="120">
      <c r="A120" s="38" t="s">
        <v>452</v>
      </c>
      <c r="B120" s="39">
        <v>3.0</v>
      </c>
      <c r="C120" s="40">
        <v>1450.0</v>
      </c>
      <c r="D120" s="39">
        <v>2.0</v>
      </c>
      <c r="E120" s="39" t="s">
        <v>281</v>
      </c>
      <c r="F120" s="39" t="s">
        <v>248</v>
      </c>
      <c r="G120" s="39" t="s">
        <v>232</v>
      </c>
      <c r="H120" s="39" t="s">
        <v>249</v>
      </c>
      <c r="I120" s="39" t="s">
        <v>204</v>
      </c>
      <c r="J120" s="39" t="s">
        <v>450</v>
      </c>
      <c r="K120" s="39" t="s">
        <v>204</v>
      </c>
      <c r="L120" s="39">
        <v>20.0</v>
      </c>
      <c r="M120" s="39">
        <v>1.0</v>
      </c>
      <c r="N120" s="39" t="s">
        <v>389</v>
      </c>
      <c r="O120" s="39">
        <v>2.0</v>
      </c>
      <c r="P120" s="41" t="s">
        <v>451</v>
      </c>
      <c r="Q120" s="39" t="s">
        <v>24</v>
      </c>
    </row>
    <row r="121">
      <c r="A121" s="38" t="s">
        <v>453</v>
      </c>
      <c r="B121" s="39">
        <v>9.0</v>
      </c>
      <c r="C121" s="40">
        <v>13900.0</v>
      </c>
      <c r="D121" s="39">
        <v>2.0</v>
      </c>
      <c r="E121" s="39" t="s">
        <v>281</v>
      </c>
      <c r="F121" s="39" t="s">
        <v>248</v>
      </c>
      <c r="G121" s="39" t="s">
        <v>230</v>
      </c>
      <c r="H121" s="39" t="s">
        <v>249</v>
      </c>
      <c r="I121" s="39" t="s">
        <v>204</v>
      </c>
      <c r="J121" s="39" t="s">
        <v>450</v>
      </c>
      <c r="K121" s="39" t="s">
        <v>204</v>
      </c>
      <c r="L121" s="39">
        <v>20.0</v>
      </c>
      <c r="M121" s="39">
        <v>1.0</v>
      </c>
      <c r="N121" s="42" t="s">
        <v>389</v>
      </c>
      <c r="O121" s="39">
        <v>2.0</v>
      </c>
      <c r="P121" s="41" t="s">
        <v>451</v>
      </c>
      <c r="Q121" s="39" t="s">
        <v>24</v>
      </c>
    </row>
    <row r="122">
      <c r="A122" s="6" t="s">
        <v>454</v>
      </c>
      <c r="B122" s="7">
        <v>7.0</v>
      </c>
      <c r="C122" s="36">
        <v>6600.0</v>
      </c>
      <c r="D122" s="7">
        <v>2.0</v>
      </c>
      <c r="E122" s="7" t="s">
        <v>281</v>
      </c>
      <c r="F122" s="7" t="s">
        <v>235</v>
      </c>
      <c r="G122" s="7" t="s">
        <v>230</v>
      </c>
      <c r="H122" s="7" t="s">
        <v>203</v>
      </c>
      <c r="I122" s="7" t="s">
        <v>204</v>
      </c>
      <c r="J122" s="7" t="s">
        <v>455</v>
      </c>
      <c r="K122" s="7" t="s">
        <v>204</v>
      </c>
      <c r="L122" s="7" t="s">
        <v>204</v>
      </c>
      <c r="M122" s="7" t="s">
        <v>204</v>
      </c>
      <c r="N122" s="7" t="s">
        <v>204</v>
      </c>
      <c r="O122" s="7" t="s">
        <v>214</v>
      </c>
      <c r="P122" s="37" t="s">
        <v>456</v>
      </c>
      <c r="Q122" s="7" t="s">
        <v>38</v>
      </c>
    </row>
    <row r="123">
      <c r="A123" s="6" t="s">
        <v>457</v>
      </c>
      <c r="B123" s="7">
        <v>17.0</v>
      </c>
      <c r="C123" s="36">
        <v>256500.0</v>
      </c>
      <c r="D123" s="7">
        <v>2.0</v>
      </c>
      <c r="E123" s="7" t="s">
        <v>281</v>
      </c>
      <c r="F123" s="7" t="s">
        <v>235</v>
      </c>
      <c r="G123" s="7" t="s">
        <v>458</v>
      </c>
      <c r="H123" s="7" t="s">
        <v>203</v>
      </c>
      <c r="I123" s="7" t="s">
        <v>204</v>
      </c>
      <c r="J123" s="7" t="s">
        <v>455</v>
      </c>
      <c r="K123" s="7" t="s">
        <v>204</v>
      </c>
      <c r="L123" s="7" t="s">
        <v>204</v>
      </c>
      <c r="M123" s="7" t="s">
        <v>204</v>
      </c>
      <c r="N123" s="7" t="s">
        <v>204</v>
      </c>
      <c r="O123" s="7" t="s">
        <v>214</v>
      </c>
      <c r="P123" s="37" t="s">
        <v>456</v>
      </c>
      <c r="Q123" s="7" t="s">
        <v>38</v>
      </c>
    </row>
    <row r="124">
      <c r="A124" s="6" t="s">
        <v>459</v>
      </c>
      <c r="B124" s="7">
        <v>2.0</v>
      </c>
      <c r="C124" s="36">
        <v>325.0</v>
      </c>
      <c r="D124" s="7">
        <v>2.0</v>
      </c>
      <c r="E124" s="7" t="s">
        <v>281</v>
      </c>
      <c r="F124" s="7" t="s">
        <v>235</v>
      </c>
      <c r="G124" s="7" t="s">
        <v>232</v>
      </c>
      <c r="H124" s="7" t="s">
        <v>203</v>
      </c>
      <c r="I124" s="7" t="s">
        <v>204</v>
      </c>
      <c r="J124" s="7" t="s">
        <v>455</v>
      </c>
      <c r="K124" s="7" t="s">
        <v>204</v>
      </c>
      <c r="L124" s="7" t="s">
        <v>204</v>
      </c>
      <c r="M124" s="7" t="s">
        <v>204</v>
      </c>
      <c r="N124" s="7" t="s">
        <v>204</v>
      </c>
      <c r="O124" s="7" t="s">
        <v>214</v>
      </c>
      <c r="P124" s="37" t="s">
        <v>456</v>
      </c>
      <c r="Q124" s="7" t="s">
        <v>38</v>
      </c>
    </row>
    <row r="125">
      <c r="A125" s="6" t="s">
        <v>460</v>
      </c>
      <c r="B125" s="7">
        <v>12.0</v>
      </c>
      <c r="C125" s="36">
        <v>36300.0</v>
      </c>
      <c r="D125" s="7">
        <v>2.0</v>
      </c>
      <c r="E125" s="7" t="s">
        <v>281</v>
      </c>
      <c r="F125" s="7" t="s">
        <v>235</v>
      </c>
      <c r="G125" s="7" t="s">
        <v>255</v>
      </c>
      <c r="H125" s="7" t="s">
        <v>203</v>
      </c>
      <c r="I125" s="7" t="s">
        <v>204</v>
      </c>
      <c r="J125" s="7" t="s">
        <v>455</v>
      </c>
      <c r="K125" s="7" t="s">
        <v>204</v>
      </c>
      <c r="L125" s="7" t="s">
        <v>204</v>
      </c>
      <c r="M125" s="7" t="s">
        <v>204</v>
      </c>
      <c r="N125" s="7" t="s">
        <v>204</v>
      </c>
      <c r="O125" s="7" t="s">
        <v>214</v>
      </c>
      <c r="P125" s="37" t="s">
        <v>456</v>
      </c>
      <c r="Q125" s="7" t="s">
        <v>38</v>
      </c>
    </row>
    <row r="126">
      <c r="A126" s="6" t="s">
        <v>461</v>
      </c>
      <c r="B126" s="7">
        <v>20.0</v>
      </c>
      <c r="C126" s="36">
        <v>855000.0</v>
      </c>
      <c r="D126" s="7">
        <v>2.0</v>
      </c>
      <c r="E126" s="7" t="s">
        <v>281</v>
      </c>
      <c r="F126" s="7" t="s">
        <v>235</v>
      </c>
      <c r="G126" s="7" t="s">
        <v>462</v>
      </c>
      <c r="H126" s="7" t="s">
        <v>203</v>
      </c>
      <c r="I126" s="7" t="s">
        <v>204</v>
      </c>
      <c r="J126" s="7" t="s">
        <v>455</v>
      </c>
      <c r="K126" s="7" t="s">
        <v>204</v>
      </c>
      <c r="L126" s="7" t="s">
        <v>204</v>
      </c>
      <c r="M126" s="7" t="s">
        <v>204</v>
      </c>
      <c r="N126" s="7" t="s">
        <v>204</v>
      </c>
      <c r="O126" s="7" t="s">
        <v>214</v>
      </c>
      <c r="P126" s="37" t="s">
        <v>456</v>
      </c>
      <c r="Q126" s="7" t="s">
        <v>38</v>
      </c>
    </row>
    <row r="127">
      <c r="A127" s="6" t="s">
        <v>463</v>
      </c>
      <c r="B127" s="7">
        <v>1.0</v>
      </c>
      <c r="C127" s="36">
        <v>85.0</v>
      </c>
      <c r="D127" s="7">
        <v>1.0</v>
      </c>
      <c r="E127" s="7" t="s">
        <v>198</v>
      </c>
      <c r="F127" s="7" t="s">
        <v>235</v>
      </c>
      <c r="G127" s="7" t="s">
        <v>223</v>
      </c>
      <c r="H127" s="7" t="s">
        <v>203</v>
      </c>
      <c r="I127" s="7">
        <v>10.0</v>
      </c>
      <c r="J127" s="7" t="s">
        <v>410</v>
      </c>
      <c r="K127" s="7" t="s">
        <v>223</v>
      </c>
      <c r="L127" s="7" t="s">
        <v>204</v>
      </c>
      <c r="M127" s="7" t="s">
        <v>204</v>
      </c>
      <c r="N127" s="7" t="s">
        <v>204</v>
      </c>
      <c r="O127" s="7" t="s">
        <v>204</v>
      </c>
      <c r="P127" s="37" t="s">
        <v>464</v>
      </c>
      <c r="Q127" s="7" t="s">
        <v>9</v>
      </c>
    </row>
    <row r="128">
      <c r="A128" s="6" t="s">
        <v>465</v>
      </c>
      <c r="B128" s="7">
        <v>8.0</v>
      </c>
      <c r="C128" s="36">
        <v>9300.0</v>
      </c>
      <c r="D128" s="7">
        <v>2.0</v>
      </c>
      <c r="E128" s="7" t="s">
        <v>234</v>
      </c>
      <c r="F128" s="7" t="s">
        <v>261</v>
      </c>
      <c r="G128" s="7" t="s">
        <v>308</v>
      </c>
      <c r="H128" s="7" t="s">
        <v>263</v>
      </c>
      <c r="I128" s="7">
        <v>60.0</v>
      </c>
      <c r="J128" s="7" t="s">
        <v>204</v>
      </c>
      <c r="K128" s="7" t="s">
        <v>204</v>
      </c>
      <c r="L128" s="7">
        <v>40.0</v>
      </c>
      <c r="M128" s="7">
        <v>4.0</v>
      </c>
      <c r="N128" s="7" t="s">
        <v>213</v>
      </c>
      <c r="O128" s="7">
        <v>2.0</v>
      </c>
      <c r="P128" s="37" t="s">
        <v>466</v>
      </c>
      <c r="Q128" s="7" t="s">
        <v>24</v>
      </c>
    </row>
    <row r="129">
      <c r="A129" s="38" t="s">
        <v>467</v>
      </c>
      <c r="B129" s="39">
        <v>12.0</v>
      </c>
      <c r="C129" s="40">
        <v>35300.0</v>
      </c>
      <c r="D129" s="39">
        <v>2.0</v>
      </c>
      <c r="E129" s="39" t="s">
        <v>234</v>
      </c>
      <c r="F129" s="39" t="s">
        <v>261</v>
      </c>
      <c r="G129" s="39" t="s">
        <v>306</v>
      </c>
      <c r="H129" s="39" t="s">
        <v>263</v>
      </c>
      <c r="I129" s="39">
        <v>60.0</v>
      </c>
      <c r="J129" s="39" t="s">
        <v>204</v>
      </c>
      <c r="K129" s="39" t="s">
        <v>204</v>
      </c>
      <c r="L129" s="39">
        <v>40.0</v>
      </c>
      <c r="M129" s="39">
        <v>4.0</v>
      </c>
      <c r="N129" s="39" t="s">
        <v>213</v>
      </c>
      <c r="O129" s="39">
        <v>2.0</v>
      </c>
      <c r="P129" s="41" t="s">
        <v>466</v>
      </c>
      <c r="Q129" s="39" t="s">
        <v>24</v>
      </c>
    </row>
    <row r="130">
      <c r="A130" s="38" t="s">
        <v>468</v>
      </c>
      <c r="B130" s="39">
        <v>15.0</v>
      </c>
      <c r="C130" s="40">
        <v>109000.0</v>
      </c>
      <c r="D130" s="39">
        <v>2.0</v>
      </c>
      <c r="E130" s="39" t="s">
        <v>234</v>
      </c>
      <c r="F130" s="39" t="s">
        <v>261</v>
      </c>
      <c r="G130" s="39" t="s">
        <v>314</v>
      </c>
      <c r="H130" s="39" t="s">
        <v>263</v>
      </c>
      <c r="I130" s="39">
        <v>100.0</v>
      </c>
      <c r="J130" s="39" t="s">
        <v>204</v>
      </c>
      <c r="K130" s="39" t="s">
        <v>204</v>
      </c>
      <c r="L130" s="39">
        <v>40.0</v>
      </c>
      <c r="M130" s="39">
        <v>4.0</v>
      </c>
      <c r="N130" s="39" t="s">
        <v>213</v>
      </c>
      <c r="O130" s="39">
        <v>2.0</v>
      </c>
      <c r="P130" s="41" t="s">
        <v>466</v>
      </c>
      <c r="Q130" s="39" t="s">
        <v>24</v>
      </c>
    </row>
    <row r="131">
      <c r="A131" s="38" t="s">
        <v>469</v>
      </c>
      <c r="B131" s="39">
        <v>18.0</v>
      </c>
      <c r="C131" s="40">
        <v>647000.0</v>
      </c>
      <c r="D131" s="39">
        <v>2.0</v>
      </c>
      <c r="E131" s="39" t="s">
        <v>234</v>
      </c>
      <c r="F131" s="39" t="s">
        <v>261</v>
      </c>
      <c r="G131" s="39" t="s">
        <v>458</v>
      </c>
      <c r="H131" s="39" t="s">
        <v>263</v>
      </c>
      <c r="I131" s="39">
        <v>120.0</v>
      </c>
      <c r="J131" s="39" t="s">
        <v>204</v>
      </c>
      <c r="K131" s="39" t="s">
        <v>204</v>
      </c>
      <c r="L131" s="39">
        <v>80.0</v>
      </c>
      <c r="M131" s="39">
        <v>4.0</v>
      </c>
      <c r="N131" s="39" t="s">
        <v>213</v>
      </c>
      <c r="O131" s="39">
        <v>2.0</v>
      </c>
      <c r="P131" s="41" t="s">
        <v>466</v>
      </c>
      <c r="Q131" s="39" t="s">
        <v>24</v>
      </c>
    </row>
    <row r="132">
      <c r="A132" s="6" t="s">
        <v>470</v>
      </c>
      <c r="B132" s="7">
        <v>4.0</v>
      </c>
      <c r="C132" s="36">
        <v>2040.0</v>
      </c>
      <c r="D132" s="7">
        <v>2.0</v>
      </c>
      <c r="E132" s="7" t="s">
        <v>234</v>
      </c>
      <c r="F132" s="7" t="s">
        <v>261</v>
      </c>
      <c r="G132" s="7" t="s">
        <v>267</v>
      </c>
      <c r="H132" s="7" t="s">
        <v>263</v>
      </c>
      <c r="I132" s="7">
        <v>40.0</v>
      </c>
      <c r="J132" s="7" t="s">
        <v>204</v>
      </c>
      <c r="K132" s="7" t="s">
        <v>204</v>
      </c>
      <c r="L132" s="7">
        <v>40.0</v>
      </c>
      <c r="M132" s="7">
        <v>4.0</v>
      </c>
      <c r="N132" s="7" t="s">
        <v>213</v>
      </c>
      <c r="O132" s="7">
        <v>2.0</v>
      </c>
      <c r="P132" s="37" t="s">
        <v>466</v>
      </c>
      <c r="Q132" s="7" t="s">
        <v>24</v>
      </c>
    </row>
    <row r="133">
      <c r="A133" s="6" t="s">
        <v>471</v>
      </c>
      <c r="B133" s="7">
        <v>6.0</v>
      </c>
      <c r="C133" s="36">
        <v>4500.0</v>
      </c>
      <c r="D133" s="7">
        <v>2.0</v>
      </c>
      <c r="E133" s="7" t="s">
        <v>200</v>
      </c>
      <c r="F133" s="7" t="s">
        <v>209</v>
      </c>
      <c r="G133" s="7" t="s">
        <v>220</v>
      </c>
      <c r="H133" s="7" t="s">
        <v>211</v>
      </c>
      <c r="I133" s="7">
        <v>60.0</v>
      </c>
      <c r="J133" s="7" t="s">
        <v>455</v>
      </c>
      <c r="K133" s="7" t="s">
        <v>204</v>
      </c>
      <c r="L133" s="7">
        <v>20.0</v>
      </c>
      <c r="M133" s="7">
        <v>1.0</v>
      </c>
      <c r="N133" s="7" t="s">
        <v>213</v>
      </c>
      <c r="O133" s="7">
        <v>1.0</v>
      </c>
      <c r="P133" s="37" t="s">
        <v>472</v>
      </c>
      <c r="Q133" s="7" t="s">
        <v>38</v>
      </c>
    </row>
    <row r="134">
      <c r="A134" s="6" t="s">
        <v>473</v>
      </c>
      <c r="B134" s="7">
        <v>18.0</v>
      </c>
      <c r="C134" s="36">
        <v>400000.0</v>
      </c>
      <c r="D134" s="7">
        <v>2.0</v>
      </c>
      <c r="E134" s="7" t="s">
        <v>200</v>
      </c>
      <c r="F134" s="7" t="s">
        <v>209</v>
      </c>
      <c r="G134" s="7" t="s">
        <v>258</v>
      </c>
      <c r="H134" s="7" t="s">
        <v>211</v>
      </c>
      <c r="I134" s="7">
        <v>60.0</v>
      </c>
      <c r="J134" s="7" t="s">
        <v>455</v>
      </c>
      <c r="K134" s="7" t="s">
        <v>204</v>
      </c>
      <c r="L134" s="7">
        <v>20.0</v>
      </c>
      <c r="M134" s="7">
        <v>1.0</v>
      </c>
      <c r="N134" s="7" t="s">
        <v>213</v>
      </c>
      <c r="O134" s="7">
        <v>1.0</v>
      </c>
      <c r="P134" s="37" t="s">
        <v>472</v>
      </c>
      <c r="Q134" s="7" t="s">
        <v>38</v>
      </c>
    </row>
    <row r="135">
      <c r="A135" s="6" t="s">
        <v>474</v>
      </c>
      <c r="B135" s="7">
        <v>12.0</v>
      </c>
      <c r="C135" s="36">
        <v>38000.0</v>
      </c>
      <c r="D135" s="7">
        <v>2.0</v>
      </c>
      <c r="E135" s="7" t="s">
        <v>200</v>
      </c>
      <c r="F135" s="7" t="s">
        <v>209</v>
      </c>
      <c r="G135" s="7" t="s">
        <v>292</v>
      </c>
      <c r="H135" s="7" t="s">
        <v>211</v>
      </c>
      <c r="I135" s="7">
        <v>60.0</v>
      </c>
      <c r="J135" s="7" t="s">
        <v>455</v>
      </c>
      <c r="K135" s="7" t="s">
        <v>204</v>
      </c>
      <c r="L135" s="7">
        <v>20.0</v>
      </c>
      <c r="M135" s="7">
        <v>1.0</v>
      </c>
      <c r="N135" s="7" t="s">
        <v>213</v>
      </c>
      <c r="O135" s="7">
        <v>1.0</v>
      </c>
      <c r="P135" s="37" t="s">
        <v>472</v>
      </c>
      <c r="Q135" s="7" t="s">
        <v>38</v>
      </c>
    </row>
    <row r="136">
      <c r="A136" s="6" t="s">
        <v>475</v>
      </c>
      <c r="B136" s="7">
        <v>1.0</v>
      </c>
      <c r="C136" s="36">
        <v>400.0</v>
      </c>
      <c r="D136" s="7">
        <v>2.0</v>
      </c>
      <c r="E136" s="7" t="s">
        <v>200</v>
      </c>
      <c r="F136" s="7" t="s">
        <v>209</v>
      </c>
      <c r="G136" s="7" t="s">
        <v>279</v>
      </c>
      <c r="H136" s="7" t="s">
        <v>211</v>
      </c>
      <c r="I136" s="7">
        <v>60.0</v>
      </c>
      <c r="J136" s="7" t="s">
        <v>455</v>
      </c>
      <c r="K136" s="7" t="s">
        <v>204</v>
      </c>
      <c r="L136" s="7">
        <v>20.0</v>
      </c>
      <c r="M136" s="7">
        <v>1.0</v>
      </c>
      <c r="N136" s="7" t="s">
        <v>213</v>
      </c>
      <c r="O136" s="7">
        <v>1.0</v>
      </c>
      <c r="P136" s="37" t="s">
        <v>472</v>
      </c>
      <c r="Q136" s="7" t="s">
        <v>38</v>
      </c>
    </row>
    <row r="137">
      <c r="A137" s="6" t="s">
        <v>476</v>
      </c>
      <c r="B137" s="7">
        <v>6.0</v>
      </c>
      <c r="C137" s="36">
        <v>4000.0</v>
      </c>
      <c r="D137" s="7">
        <v>1.0</v>
      </c>
      <c r="E137" s="7" t="s">
        <v>208</v>
      </c>
      <c r="F137" s="7" t="s">
        <v>209</v>
      </c>
      <c r="G137" s="7" t="s">
        <v>232</v>
      </c>
      <c r="H137" s="7" t="s">
        <v>211</v>
      </c>
      <c r="I137" s="7">
        <v>30.0</v>
      </c>
      <c r="J137" s="7" t="s">
        <v>455</v>
      </c>
      <c r="K137" s="7" t="s">
        <v>204</v>
      </c>
      <c r="L137" s="7">
        <v>20.0</v>
      </c>
      <c r="M137" s="7">
        <v>2.0</v>
      </c>
      <c r="N137" s="7" t="s">
        <v>213</v>
      </c>
      <c r="O137" s="7" t="s">
        <v>214</v>
      </c>
      <c r="P137" s="37" t="s">
        <v>472</v>
      </c>
      <c r="Q137" s="7" t="s">
        <v>38</v>
      </c>
    </row>
    <row r="138">
      <c r="A138" s="6" t="s">
        <v>477</v>
      </c>
      <c r="B138" s="7">
        <v>18.0</v>
      </c>
      <c r="C138" s="36">
        <v>242300.0</v>
      </c>
      <c r="D138" s="7">
        <v>1.0</v>
      </c>
      <c r="E138" s="7" t="s">
        <v>208</v>
      </c>
      <c r="F138" s="7" t="s">
        <v>209</v>
      </c>
      <c r="G138" s="7" t="s">
        <v>346</v>
      </c>
      <c r="H138" s="7" t="s">
        <v>211</v>
      </c>
      <c r="I138" s="7">
        <v>30.0</v>
      </c>
      <c r="J138" s="7" t="s">
        <v>455</v>
      </c>
      <c r="K138" s="7" t="s">
        <v>204</v>
      </c>
      <c r="L138" s="7">
        <v>20.0</v>
      </c>
      <c r="M138" s="7">
        <v>2.0</v>
      </c>
      <c r="N138" s="7" t="s">
        <v>213</v>
      </c>
      <c r="O138" s="7" t="s">
        <v>214</v>
      </c>
      <c r="P138" s="37" t="s">
        <v>472</v>
      </c>
      <c r="Q138" s="7" t="s">
        <v>38</v>
      </c>
    </row>
    <row r="139">
      <c r="A139" s="6" t="s">
        <v>478</v>
      </c>
      <c r="B139" s="7">
        <v>12.0</v>
      </c>
      <c r="C139" s="36">
        <v>32900.0</v>
      </c>
      <c r="D139" s="7">
        <v>1.0</v>
      </c>
      <c r="E139" s="7" t="s">
        <v>208</v>
      </c>
      <c r="F139" s="7" t="s">
        <v>209</v>
      </c>
      <c r="G139" s="7" t="s">
        <v>218</v>
      </c>
      <c r="H139" s="7" t="s">
        <v>211</v>
      </c>
      <c r="I139" s="7">
        <v>30.0</v>
      </c>
      <c r="J139" s="7" t="s">
        <v>455</v>
      </c>
      <c r="K139" s="7" t="s">
        <v>204</v>
      </c>
      <c r="L139" s="7">
        <v>20.0</v>
      </c>
      <c r="M139" s="7">
        <v>2.0</v>
      </c>
      <c r="N139" s="7" t="s">
        <v>213</v>
      </c>
      <c r="O139" s="7" t="s">
        <v>214</v>
      </c>
      <c r="P139" s="37" t="s">
        <v>472</v>
      </c>
      <c r="Q139" s="7" t="s">
        <v>38</v>
      </c>
    </row>
    <row r="140">
      <c r="A140" s="6" t="s">
        <v>479</v>
      </c>
      <c r="B140" s="7">
        <v>1.0</v>
      </c>
      <c r="C140" s="36">
        <v>225.0</v>
      </c>
      <c r="D140" s="7">
        <v>1.0</v>
      </c>
      <c r="E140" s="7" t="s">
        <v>208</v>
      </c>
      <c r="F140" s="7" t="s">
        <v>209</v>
      </c>
      <c r="G140" s="7" t="s">
        <v>223</v>
      </c>
      <c r="H140" s="7" t="s">
        <v>211</v>
      </c>
      <c r="I140" s="7">
        <v>30.0</v>
      </c>
      <c r="J140" s="7" t="s">
        <v>455</v>
      </c>
      <c r="K140" s="7" t="s">
        <v>204</v>
      </c>
      <c r="L140" s="7">
        <v>20.0</v>
      </c>
      <c r="M140" s="7">
        <v>2.0</v>
      </c>
      <c r="N140" s="7" t="s">
        <v>213</v>
      </c>
      <c r="O140" s="7" t="s">
        <v>214</v>
      </c>
      <c r="P140" s="37" t="s">
        <v>472</v>
      </c>
      <c r="Q140" s="7" t="s">
        <v>38</v>
      </c>
    </row>
    <row r="141">
      <c r="A141" s="38" t="s">
        <v>480</v>
      </c>
      <c r="B141" s="39">
        <v>14.0</v>
      </c>
      <c r="C141" s="40">
        <v>75200.0</v>
      </c>
      <c r="D141" s="39">
        <v>1.0</v>
      </c>
      <c r="E141" s="39" t="s">
        <v>208</v>
      </c>
      <c r="F141" s="39" t="s">
        <v>282</v>
      </c>
      <c r="G141" s="39" t="s">
        <v>308</v>
      </c>
      <c r="H141" s="39" t="s">
        <v>283</v>
      </c>
      <c r="I141" s="39">
        <v>40.0</v>
      </c>
      <c r="J141" s="39" t="s">
        <v>481</v>
      </c>
      <c r="K141" s="39" t="s">
        <v>220</v>
      </c>
      <c r="L141" s="39">
        <v>40.0</v>
      </c>
      <c r="M141" s="39">
        <v>8.0</v>
      </c>
      <c r="N141" s="39" t="s">
        <v>213</v>
      </c>
      <c r="O141" s="39" t="s">
        <v>214</v>
      </c>
      <c r="P141" s="41" t="s">
        <v>482</v>
      </c>
      <c r="Q141" s="39" t="s">
        <v>24</v>
      </c>
    </row>
    <row r="142">
      <c r="A142" s="6" t="s">
        <v>483</v>
      </c>
      <c r="B142" s="7">
        <v>8.0</v>
      </c>
      <c r="C142" s="36">
        <v>9700.0</v>
      </c>
      <c r="D142" s="7">
        <v>1.0</v>
      </c>
      <c r="E142" s="7" t="s">
        <v>208</v>
      </c>
      <c r="F142" s="7" t="s">
        <v>282</v>
      </c>
      <c r="G142" s="7" t="s">
        <v>220</v>
      </c>
      <c r="H142" s="7" t="s">
        <v>283</v>
      </c>
      <c r="I142" s="7">
        <v>20.0</v>
      </c>
      <c r="J142" s="7" t="s">
        <v>481</v>
      </c>
      <c r="K142" s="7" t="s">
        <v>279</v>
      </c>
      <c r="L142" s="7">
        <v>40.0</v>
      </c>
      <c r="M142" s="7">
        <v>5.0</v>
      </c>
      <c r="N142" s="7" t="s">
        <v>213</v>
      </c>
      <c r="O142" s="7" t="s">
        <v>214</v>
      </c>
      <c r="P142" s="37" t="s">
        <v>482</v>
      </c>
      <c r="Q142" s="7" t="s">
        <v>24</v>
      </c>
    </row>
    <row r="143">
      <c r="A143" s="38" t="s">
        <v>484</v>
      </c>
      <c r="B143" s="39">
        <v>18.0</v>
      </c>
      <c r="C143" s="40">
        <v>584000.0</v>
      </c>
      <c r="D143" s="39">
        <v>1.0</v>
      </c>
      <c r="E143" s="39" t="s">
        <v>208</v>
      </c>
      <c r="F143" s="39" t="s">
        <v>282</v>
      </c>
      <c r="G143" s="39" t="s">
        <v>306</v>
      </c>
      <c r="H143" s="39" t="s">
        <v>283</v>
      </c>
      <c r="I143" s="39">
        <v>20.0</v>
      </c>
      <c r="J143" s="39" t="s">
        <v>481</v>
      </c>
      <c r="K143" s="39" t="s">
        <v>301</v>
      </c>
      <c r="L143" s="39">
        <v>80.0</v>
      </c>
      <c r="M143" s="39">
        <v>10.0</v>
      </c>
      <c r="N143" s="39" t="s">
        <v>213</v>
      </c>
      <c r="O143" s="39" t="s">
        <v>214</v>
      </c>
      <c r="P143" s="41" t="s">
        <v>482</v>
      </c>
      <c r="Q143" s="39" t="s">
        <v>24</v>
      </c>
    </row>
    <row r="144">
      <c r="A144" s="38" t="s">
        <v>485</v>
      </c>
      <c r="B144" s="39">
        <v>3.0</v>
      </c>
      <c r="C144" s="40">
        <v>1430.0</v>
      </c>
      <c r="D144" s="39">
        <v>1.0</v>
      </c>
      <c r="E144" s="39" t="s">
        <v>208</v>
      </c>
      <c r="F144" s="39" t="s">
        <v>282</v>
      </c>
      <c r="G144" s="39" t="s">
        <v>279</v>
      </c>
      <c r="H144" s="39" t="s">
        <v>283</v>
      </c>
      <c r="I144" s="39">
        <v>20.0</v>
      </c>
      <c r="J144" s="39" t="s">
        <v>481</v>
      </c>
      <c r="K144" s="39" t="s">
        <v>223</v>
      </c>
      <c r="L144" s="39">
        <v>20.0</v>
      </c>
      <c r="M144" s="39">
        <v>4.0</v>
      </c>
      <c r="N144" s="39" t="s">
        <v>213</v>
      </c>
      <c r="O144" s="39" t="s">
        <v>214</v>
      </c>
      <c r="P144" s="41" t="s">
        <v>482</v>
      </c>
      <c r="Q144" s="39" t="s">
        <v>24</v>
      </c>
    </row>
    <row r="145">
      <c r="A145" s="6" t="s">
        <v>486</v>
      </c>
      <c r="B145" s="7">
        <v>6.0</v>
      </c>
      <c r="C145" s="36">
        <v>4170.0</v>
      </c>
      <c r="D145" s="7">
        <v>1.0</v>
      </c>
      <c r="E145" s="7" t="s">
        <v>208</v>
      </c>
      <c r="F145" s="7" t="s">
        <v>201</v>
      </c>
      <c r="G145" s="7" t="s">
        <v>310</v>
      </c>
      <c r="H145" s="7" t="s">
        <v>203</v>
      </c>
      <c r="I145" s="7" t="s">
        <v>487</v>
      </c>
      <c r="J145" s="7" t="s">
        <v>410</v>
      </c>
      <c r="K145" s="7" t="s">
        <v>223</v>
      </c>
      <c r="L145" s="7">
        <v>1.0</v>
      </c>
      <c r="M145" s="7">
        <v>1.0</v>
      </c>
      <c r="N145" s="7" t="s">
        <v>205</v>
      </c>
      <c r="O145" s="7" t="s">
        <v>204</v>
      </c>
      <c r="P145" s="37" t="s">
        <v>488</v>
      </c>
      <c r="Q145" s="7" t="s">
        <v>38</v>
      </c>
    </row>
    <row r="146">
      <c r="A146" s="6" t="s">
        <v>489</v>
      </c>
      <c r="B146" s="7">
        <v>11.0</v>
      </c>
      <c r="C146" s="36">
        <v>24000.0</v>
      </c>
      <c r="D146" s="7">
        <v>1.0</v>
      </c>
      <c r="E146" s="7" t="s">
        <v>208</v>
      </c>
      <c r="F146" s="7" t="s">
        <v>201</v>
      </c>
      <c r="G146" s="7" t="s">
        <v>306</v>
      </c>
      <c r="H146" s="7" t="s">
        <v>203</v>
      </c>
      <c r="I146" s="7" t="s">
        <v>487</v>
      </c>
      <c r="J146" s="7" t="s">
        <v>410</v>
      </c>
      <c r="K146" s="7" t="s">
        <v>279</v>
      </c>
      <c r="L146" s="7">
        <v>1.0</v>
      </c>
      <c r="M146" s="7">
        <v>1.0</v>
      </c>
      <c r="N146" s="7" t="s">
        <v>205</v>
      </c>
      <c r="O146" s="7" t="s">
        <v>204</v>
      </c>
      <c r="P146" s="37" t="s">
        <v>488</v>
      </c>
      <c r="Q146" s="7" t="s">
        <v>38</v>
      </c>
    </row>
    <row r="147">
      <c r="A147" s="6" t="s">
        <v>490</v>
      </c>
      <c r="B147" s="7">
        <v>16.0</v>
      </c>
      <c r="C147" s="36">
        <v>162000.0</v>
      </c>
      <c r="D147" s="7">
        <v>1.0</v>
      </c>
      <c r="E147" s="7" t="s">
        <v>208</v>
      </c>
      <c r="F147" s="7" t="s">
        <v>201</v>
      </c>
      <c r="G147" s="7" t="s">
        <v>314</v>
      </c>
      <c r="H147" s="7" t="s">
        <v>203</v>
      </c>
      <c r="I147" s="7" t="s">
        <v>487</v>
      </c>
      <c r="J147" s="7" t="s">
        <v>410</v>
      </c>
      <c r="K147" s="7" t="s">
        <v>232</v>
      </c>
      <c r="L147" s="7">
        <v>1.0</v>
      </c>
      <c r="M147" s="7">
        <v>1.0</v>
      </c>
      <c r="N147" s="7" t="s">
        <v>205</v>
      </c>
      <c r="O147" s="7" t="s">
        <v>204</v>
      </c>
      <c r="P147" s="37" t="s">
        <v>488</v>
      </c>
      <c r="Q147" s="7" t="s">
        <v>38</v>
      </c>
    </row>
    <row r="148">
      <c r="A148" s="6" t="s">
        <v>491</v>
      </c>
      <c r="B148" s="7">
        <v>1.0</v>
      </c>
      <c r="C148" s="36">
        <v>250.0</v>
      </c>
      <c r="D148" s="7">
        <v>1.0</v>
      </c>
      <c r="E148" s="7" t="s">
        <v>208</v>
      </c>
      <c r="F148" s="7" t="s">
        <v>201</v>
      </c>
      <c r="G148" s="7" t="s">
        <v>223</v>
      </c>
      <c r="H148" s="7" t="s">
        <v>203</v>
      </c>
      <c r="I148" s="7" t="s">
        <v>487</v>
      </c>
      <c r="J148" s="7" t="s">
        <v>204</v>
      </c>
      <c r="K148" s="7" t="s">
        <v>204</v>
      </c>
      <c r="L148" s="7">
        <v>1.0</v>
      </c>
      <c r="M148" s="7">
        <v>1.0</v>
      </c>
      <c r="N148" s="7" t="s">
        <v>205</v>
      </c>
      <c r="O148" s="7" t="s">
        <v>204</v>
      </c>
      <c r="P148" s="37" t="s">
        <v>488</v>
      </c>
      <c r="Q148" s="7" t="s">
        <v>38</v>
      </c>
    </row>
    <row r="149">
      <c r="A149" s="6" t="s">
        <v>492</v>
      </c>
      <c r="B149" s="7">
        <v>8.0</v>
      </c>
      <c r="C149" s="36">
        <v>10900.0</v>
      </c>
      <c r="D149" s="7">
        <v>2.0</v>
      </c>
      <c r="E149" s="7" t="s">
        <v>200</v>
      </c>
      <c r="F149" s="7" t="s">
        <v>261</v>
      </c>
      <c r="G149" s="7" t="s">
        <v>202</v>
      </c>
      <c r="H149" s="7" t="s">
        <v>263</v>
      </c>
      <c r="I149" s="7">
        <v>20.0</v>
      </c>
      <c r="J149" s="7" t="s">
        <v>264</v>
      </c>
      <c r="K149" s="7" t="s">
        <v>204</v>
      </c>
      <c r="L149" s="7">
        <v>20.0</v>
      </c>
      <c r="M149" s="7">
        <v>2.0</v>
      </c>
      <c r="N149" s="7" t="s">
        <v>213</v>
      </c>
      <c r="O149" s="7">
        <v>1.0</v>
      </c>
      <c r="P149" s="37" t="s">
        <v>493</v>
      </c>
      <c r="Q149" s="7" t="s">
        <v>24</v>
      </c>
    </row>
    <row r="150">
      <c r="A150" s="38" t="s">
        <v>494</v>
      </c>
      <c r="B150" s="39">
        <v>9.0</v>
      </c>
      <c r="C150" s="40">
        <v>12400.0</v>
      </c>
      <c r="D150" s="39">
        <v>2.0</v>
      </c>
      <c r="E150" s="39" t="s">
        <v>357</v>
      </c>
      <c r="F150" s="39" t="s">
        <v>235</v>
      </c>
      <c r="G150" s="39" t="s">
        <v>218</v>
      </c>
      <c r="H150" s="39" t="s">
        <v>363</v>
      </c>
      <c r="I150" s="39" t="s">
        <v>204</v>
      </c>
      <c r="J150" s="39" t="s">
        <v>410</v>
      </c>
      <c r="K150" s="39" t="s">
        <v>221</v>
      </c>
      <c r="L150" s="39" t="s">
        <v>204</v>
      </c>
      <c r="M150" s="39" t="s">
        <v>204</v>
      </c>
      <c r="N150" s="39" t="s">
        <v>204</v>
      </c>
      <c r="O150" s="39">
        <v>1.0</v>
      </c>
      <c r="P150" s="43" t="s">
        <v>228</v>
      </c>
      <c r="Q150" s="39" t="s">
        <v>24</v>
      </c>
    </row>
    <row r="151">
      <c r="A151" s="38" t="s">
        <v>495</v>
      </c>
      <c r="B151" s="39">
        <v>13.0</v>
      </c>
      <c r="C151" s="40">
        <v>46400.0</v>
      </c>
      <c r="D151" s="39">
        <v>2.0</v>
      </c>
      <c r="E151" s="39" t="s">
        <v>357</v>
      </c>
      <c r="F151" s="39" t="s">
        <v>235</v>
      </c>
      <c r="G151" s="39" t="s">
        <v>225</v>
      </c>
      <c r="H151" s="39" t="s">
        <v>363</v>
      </c>
      <c r="I151" s="39" t="s">
        <v>204</v>
      </c>
      <c r="J151" s="39" t="s">
        <v>410</v>
      </c>
      <c r="K151" s="39" t="s">
        <v>230</v>
      </c>
      <c r="L151" s="39" t="s">
        <v>204</v>
      </c>
      <c r="M151" s="39" t="s">
        <v>204</v>
      </c>
      <c r="N151" s="39" t="s">
        <v>204</v>
      </c>
      <c r="O151" s="39">
        <v>1.0</v>
      </c>
      <c r="P151" s="41" t="s">
        <v>228</v>
      </c>
      <c r="Q151" s="39" t="s">
        <v>24</v>
      </c>
    </row>
    <row r="152">
      <c r="A152" s="6" t="s">
        <v>496</v>
      </c>
      <c r="B152" s="7">
        <v>4.0</v>
      </c>
      <c r="C152" s="36">
        <v>1890.0</v>
      </c>
      <c r="D152" s="7">
        <v>2.0</v>
      </c>
      <c r="E152" s="7" t="s">
        <v>357</v>
      </c>
      <c r="F152" s="7" t="s">
        <v>235</v>
      </c>
      <c r="G152" s="7" t="s">
        <v>279</v>
      </c>
      <c r="H152" s="7" t="s">
        <v>363</v>
      </c>
      <c r="I152" s="7" t="s">
        <v>204</v>
      </c>
      <c r="J152" s="7" t="s">
        <v>410</v>
      </c>
      <c r="K152" s="7" t="s">
        <v>279</v>
      </c>
      <c r="L152" s="7" t="s">
        <v>204</v>
      </c>
      <c r="M152" s="7" t="s">
        <v>204</v>
      </c>
      <c r="N152" s="7" t="s">
        <v>204</v>
      </c>
      <c r="O152" s="7">
        <v>1.0</v>
      </c>
      <c r="P152" s="37" t="s">
        <v>228</v>
      </c>
      <c r="Q152" s="7" t="s">
        <v>24</v>
      </c>
    </row>
    <row r="153">
      <c r="A153" s="38" t="s">
        <v>497</v>
      </c>
      <c r="B153" s="39">
        <v>17.0</v>
      </c>
      <c r="C153" s="40">
        <v>219000.0</v>
      </c>
      <c r="D153" s="39">
        <v>2.0</v>
      </c>
      <c r="E153" s="39" t="s">
        <v>357</v>
      </c>
      <c r="F153" s="39" t="s">
        <v>235</v>
      </c>
      <c r="G153" s="39" t="s">
        <v>239</v>
      </c>
      <c r="H153" s="39" t="s">
        <v>363</v>
      </c>
      <c r="I153" s="39" t="s">
        <v>204</v>
      </c>
      <c r="J153" s="39" t="s">
        <v>410</v>
      </c>
      <c r="K153" s="39" t="s">
        <v>210</v>
      </c>
      <c r="L153" s="39" t="s">
        <v>204</v>
      </c>
      <c r="M153" s="39" t="s">
        <v>204</v>
      </c>
      <c r="N153" s="39" t="s">
        <v>204</v>
      </c>
      <c r="O153" s="39">
        <v>1.0</v>
      </c>
      <c r="P153" s="43" t="s">
        <v>228</v>
      </c>
      <c r="Q153" s="39" t="s">
        <v>24</v>
      </c>
    </row>
    <row r="154">
      <c r="A154" s="6" t="s">
        <v>498</v>
      </c>
      <c r="B154" s="7">
        <v>15.0</v>
      </c>
      <c r="C154" s="36">
        <v>102200.0</v>
      </c>
      <c r="D154" s="7">
        <v>2.0</v>
      </c>
      <c r="E154" s="7" t="s">
        <v>200</v>
      </c>
      <c r="F154" s="7" t="s">
        <v>201</v>
      </c>
      <c r="G154" s="7" t="s">
        <v>346</v>
      </c>
      <c r="H154" s="7" t="s">
        <v>203</v>
      </c>
      <c r="I154" s="7">
        <v>80.0</v>
      </c>
      <c r="J154" s="7" t="s">
        <v>250</v>
      </c>
      <c r="K154" s="7" t="s">
        <v>220</v>
      </c>
      <c r="L154" s="7">
        <v>24.0</v>
      </c>
      <c r="M154" s="7">
        <v>1.0</v>
      </c>
      <c r="N154" s="7" t="s">
        <v>205</v>
      </c>
      <c r="O154" s="7">
        <v>2.0</v>
      </c>
      <c r="P154" s="37" t="s">
        <v>204</v>
      </c>
      <c r="Q154" s="7" t="s">
        <v>106</v>
      </c>
    </row>
    <row r="155">
      <c r="A155" s="6" t="s">
        <v>499</v>
      </c>
      <c r="B155" s="7">
        <v>7.0</v>
      </c>
      <c r="C155" s="36">
        <v>6000.0</v>
      </c>
      <c r="D155" s="7">
        <v>2.0</v>
      </c>
      <c r="E155" s="7" t="s">
        <v>200</v>
      </c>
      <c r="F155" s="7" t="s">
        <v>201</v>
      </c>
      <c r="G155" s="7" t="s">
        <v>230</v>
      </c>
      <c r="H155" s="7" t="s">
        <v>203</v>
      </c>
      <c r="I155" s="7">
        <v>60.0</v>
      </c>
      <c r="J155" s="7" t="s">
        <v>250</v>
      </c>
      <c r="K155" s="7" t="s">
        <v>279</v>
      </c>
      <c r="L155" s="7">
        <v>14.0</v>
      </c>
      <c r="M155" s="7">
        <v>1.0</v>
      </c>
      <c r="N155" s="7" t="s">
        <v>205</v>
      </c>
      <c r="O155" s="7">
        <v>2.0</v>
      </c>
      <c r="P155" s="37" t="s">
        <v>204</v>
      </c>
      <c r="Q155" s="7" t="s">
        <v>106</v>
      </c>
    </row>
    <row r="156">
      <c r="A156" s="6" t="s">
        <v>500</v>
      </c>
      <c r="B156" s="7">
        <v>2.0</v>
      </c>
      <c r="C156" s="36">
        <v>700.0</v>
      </c>
      <c r="D156" s="7">
        <v>2.0</v>
      </c>
      <c r="E156" s="7" t="s">
        <v>200</v>
      </c>
      <c r="F156" s="7" t="s">
        <v>201</v>
      </c>
      <c r="G156" s="7" t="s">
        <v>232</v>
      </c>
      <c r="H156" s="7" t="s">
        <v>203</v>
      </c>
      <c r="I156" s="7">
        <v>60.0</v>
      </c>
      <c r="J156" s="7" t="s">
        <v>250</v>
      </c>
      <c r="K156" s="7" t="s">
        <v>279</v>
      </c>
      <c r="L156" s="7">
        <v>10.0</v>
      </c>
      <c r="M156" s="7">
        <v>1.0</v>
      </c>
      <c r="N156" s="7" t="s">
        <v>205</v>
      </c>
      <c r="O156" s="7">
        <v>2.0</v>
      </c>
      <c r="P156" s="37" t="s">
        <v>204</v>
      </c>
      <c r="Q156" s="7" t="s">
        <v>106</v>
      </c>
    </row>
    <row r="157">
      <c r="A157" s="6" t="s">
        <v>501</v>
      </c>
      <c r="B157" s="7">
        <v>11.0</v>
      </c>
      <c r="C157" s="36">
        <v>23700.0</v>
      </c>
      <c r="D157" s="7">
        <v>2.0</v>
      </c>
      <c r="E157" s="7" t="s">
        <v>200</v>
      </c>
      <c r="F157" s="7" t="s">
        <v>201</v>
      </c>
      <c r="G157" s="7" t="s">
        <v>210</v>
      </c>
      <c r="H157" s="7" t="s">
        <v>203</v>
      </c>
      <c r="I157" s="7">
        <v>80.0</v>
      </c>
      <c r="J157" s="7" t="s">
        <v>250</v>
      </c>
      <c r="K157" s="7" t="s">
        <v>220</v>
      </c>
      <c r="L157" s="7">
        <v>20.0</v>
      </c>
      <c r="M157" s="7">
        <v>1.0</v>
      </c>
      <c r="N157" s="7" t="s">
        <v>205</v>
      </c>
      <c r="O157" s="7">
        <v>2.0</v>
      </c>
      <c r="P157" s="37" t="s">
        <v>204</v>
      </c>
      <c r="Q157" s="7" t="s">
        <v>106</v>
      </c>
    </row>
    <row r="158">
      <c r="A158" s="6" t="s">
        <v>502</v>
      </c>
      <c r="B158" s="7">
        <v>0.0</v>
      </c>
      <c r="C158" s="36">
        <v>0.0</v>
      </c>
      <c r="D158" s="7">
        <v>1.0</v>
      </c>
      <c r="E158" s="7" t="s">
        <v>357</v>
      </c>
      <c r="F158" s="7" t="s">
        <v>235</v>
      </c>
      <c r="G158" s="7" t="s">
        <v>279</v>
      </c>
      <c r="H158" s="7" t="s">
        <v>358</v>
      </c>
      <c r="I158" s="7" t="s">
        <v>204</v>
      </c>
      <c r="J158" s="7" t="s">
        <v>204</v>
      </c>
      <c r="K158" s="7" t="s">
        <v>204</v>
      </c>
      <c r="L158" s="7" t="s">
        <v>204</v>
      </c>
      <c r="M158" s="7" t="s">
        <v>204</v>
      </c>
      <c r="N158" s="7" t="s">
        <v>204</v>
      </c>
      <c r="O158" s="7" t="s">
        <v>214</v>
      </c>
      <c r="P158" s="37" t="s">
        <v>503</v>
      </c>
      <c r="Q158" s="7" t="s">
        <v>9</v>
      </c>
    </row>
    <row r="159">
      <c r="A159" s="38" t="s">
        <v>504</v>
      </c>
      <c r="B159" s="39">
        <v>12.0</v>
      </c>
      <c r="C159" s="40">
        <v>35800.0</v>
      </c>
      <c r="D159" s="39">
        <v>2.0</v>
      </c>
      <c r="E159" s="39" t="s">
        <v>234</v>
      </c>
      <c r="F159" s="39" t="s">
        <v>235</v>
      </c>
      <c r="G159" s="39" t="s">
        <v>204</v>
      </c>
      <c r="H159" s="39" t="s">
        <v>204</v>
      </c>
      <c r="I159" s="39">
        <v>70.0</v>
      </c>
      <c r="J159" s="39" t="s">
        <v>204</v>
      </c>
      <c r="K159" s="39" t="s">
        <v>204</v>
      </c>
      <c r="L159" s="39">
        <v>10.0</v>
      </c>
      <c r="M159" s="39">
        <v>1.0</v>
      </c>
      <c r="N159" s="39" t="s">
        <v>17</v>
      </c>
      <c r="O159" s="39">
        <v>3.0</v>
      </c>
      <c r="P159" s="41" t="s">
        <v>505</v>
      </c>
      <c r="Q159" s="39" t="s">
        <v>24</v>
      </c>
    </row>
    <row r="160">
      <c r="A160" s="38" t="s">
        <v>506</v>
      </c>
      <c r="B160" s="39">
        <v>15.0</v>
      </c>
      <c r="C160" s="40">
        <v>105000.0</v>
      </c>
      <c r="D160" s="39">
        <v>2.0</v>
      </c>
      <c r="E160" s="39" t="s">
        <v>234</v>
      </c>
      <c r="F160" s="39" t="s">
        <v>235</v>
      </c>
      <c r="G160" s="39" t="s">
        <v>204</v>
      </c>
      <c r="H160" s="39" t="s">
        <v>204</v>
      </c>
      <c r="I160" s="39">
        <v>80.0</v>
      </c>
      <c r="J160" s="39" t="s">
        <v>204</v>
      </c>
      <c r="K160" s="39" t="s">
        <v>204</v>
      </c>
      <c r="L160" s="39">
        <v>12.0</v>
      </c>
      <c r="M160" s="39">
        <v>1.0</v>
      </c>
      <c r="N160" s="39" t="s">
        <v>17</v>
      </c>
      <c r="O160" s="39">
        <v>3.0</v>
      </c>
      <c r="P160" s="41" t="s">
        <v>505</v>
      </c>
      <c r="Q160" s="39" t="s">
        <v>24</v>
      </c>
    </row>
    <row r="161">
      <c r="A161" s="38" t="s">
        <v>507</v>
      </c>
      <c r="B161" s="39">
        <v>18.0</v>
      </c>
      <c r="C161" s="40">
        <v>360000.0</v>
      </c>
      <c r="D161" s="39">
        <v>2.0</v>
      </c>
      <c r="E161" s="39" t="s">
        <v>234</v>
      </c>
      <c r="F161" s="39" t="s">
        <v>235</v>
      </c>
      <c r="G161" s="39" t="s">
        <v>204</v>
      </c>
      <c r="H161" s="39" t="s">
        <v>204</v>
      </c>
      <c r="I161" s="39">
        <v>100.0</v>
      </c>
      <c r="J161" s="39" t="s">
        <v>204</v>
      </c>
      <c r="K161" s="39" t="s">
        <v>204</v>
      </c>
      <c r="L161" s="39">
        <v>16.0</v>
      </c>
      <c r="M161" s="39">
        <v>1.0</v>
      </c>
      <c r="N161" s="39" t="s">
        <v>17</v>
      </c>
      <c r="O161" s="39">
        <v>3.0</v>
      </c>
      <c r="P161" s="41" t="s">
        <v>508</v>
      </c>
      <c r="Q161" s="39" t="s">
        <v>24</v>
      </c>
    </row>
    <row r="162">
      <c r="A162" s="6" t="s">
        <v>509</v>
      </c>
      <c r="B162" s="7">
        <v>6.0</v>
      </c>
      <c r="C162" s="36">
        <v>4150.0</v>
      </c>
      <c r="D162" s="7">
        <v>2.0</v>
      </c>
      <c r="E162" s="7" t="s">
        <v>234</v>
      </c>
      <c r="F162" s="7" t="s">
        <v>235</v>
      </c>
      <c r="G162" s="7" t="s">
        <v>204</v>
      </c>
      <c r="H162" s="7" t="s">
        <v>204</v>
      </c>
      <c r="I162" s="7">
        <v>60.0</v>
      </c>
      <c r="J162" s="7" t="s">
        <v>204</v>
      </c>
      <c r="K162" s="7" t="s">
        <v>204</v>
      </c>
      <c r="L162" s="7">
        <v>8.0</v>
      </c>
      <c r="M162" s="7">
        <v>1.0</v>
      </c>
      <c r="N162" s="7" t="s">
        <v>17</v>
      </c>
      <c r="O162" s="7">
        <v>2.0</v>
      </c>
      <c r="P162" s="37" t="s">
        <v>510</v>
      </c>
      <c r="Q162" s="7" t="s">
        <v>24</v>
      </c>
    </row>
    <row r="163">
      <c r="A163" s="38" t="s">
        <v>511</v>
      </c>
      <c r="B163" s="39">
        <v>19.0</v>
      </c>
      <c r="C163" s="40">
        <v>590000.0</v>
      </c>
      <c r="D163" s="39">
        <v>2.0</v>
      </c>
      <c r="E163" s="39" t="s">
        <v>326</v>
      </c>
      <c r="F163" s="39" t="s">
        <v>201</v>
      </c>
      <c r="G163" s="39" t="s">
        <v>258</v>
      </c>
      <c r="H163" s="39" t="s">
        <v>203</v>
      </c>
      <c r="I163" s="39">
        <v>90.0</v>
      </c>
      <c r="J163" s="39" t="s">
        <v>410</v>
      </c>
      <c r="K163" s="39" t="s">
        <v>277</v>
      </c>
      <c r="L163" s="39">
        <v>16.0</v>
      </c>
      <c r="M163" s="39">
        <v>1.0</v>
      </c>
      <c r="N163" s="39" t="s">
        <v>205</v>
      </c>
      <c r="O163" s="39">
        <v>2.0</v>
      </c>
      <c r="P163" s="41" t="s">
        <v>512</v>
      </c>
      <c r="Q163" s="39" t="s">
        <v>24</v>
      </c>
    </row>
    <row r="164">
      <c r="A164" s="38" t="s">
        <v>513</v>
      </c>
      <c r="B164" s="39">
        <v>1.0</v>
      </c>
      <c r="C164" s="40">
        <v>390.0</v>
      </c>
      <c r="D164" s="39">
        <v>2.0</v>
      </c>
      <c r="E164" s="39" t="s">
        <v>326</v>
      </c>
      <c r="F164" s="39" t="s">
        <v>201</v>
      </c>
      <c r="G164" s="39" t="s">
        <v>279</v>
      </c>
      <c r="H164" s="39" t="s">
        <v>203</v>
      </c>
      <c r="I164" s="39">
        <v>60.0</v>
      </c>
      <c r="J164" s="39" t="s">
        <v>204</v>
      </c>
      <c r="K164" s="39" t="s">
        <v>204</v>
      </c>
      <c r="L164" s="39">
        <v>4.0</v>
      </c>
      <c r="M164" s="39">
        <v>1.0</v>
      </c>
      <c r="N164" s="39" t="s">
        <v>205</v>
      </c>
      <c r="O164" s="39">
        <v>2.0</v>
      </c>
      <c r="P164" s="41" t="s">
        <v>514</v>
      </c>
      <c r="Q164" s="39" t="s">
        <v>24</v>
      </c>
    </row>
    <row r="165">
      <c r="A165" s="38" t="s">
        <v>515</v>
      </c>
      <c r="B165" s="39">
        <v>10.0</v>
      </c>
      <c r="C165" s="40">
        <v>18600.0</v>
      </c>
      <c r="D165" s="39">
        <v>2.0</v>
      </c>
      <c r="E165" s="39" t="s">
        <v>326</v>
      </c>
      <c r="F165" s="39" t="s">
        <v>201</v>
      </c>
      <c r="G165" s="39" t="s">
        <v>301</v>
      </c>
      <c r="H165" s="39" t="s">
        <v>203</v>
      </c>
      <c r="I165" s="39">
        <v>70.0</v>
      </c>
      <c r="J165" s="39" t="s">
        <v>410</v>
      </c>
      <c r="K165" s="39" t="s">
        <v>220</v>
      </c>
      <c r="L165" s="39">
        <v>8.0</v>
      </c>
      <c r="M165" s="39">
        <v>1.0</v>
      </c>
      <c r="N165" s="39" t="s">
        <v>205</v>
      </c>
      <c r="O165" s="39">
        <v>2.0</v>
      </c>
      <c r="P165" s="41" t="s">
        <v>516</v>
      </c>
      <c r="Q165" s="39" t="s">
        <v>24</v>
      </c>
    </row>
    <row r="166">
      <c r="A166" s="38" t="s">
        <v>517</v>
      </c>
      <c r="B166" s="39">
        <v>14.0</v>
      </c>
      <c r="C166" s="40">
        <v>76700.0</v>
      </c>
      <c r="D166" s="39">
        <v>2.0</v>
      </c>
      <c r="E166" s="39" t="s">
        <v>326</v>
      </c>
      <c r="F166" s="39" t="s">
        <v>201</v>
      </c>
      <c r="G166" s="39" t="s">
        <v>518</v>
      </c>
      <c r="H166" s="39" t="s">
        <v>203</v>
      </c>
      <c r="I166" s="39">
        <v>80.0</v>
      </c>
      <c r="J166" s="39" t="s">
        <v>410</v>
      </c>
      <c r="K166" s="39" t="s">
        <v>301</v>
      </c>
      <c r="L166" s="39">
        <v>12.0</v>
      </c>
      <c r="M166" s="39">
        <v>1.0</v>
      </c>
      <c r="N166" s="39" t="s">
        <v>205</v>
      </c>
      <c r="O166" s="39">
        <v>2.0</v>
      </c>
      <c r="P166" s="41" t="s">
        <v>512</v>
      </c>
      <c r="Q166" s="39" t="s">
        <v>24</v>
      </c>
    </row>
    <row r="167">
      <c r="A167" s="6" t="s">
        <v>519</v>
      </c>
      <c r="B167" s="7">
        <v>5.0</v>
      </c>
      <c r="C167" s="36">
        <v>3120.0</v>
      </c>
      <c r="D167" s="7">
        <v>2.0</v>
      </c>
      <c r="E167" s="7" t="s">
        <v>326</v>
      </c>
      <c r="F167" s="7" t="s">
        <v>201</v>
      </c>
      <c r="G167" s="7" t="s">
        <v>220</v>
      </c>
      <c r="H167" s="7" t="s">
        <v>203</v>
      </c>
      <c r="I167" s="7">
        <v>70.0</v>
      </c>
      <c r="J167" s="7" t="s">
        <v>410</v>
      </c>
      <c r="K167" s="7" t="s">
        <v>279</v>
      </c>
      <c r="L167" s="7">
        <v>6.0</v>
      </c>
      <c r="M167" s="7">
        <v>1.0</v>
      </c>
      <c r="N167" s="7" t="s">
        <v>205</v>
      </c>
      <c r="O167" s="7">
        <v>2.0</v>
      </c>
      <c r="P167" s="37" t="s">
        <v>514</v>
      </c>
      <c r="Q167" s="7" t="s">
        <v>24</v>
      </c>
    </row>
    <row r="168">
      <c r="A168" s="38" t="s">
        <v>520</v>
      </c>
      <c r="B168" s="39">
        <v>9.0</v>
      </c>
      <c r="C168" s="40">
        <v>13800.0</v>
      </c>
      <c r="D168" s="39">
        <v>2.0</v>
      </c>
      <c r="E168" s="39" t="s">
        <v>234</v>
      </c>
      <c r="F168" s="39" t="s">
        <v>261</v>
      </c>
      <c r="G168" s="39" t="s">
        <v>210</v>
      </c>
      <c r="H168" s="39" t="s">
        <v>263</v>
      </c>
      <c r="I168" s="39">
        <v>100.0</v>
      </c>
      <c r="J168" s="39" t="s">
        <v>302</v>
      </c>
      <c r="K168" s="39" t="s">
        <v>220</v>
      </c>
      <c r="L168" s="39">
        <v>40.0</v>
      </c>
      <c r="M168" s="39">
        <v>8.0</v>
      </c>
      <c r="N168" s="39" t="s">
        <v>213</v>
      </c>
      <c r="O168" s="39">
        <v>3.0</v>
      </c>
      <c r="P168" s="41" t="s">
        <v>521</v>
      </c>
      <c r="Q168" s="39" t="s">
        <v>24</v>
      </c>
    </row>
    <row r="169">
      <c r="A169" s="38" t="s">
        <v>522</v>
      </c>
      <c r="B169" s="39">
        <v>3.0</v>
      </c>
      <c r="C169" s="40">
        <v>1450.0</v>
      </c>
      <c r="D169" s="39">
        <v>2.0</v>
      </c>
      <c r="E169" s="39" t="s">
        <v>234</v>
      </c>
      <c r="F169" s="39" t="s">
        <v>261</v>
      </c>
      <c r="G169" s="39" t="s">
        <v>232</v>
      </c>
      <c r="H169" s="39" t="s">
        <v>263</v>
      </c>
      <c r="I169" s="39">
        <v>80.0</v>
      </c>
      <c r="J169" s="39" t="s">
        <v>302</v>
      </c>
      <c r="K169" s="39" t="s">
        <v>279</v>
      </c>
      <c r="L169" s="39">
        <v>20.0</v>
      </c>
      <c r="M169" s="39">
        <v>4.0</v>
      </c>
      <c r="N169" s="39" t="s">
        <v>213</v>
      </c>
      <c r="O169" s="39">
        <v>3.0</v>
      </c>
      <c r="P169" s="41" t="s">
        <v>521</v>
      </c>
      <c r="Q169" s="39" t="s">
        <v>24</v>
      </c>
    </row>
    <row r="170">
      <c r="A170" s="38" t="s">
        <v>523</v>
      </c>
      <c r="B170" s="39">
        <v>19.0</v>
      </c>
      <c r="C170" s="40">
        <v>888000.0</v>
      </c>
      <c r="D170" s="39">
        <v>2.0</v>
      </c>
      <c r="E170" s="39" t="s">
        <v>234</v>
      </c>
      <c r="F170" s="39" t="s">
        <v>261</v>
      </c>
      <c r="G170" s="39" t="s">
        <v>524</v>
      </c>
      <c r="H170" s="39" t="s">
        <v>263</v>
      </c>
      <c r="I170" s="39">
        <v>120.0</v>
      </c>
      <c r="J170" s="39" t="s">
        <v>302</v>
      </c>
      <c r="K170" s="39" t="s">
        <v>277</v>
      </c>
      <c r="L170" s="39">
        <v>80.0</v>
      </c>
      <c r="M170" s="39">
        <v>10.0</v>
      </c>
      <c r="N170" s="39" t="s">
        <v>213</v>
      </c>
      <c r="O170" s="39">
        <v>3.0</v>
      </c>
      <c r="P170" s="41" t="s">
        <v>525</v>
      </c>
      <c r="Q170" s="39" t="s">
        <v>24</v>
      </c>
    </row>
    <row r="171">
      <c r="A171" s="38" t="s">
        <v>526</v>
      </c>
      <c r="B171" s="39">
        <v>14.0</v>
      </c>
      <c r="C171" s="40">
        <v>76400.0</v>
      </c>
      <c r="D171" s="39">
        <v>2.0</v>
      </c>
      <c r="E171" s="39" t="s">
        <v>234</v>
      </c>
      <c r="F171" s="39" t="s">
        <v>261</v>
      </c>
      <c r="G171" s="39" t="s">
        <v>368</v>
      </c>
      <c r="H171" s="39" t="s">
        <v>263</v>
      </c>
      <c r="I171" s="39">
        <v>100.0</v>
      </c>
      <c r="J171" s="39" t="s">
        <v>302</v>
      </c>
      <c r="K171" s="39" t="s">
        <v>301</v>
      </c>
      <c r="L171" s="39">
        <v>40.0</v>
      </c>
      <c r="M171" s="39">
        <v>8.0</v>
      </c>
      <c r="N171" s="39" t="s">
        <v>213</v>
      </c>
      <c r="O171" s="39">
        <v>3.0</v>
      </c>
      <c r="P171" s="41" t="s">
        <v>527</v>
      </c>
      <c r="Q171" s="39" t="s">
        <v>24</v>
      </c>
    </row>
    <row r="172">
      <c r="A172" s="6" t="s">
        <v>528</v>
      </c>
      <c r="B172" s="7">
        <v>10.0</v>
      </c>
      <c r="C172" s="36">
        <v>16500.0</v>
      </c>
      <c r="D172" s="7">
        <v>2.0</v>
      </c>
      <c r="E172" s="7" t="s">
        <v>200</v>
      </c>
      <c r="F172" s="7" t="s">
        <v>201</v>
      </c>
      <c r="G172" s="7" t="s">
        <v>210</v>
      </c>
      <c r="H172" s="7" t="s">
        <v>203</v>
      </c>
      <c r="I172" s="7">
        <v>90.0</v>
      </c>
      <c r="J172" s="7" t="s">
        <v>204</v>
      </c>
      <c r="K172" s="7" t="s">
        <v>204</v>
      </c>
      <c r="L172" s="7">
        <v>12.0</v>
      </c>
      <c r="M172" s="7">
        <v>1.0</v>
      </c>
      <c r="N172" s="7" t="s">
        <v>205</v>
      </c>
      <c r="O172" s="7">
        <v>1.0</v>
      </c>
      <c r="P172" s="37" t="s">
        <v>228</v>
      </c>
      <c r="Q172" s="7" t="s">
        <v>9</v>
      </c>
    </row>
    <row r="173">
      <c r="A173" s="6" t="s">
        <v>529</v>
      </c>
      <c r="B173" s="7">
        <v>7.0</v>
      </c>
      <c r="C173" s="36">
        <v>6400.0</v>
      </c>
      <c r="D173" s="7">
        <v>1.0</v>
      </c>
      <c r="E173" s="7" t="s">
        <v>208</v>
      </c>
      <c r="F173" s="7" t="s">
        <v>316</v>
      </c>
      <c r="G173" s="7" t="s">
        <v>221</v>
      </c>
      <c r="H173" s="7" t="s">
        <v>249</v>
      </c>
      <c r="I173" s="7">
        <v>60.0</v>
      </c>
      <c r="J173" s="7" t="s">
        <v>339</v>
      </c>
      <c r="K173" s="7" t="s">
        <v>204</v>
      </c>
      <c r="L173" s="7">
        <v>20.0</v>
      </c>
      <c r="M173" s="7">
        <v>1.0</v>
      </c>
      <c r="N173" s="7" t="s">
        <v>213</v>
      </c>
      <c r="O173" s="7" t="s">
        <v>214</v>
      </c>
      <c r="P173" s="37" t="s">
        <v>273</v>
      </c>
      <c r="Q173" s="7" t="s">
        <v>24</v>
      </c>
    </row>
    <row r="174">
      <c r="A174" s="38" t="s">
        <v>530</v>
      </c>
      <c r="B174" s="39">
        <v>3.0</v>
      </c>
      <c r="C174" s="40">
        <v>1400.0</v>
      </c>
      <c r="D174" s="39">
        <v>1.0</v>
      </c>
      <c r="E174" s="39" t="s">
        <v>208</v>
      </c>
      <c r="F174" s="39" t="s">
        <v>316</v>
      </c>
      <c r="G174" s="39" t="s">
        <v>279</v>
      </c>
      <c r="H174" s="39" t="s">
        <v>249</v>
      </c>
      <c r="I174" s="39">
        <v>60.0</v>
      </c>
      <c r="J174" s="39" t="s">
        <v>339</v>
      </c>
      <c r="K174" s="39" t="s">
        <v>204</v>
      </c>
      <c r="L174" s="39">
        <v>20.0</v>
      </c>
      <c r="M174" s="39">
        <v>1.0</v>
      </c>
      <c r="N174" s="39" t="s">
        <v>213</v>
      </c>
      <c r="O174" s="39" t="s">
        <v>214</v>
      </c>
      <c r="P174" s="41" t="s">
        <v>273</v>
      </c>
      <c r="Q174" s="39" t="s">
        <v>24</v>
      </c>
    </row>
    <row r="175">
      <c r="A175" s="38" t="s">
        <v>531</v>
      </c>
      <c r="B175" s="39">
        <v>15.0</v>
      </c>
      <c r="C175" s="40" t="s">
        <v>532</v>
      </c>
      <c r="D175" s="39">
        <v>1.0</v>
      </c>
      <c r="E175" s="39" t="s">
        <v>208</v>
      </c>
      <c r="F175" s="39" t="s">
        <v>316</v>
      </c>
      <c r="G175" s="39" t="s">
        <v>240</v>
      </c>
      <c r="H175" s="39" t="s">
        <v>249</v>
      </c>
      <c r="I175" s="39">
        <v>60.0</v>
      </c>
      <c r="J175" s="39" t="s">
        <v>339</v>
      </c>
      <c r="K175" s="39" t="s">
        <v>204</v>
      </c>
      <c r="L175" s="39">
        <v>20.0</v>
      </c>
      <c r="M175" s="39">
        <v>1.0</v>
      </c>
      <c r="N175" s="39" t="s">
        <v>213</v>
      </c>
      <c r="O175" s="39" t="s">
        <v>214</v>
      </c>
      <c r="P175" s="41" t="s">
        <v>273</v>
      </c>
      <c r="Q175" s="39" t="s">
        <v>24</v>
      </c>
    </row>
    <row r="176">
      <c r="A176" s="38" t="s">
        <v>533</v>
      </c>
      <c r="B176" s="39">
        <v>11.0</v>
      </c>
      <c r="C176" s="40">
        <v>25100.0</v>
      </c>
      <c r="D176" s="39">
        <v>1.0</v>
      </c>
      <c r="E176" s="39" t="s">
        <v>208</v>
      </c>
      <c r="F176" s="39" t="s">
        <v>316</v>
      </c>
      <c r="G176" s="39" t="s">
        <v>218</v>
      </c>
      <c r="H176" s="39" t="s">
        <v>249</v>
      </c>
      <c r="I176" s="39">
        <v>60.0</v>
      </c>
      <c r="J176" s="39" t="s">
        <v>339</v>
      </c>
      <c r="K176" s="39" t="s">
        <v>204</v>
      </c>
      <c r="L176" s="39">
        <v>20.0</v>
      </c>
      <c r="M176" s="39">
        <v>1.0</v>
      </c>
      <c r="N176" s="39" t="s">
        <v>213</v>
      </c>
      <c r="O176" s="39" t="s">
        <v>214</v>
      </c>
      <c r="P176" s="41" t="s">
        <v>273</v>
      </c>
      <c r="Q176" s="39" t="s">
        <v>24</v>
      </c>
    </row>
    <row r="177">
      <c r="A177" s="38" t="s">
        <v>534</v>
      </c>
      <c r="B177" s="39">
        <v>19.0</v>
      </c>
      <c r="C177" s="40">
        <v>545000.0</v>
      </c>
      <c r="D177" s="39">
        <v>1.0</v>
      </c>
      <c r="E177" s="39" t="s">
        <v>208</v>
      </c>
      <c r="F177" s="39" t="s">
        <v>316</v>
      </c>
      <c r="G177" s="39" t="s">
        <v>535</v>
      </c>
      <c r="H177" s="39" t="s">
        <v>249</v>
      </c>
      <c r="I177" s="39">
        <v>80.0</v>
      </c>
      <c r="J177" s="39" t="s">
        <v>339</v>
      </c>
      <c r="K177" s="39" t="s">
        <v>204</v>
      </c>
      <c r="L177" s="39">
        <v>20.0</v>
      </c>
      <c r="M177" s="39">
        <v>1.0</v>
      </c>
      <c r="N177" s="39" t="s">
        <v>213</v>
      </c>
      <c r="O177" s="39" t="s">
        <v>214</v>
      </c>
      <c r="P177" s="41" t="s">
        <v>273</v>
      </c>
      <c r="Q177" s="39" t="s">
        <v>24</v>
      </c>
    </row>
    <row r="178">
      <c r="A178" s="38" t="s">
        <v>536</v>
      </c>
      <c r="B178" s="39">
        <v>13.0</v>
      </c>
      <c r="C178" s="40">
        <v>52000.0</v>
      </c>
      <c r="D178" s="39">
        <v>2.0</v>
      </c>
      <c r="E178" s="39" t="s">
        <v>234</v>
      </c>
      <c r="F178" s="39" t="s">
        <v>316</v>
      </c>
      <c r="G178" s="39" t="s">
        <v>380</v>
      </c>
      <c r="H178" s="39" t="s">
        <v>283</v>
      </c>
      <c r="I178" s="39">
        <v>100.0</v>
      </c>
      <c r="J178" s="39" t="s">
        <v>364</v>
      </c>
      <c r="K178" s="39" t="s">
        <v>204</v>
      </c>
      <c r="L178" s="39">
        <v>80.0</v>
      </c>
      <c r="M178" s="39">
        <v>4.0</v>
      </c>
      <c r="N178" s="39" t="s">
        <v>213</v>
      </c>
      <c r="O178" s="39">
        <v>3.0</v>
      </c>
      <c r="P178" s="41" t="s">
        <v>482</v>
      </c>
      <c r="Q178" s="39" t="s">
        <v>24</v>
      </c>
    </row>
    <row r="179">
      <c r="A179" s="38" t="s">
        <v>537</v>
      </c>
      <c r="B179" s="39">
        <v>1.0</v>
      </c>
      <c r="C179" s="40">
        <v>430.0</v>
      </c>
      <c r="D179" s="39">
        <v>2.0</v>
      </c>
      <c r="E179" s="39" t="s">
        <v>234</v>
      </c>
      <c r="F179" s="39" t="s">
        <v>282</v>
      </c>
      <c r="G179" s="39" t="s">
        <v>267</v>
      </c>
      <c r="H179" s="39" t="s">
        <v>283</v>
      </c>
      <c r="I179" s="39">
        <v>60.0</v>
      </c>
      <c r="J179" s="39" t="s">
        <v>364</v>
      </c>
      <c r="K179" s="39" t="s">
        <v>204</v>
      </c>
      <c r="L179" s="39">
        <v>20.0</v>
      </c>
      <c r="M179" s="39">
        <v>4.0</v>
      </c>
      <c r="N179" s="39" t="s">
        <v>213</v>
      </c>
      <c r="O179" s="39">
        <v>3.0</v>
      </c>
      <c r="P179" s="41" t="s">
        <v>482</v>
      </c>
      <c r="Q179" s="39" t="s">
        <v>24</v>
      </c>
    </row>
    <row r="180">
      <c r="A180" s="38" t="s">
        <v>538</v>
      </c>
      <c r="B180" s="39">
        <v>18.0</v>
      </c>
      <c r="C180" s="40">
        <v>590000.0</v>
      </c>
      <c r="D180" s="39">
        <v>2.0</v>
      </c>
      <c r="E180" s="39" t="s">
        <v>234</v>
      </c>
      <c r="F180" s="39" t="s">
        <v>316</v>
      </c>
      <c r="G180" s="39" t="s">
        <v>436</v>
      </c>
      <c r="H180" s="39" t="s">
        <v>283</v>
      </c>
      <c r="I180" s="39">
        <v>100.0</v>
      </c>
      <c r="J180" s="39" t="s">
        <v>364</v>
      </c>
      <c r="K180" s="39" t="s">
        <v>204</v>
      </c>
      <c r="L180" s="39">
        <v>80.0</v>
      </c>
      <c r="M180" s="39">
        <v>8.0</v>
      </c>
      <c r="N180" s="39" t="s">
        <v>213</v>
      </c>
      <c r="O180" s="39">
        <v>3.0</v>
      </c>
      <c r="P180" s="41" t="s">
        <v>482</v>
      </c>
      <c r="Q180" s="39" t="s">
        <v>24</v>
      </c>
    </row>
    <row r="181">
      <c r="A181" s="38" t="s">
        <v>539</v>
      </c>
      <c r="B181" s="39">
        <v>9.0</v>
      </c>
      <c r="C181" s="40">
        <v>15200.0</v>
      </c>
      <c r="D181" s="39">
        <v>2.0</v>
      </c>
      <c r="E181" s="39" t="s">
        <v>234</v>
      </c>
      <c r="F181" s="39" t="s">
        <v>316</v>
      </c>
      <c r="G181" s="39" t="s">
        <v>306</v>
      </c>
      <c r="H181" s="39" t="s">
        <v>283</v>
      </c>
      <c r="I181" s="39">
        <v>80.0</v>
      </c>
      <c r="J181" s="39" t="s">
        <v>364</v>
      </c>
      <c r="K181" s="39" t="s">
        <v>204</v>
      </c>
      <c r="L181" s="39">
        <v>40.0</v>
      </c>
      <c r="M181" s="39">
        <v>4.0</v>
      </c>
      <c r="N181" s="39" t="s">
        <v>213</v>
      </c>
      <c r="O181" s="39">
        <v>3.0</v>
      </c>
      <c r="P181" s="41" t="s">
        <v>482</v>
      </c>
      <c r="Q181" s="39" t="s">
        <v>24</v>
      </c>
    </row>
    <row r="182">
      <c r="A182" s="6" t="s">
        <v>540</v>
      </c>
      <c r="B182" s="7">
        <v>4.0</v>
      </c>
      <c r="C182" s="36">
        <v>2400.0</v>
      </c>
      <c r="D182" s="7">
        <v>2.0</v>
      </c>
      <c r="E182" s="7" t="s">
        <v>234</v>
      </c>
      <c r="F182" s="7" t="s">
        <v>282</v>
      </c>
      <c r="G182" s="7" t="s">
        <v>310</v>
      </c>
      <c r="H182" s="7" t="s">
        <v>283</v>
      </c>
      <c r="I182" s="7">
        <v>80.0</v>
      </c>
      <c r="J182" s="7" t="s">
        <v>364</v>
      </c>
      <c r="K182" s="7" t="s">
        <v>204</v>
      </c>
      <c r="L182" s="7">
        <v>40.0</v>
      </c>
      <c r="M182" s="7">
        <v>4.0</v>
      </c>
      <c r="N182" s="7" t="s">
        <v>213</v>
      </c>
      <c r="O182" s="7">
        <v>3.0</v>
      </c>
      <c r="P182" s="37" t="s">
        <v>482</v>
      </c>
      <c r="Q182" s="7" t="s">
        <v>24</v>
      </c>
    </row>
    <row r="183">
      <c r="A183" s="38" t="s">
        <v>541</v>
      </c>
      <c r="B183" s="39">
        <v>11.0</v>
      </c>
      <c r="C183" s="40">
        <v>24500.0</v>
      </c>
      <c r="D183" s="39">
        <v>2.0</v>
      </c>
      <c r="E183" s="39" t="s">
        <v>234</v>
      </c>
      <c r="F183" s="39" t="s">
        <v>316</v>
      </c>
      <c r="G183" s="39" t="s">
        <v>217</v>
      </c>
      <c r="H183" s="39" t="s">
        <v>249</v>
      </c>
      <c r="I183" s="39">
        <v>120.0</v>
      </c>
      <c r="J183" s="39" t="s">
        <v>250</v>
      </c>
      <c r="K183" s="39" t="s">
        <v>301</v>
      </c>
      <c r="L183" s="39">
        <v>40.0</v>
      </c>
      <c r="M183" s="39">
        <v>4.0</v>
      </c>
      <c r="N183" s="39" t="s">
        <v>213</v>
      </c>
      <c r="O183" s="39">
        <v>2.0</v>
      </c>
      <c r="P183" s="41" t="s">
        <v>482</v>
      </c>
      <c r="Q183" s="39" t="s">
        <v>24</v>
      </c>
    </row>
    <row r="184">
      <c r="A184" s="6" t="s">
        <v>542</v>
      </c>
      <c r="B184" s="7">
        <v>4.0</v>
      </c>
      <c r="C184" s="36">
        <v>2100.0</v>
      </c>
      <c r="D184" s="7">
        <v>2.0</v>
      </c>
      <c r="E184" s="7" t="s">
        <v>234</v>
      </c>
      <c r="F184" s="7" t="s">
        <v>316</v>
      </c>
      <c r="G184" s="7" t="s">
        <v>310</v>
      </c>
      <c r="H184" s="7" t="s">
        <v>249</v>
      </c>
      <c r="I184" s="7">
        <v>100.0</v>
      </c>
      <c r="J184" s="7" t="s">
        <v>250</v>
      </c>
      <c r="K184" s="7" t="s">
        <v>279</v>
      </c>
      <c r="L184" s="7">
        <v>40.0</v>
      </c>
      <c r="M184" s="7">
        <v>4.0</v>
      </c>
      <c r="N184" s="7" t="s">
        <v>213</v>
      </c>
      <c r="O184" s="7">
        <v>2.0</v>
      </c>
      <c r="P184" s="37" t="s">
        <v>482</v>
      </c>
      <c r="Q184" s="7" t="s">
        <v>24</v>
      </c>
    </row>
    <row r="185">
      <c r="A185" s="38" t="s">
        <v>543</v>
      </c>
      <c r="B185" s="39">
        <v>15.0</v>
      </c>
      <c r="C185" s="40">
        <v>118000.0</v>
      </c>
      <c r="D185" s="39">
        <v>2.0</v>
      </c>
      <c r="E185" s="39" t="s">
        <v>234</v>
      </c>
      <c r="F185" s="39" t="s">
        <v>316</v>
      </c>
      <c r="G185" s="39" t="s">
        <v>544</v>
      </c>
      <c r="H185" s="39" t="s">
        <v>249</v>
      </c>
      <c r="I185" s="39">
        <v>120.0</v>
      </c>
      <c r="J185" s="39" t="s">
        <v>250</v>
      </c>
      <c r="K185" s="39" t="s">
        <v>277</v>
      </c>
      <c r="L185" s="39">
        <v>40.0</v>
      </c>
      <c r="M185" s="39">
        <v>4.0</v>
      </c>
      <c r="N185" s="39" t="s">
        <v>213</v>
      </c>
      <c r="O185" s="39">
        <v>2.0</v>
      </c>
      <c r="P185" s="41" t="s">
        <v>482</v>
      </c>
      <c r="Q185" s="39" t="s">
        <v>24</v>
      </c>
    </row>
    <row r="186">
      <c r="A186" s="6" t="s">
        <v>545</v>
      </c>
      <c r="B186" s="7">
        <v>7.0</v>
      </c>
      <c r="C186" s="36">
        <v>7400.0</v>
      </c>
      <c r="D186" s="7">
        <v>2.0</v>
      </c>
      <c r="E186" s="7" t="s">
        <v>234</v>
      </c>
      <c r="F186" s="7" t="s">
        <v>414</v>
      </c>
      <c r="G186" s="7" t="s">
        <v>279</v>
      </c>
      <c r="H186" s="7" t="s">
        <v>415</v>
      </c>
      <c r="I186" s="7">
        <v>30.0</v>
      </c>
      <c r="J186" s="7" t="s">
        <v>264</v>
      </c>
      <c r="K186" s="7" t="s">
        <v>204</v>
      </c>
      <c r="L186" s="7">
        <v>40.0</v>
      </c>
      <c r="M186" s="7">
        <v>4.0</v>
      </c>
      <c r="N186" s="7" t="s">
        <v>213</v>
      </c>
      <c r="O186" s="7">
        <v>3.0</v>
      </c>
      <c r="P186" s="37" t="s">
        <v>546</v>
      </c>
      <c r="Q186" s="7" t="s">
        <v>24</v>
      </c>
    </row>
    <row r="187">
      <c r="A187" s="38" t="s">
        <v>547</v>
      </c>
      <c r="B187" s="39">
        <v>12.0</v>
      </c>
      <c r="C187" s="40">
        <v>41000.0</v>
      </c>
      <c r="D187" s="39">
        <v>2.0</v>
      </c>
      <c r="E187" s="39" t="s">
        <v>234</v>
      </c>
      <c r="F187" s="39" t="s">
        <v>414</v>
      </c>
      <c r="G187" s="39" t="s">
        <v>220</v>
      </c>
      <c r="H187" s="39" t="s">
        <v>415</v>
      </c>
      <c r="I187" s="39">
        <v>40.0</v>
      </c>
      <c r="J187" s="39" t="s">
        <v>264</v>
      </c>
      <c r="K187" s="39" t="s">
        <v>204</v>
      </c>
      <c r="L187" s="39">
        <v>40.0</v>
      </c>
      <c r="M187" s="39">
        <v>4.0</v>
      </c>
      <c r="N187" s="39" t="s">
        <v>213</v>
      </c>
      <c r="O187" s="39">
        <v>3.0</v>
      </c>
      <c r="P187" s="41" t="s">
        <v>548</v>
      </c>
      <c r="Q187" s="39" t="s">
        <v>24</v>
      </c>
    </row>
    <row r="188">
      <c r="A188" s="38" t="s">
        <v>549</v>
      </c>
      <c r="B188" s="39">
        <v>3.0</v>
      </c>
      <c r="C188" s="40">
        <v>1600.0</v>
      </c>
      <c r="D188" s="39">
        <v>2.0</v>
      </c>
      <c r="E188" s="39" t="s">
        <v>234</v>
      </c>
      <c r="F188" s="39" t="s">
        <v>414</v>
      </c>
      <c r="G188" s="39" t="s">
        <v>223</v>
      </c>
      <c r="H188" s="39" t="s">
        <v>415</v>
      </c>
      <c r="I188" s="39">
        <v>20.0</v>
      </c>
      <c r="J188" s="39" t="s">
        <v>264</v>
      </c>
      <c r="K188" s="39" t="s">
        <v>204</v>
      </c>
      <c r="L188" s="39">
        <v>40.0</v>
      </c>
      <c r="M188" s="39">
        <v>4.0</v>
      </c>
      <c r="N188" s="39" t="s">
        <v>213</v>
      </c>
      <c r="O188" s="39">
        <v>3.0</v>
      </c>
      <c r="P188" s="41" t="s">
        <v>546</v>
      </c>
      <c r="Q188" s="39" t="s">
        <v>24</v>
      </c>
    </row>
    <row r="189">
      <c r="A189" s="38" t="s">
        <v>550</v>
      </c>
      <c r="B189" s="39">
        <v>17.0</v>
      </c>
      <c r="C189" s="40">
        <v>290000.0</v>
      </c>
      <c r="D189" s="39">
        <v>2.0</v>
      </c>
      <c r="E189" s="39" t="s">
        <v>234</v>
      </c>
      <c r="F189" s="39" t="s">
        <v>414</v>
      </c>
      <c r="G189" s="39" t="s">
        <v>301</v>
      </c>
      <c r="H189" s="39" t="s">
        <v>415</v>
      </c>
      <c r="I189" s="39">
        <v>40.0</v>
      </c>
      <c r="J189" s="39" t="s">
        <v>264</v>
      </c>
      <c r="K189" s="39" t="s">
        <v>204</v>
      </c>
      <c r="L189" s="39">
        <v>40.0</v>
      </c>
      <c r="M189" s="39">
        <v>4.0</v>
      </c>
      <c r="N189" s="39" t="s">
        <v>213</v>
      </c>
      <c r="O189" s="39">
        <v>3.0</v>
      </c>
      <c r="P189" s="41" t="s">
        <v>548</v>
      </c>
      <c r="Q189" s="39" t="s">
        <v>24</v>
      </c>
    </row>
    <row r="190">
      <c r="A190" s="6" t="s">
        <v>551</v>
      </c>
      <c r="B190" s="7">
        <v>8.0</v>
      </c>
      <c r="C190" s="36">
        <v>9150.0</v>
      </c>
      <c r="D190" s="7">
        <v>2.0</v>
      </c>
      <c r="E190" s="7" t="s">
        <v>281</v>
      </c>
      <c r="F190" s="7" t="s">
        <v>282</v>
      </c>
      <c r="G190" s="7" t="s">
        <v>301</v>
      </c>
      <c r="H190" s="7" t="s">
        <v>283</v>
      </c>
      <c r="I190" s="7" t="s">
        <v>204</v>
      </c>
      <c r="J190" s="7" t="s">
        <v>552</v>
      </c>
      <c r="K190" s="7" t="s">
        <v>220</v>
      </c>
      <c r="L190" s="7">
        <v>40.0</v>
      </c>
      <c r="M190" s="7">
        <v>2.0</v>
      </c>
      <c r="N190" s="7" t="s">
        <v>213</v>
      </c>
      <c r="O190" s="7">
        <v>2.0</v>
      </c>
      <c r="P190" s="37" t="s">
        <v>381</v>
      </c>
      <c r="Q190" s="7" t="s">
        <v>24</v>
      </c>
    </row>
    <row r="191">
      <c r="A191" s="38" t="s">
        <v>553</v>
      </c>
      <c r="B191" s="39">
        <v>13.0</v>
      </c>
      <c r="C191" s="40">
        <v>48200.0</v>
      </c>
      <c r="D191" s="39">
        <v>2.0</v>
      </c>
      <c r="E191" s="39" t="s">
        <v>281</v>
      </c>
      <c r="F191" s="39" t="s">
        <v>282</v>
      </c>
      <c r="G191" s="39" t="s">
        <v>255</v>
      </c>
      <c r="H191" s="39" t="s">
        <v>283</v>
      </c>
      <c r="I191" s="39" t="s">
        <v>204</v>
      </c>
      <c r="J191" s="39" t="s">
        <v>552</v>
      </c>
      <c r="K191" s="39" t="s">
        <v>277</v>
      </c>
      <c r="L191" s="39">
        <v>40.0</v>
      </c>
      <c r="M191" s="39">
        <v>5.0</v>
      </c>
      <c r="N191" s="39" t="s">
        <v>213</v>
      </c>
      <c r="O191" s="39">
        <v>2.0</v>
      </c>
      <c r="P191" s="41" t="s">
        <v>381</v>
      </c>
      <c r="Q191" s="39" t="s">
        <v>24</v>
      </c>
    </row>
    <row r="192">
      <c r="A192" s="38" t="s">
        <v>554</v>
      </c>
      <c r="B192" s="39">
        <v>20.0</v>
      </c>
      <c r="C192" s="40">
        <v>725000.0</v>
      </c>
      <c r="D192" s="39">
        <v>2.0</v>
      </c>
      <c r="E192" s="39" t="s">
        <v>281</v>
      </c>
      <c r="F192" s="39" t="s">
        <v>282</v>
      </c>
      <c r="G192" s="39" t="s">
        <v>555</v>
      </c>
      <c r="H192" s="39" t="s">
        <v>283</v>
      </c>
      <c r="I192" s="39" t="s">
        <v>204</v>
      </c>
      <c r="J192" s="39" t="s">
        <v>552</v>
      </c>
      <c r="K192" s="39" t="s">
        <v>275</v>
      </c>
      <c r="L192" s="39">
        <v>80.0</v>
      </c>
      <c r="M192" s="39">
        <v>8.0</v>
      </c>
      <c r="N192" s="39" t="s">
        <v>213</v>
      </c>
      <c r="O192" s="39">
        <v>2.0</v>
      </c>
      <c r="P192" s="41" t="s">
        <v>381</v>
      </c>
      <c r="Q192" s="39" t="s">
        <v>24</v>
      </c>
    </row>
    <row r="193">
      <c r="A193" s="38" t="s">
        <v>556</v>
      </c>
      <c r="B193" s="39">
        <v>3.0</v>
      </c>
      <c r="C193" s="40">
        <v>1320.0</v>
      </c>
      <c r="D193" s="39">
        <v>2.0</v>
      </c>
      <c r="E193" s="39" t="s">
        <v>281</v>
      </c>
      <c r="F193" s="39" t="s">
        <v>282</v>
      </c>
      <c r="G193" s="39" t="s">
        <v>279</v>
      </c>
      <c r="H193" s="39" t="s">
        <v>283</v>
      </c>
      <c r="I193" s="39" t="s">
        <v>204</v>
      </c>
      <c r="J193" s="39" t="s">
        <v>552</v>
      </c>
      <c r="K193" s="39" t="s">
        <v>279</v>
      </c>
      <c r="L193" s="39">
        <v>40.0</v>
      </c>
      <c r="M193" s="39">
        <v>2.0</v>
      </c>
      <c r="N193" s="39" t="s">
        <v>213</v>
      </c>
      <c r="O193" s="39">
        <v>2.0</v>
      </c>
      <c r="P193" s="41" t="s">
        <v>381</v>
      </c>
      <c r="Q193" s="39" t="s">
        <v>24</v>
      </c>
    </row>
    <row r="194">
      <c r="A194" s="6" t="s">
        <v>557</v>
      </c>
      <c r="B194" s="7">
        <v>11.0</v>
      </c>
      <c r="C194" s="36">
        <v>21900.0</v>
      </c>
      <c r="D194" s="7">
        <v>2.0</v>
      </c>
      <c r="E194" s="7" t="s">
        <v>234</v>
      </c>
      <c r="F194" s="7" t="s">
        <v>201</v>
      </c>
      <c r="G194" s="7" t="s">
        <v>217</v>
      </c>
      <c r="H194" s="7" t="s">
        <v>203</v>
      </c>
      <c r="I194" s="7">
        <v>70.0</v>
      </c>
      <c r="J194" s="7" t="s">
        <v>204</v>
      </c>
      <c r="K194" s="7" t="s">
        <v>204</v>
      </c>
      <c r="L194" s="7">
        <v>12.0</v>
      </c>
      <c r="M194" s="7">
        <v>4.0</v>
      </c>
      <c r="N194" s="7" t="s">
        <v>373</v>
      </c>
      <c r="O194" s="7">
        <v>2.0</v>
      </c>
      <c r="P194" s="37" t="s">
        <v>482</v>
      </c>
      <c r="Q194" s="7" t="s">
        <v>9</v>
      </c>
    </row>
    <row r="195">
      <c r="A195" s="6" t="s">
        <v>558</v>
      </c>
      <c r="B195" s="7">
        <v>8.0</v>
      </c>
      <c r="C195" s="36">
        <v>8250.0</v>
      </c>
      <c r="D195" s="7">
        <v>2.0</v>
      </c>
      <c r="E195" s="7" t="s">
        <v>200</v>
      </c>
      <c r="F195" s="7" t="s">
        <v>201</v>
      </c>
      <c r="G195" s="7" t="s">
        <v>262</v>
      </c>
      <c r="H195" s="7" t="s">
        <v>203</v>
      </c>
      <c r="I195" s="7">
        <v>70.0</v>
      </c>
      <c r="J195" s="7" t="s">
        <v>204</v>
      </c>
      <c r="K195" s="7" t="s">
        <v>204</v>
      </c>
      <c r="L195" s="7">
        <v>4.0</v>
      </c>
      <c r="M195" s="7">
        <v>2.0</v>
      </c>
      <c r="N195" s="7" t="s">
        <v>373</v>
      </c>
      <c r="O195" s="7">
        <v>2.0</v>
      </c>
      <c r="P195" s="37" t="s">
        <v>482</v>
      </c>
      <c r="Q195" s="7" t="s">
        <v>9</v>
      </c>
    </row>
    <row r="196">
      <c r="A196" s="6" t="s">
        <v>559</v>
      </c>
      <c r="B196" s="7">
        <v>14.0</v>
      </c>
      <c r="C196" s="36">
        <v>71400.0</v>
      </c>
      <c r="D196" s="7">
        <v>2.0</v>
      </c>
      <c r="E196" s="7" t="s">
        <v>234</v>
      </c>
      <c r="F196" s="7" t="s">
        <v>201</v>
      </c>
      <c r="G196" s="7" t="s">
        <v>270</v>
      </c>
      <c r="H196" s="7" t="s">
        <v>203</v>
      </c>
      <c r="I196" s="7">
        <v>60.0</v>
      </c>
      <c r="J196" s="7" t="s">
        <v>204</v>
      </c>
      <c r="K196" s="7" t="s">
        <v>204</v>
      </c>
      <c r="L196" s="7">
        <v>30.0</v>
      </c>
      <c r="M196" s="7">
        <v>6.0</v>
      </c>
      <c r="N196" s="7" t="s">
        <v>373</v>
      </c>
      <c r="O196" s="7">
        <v>2.0</v>
      </c>
      <c r="P196" s="37" t="s">
        <v>482</v>
      </c>
      <c r="Q196" s="7" t="s">
        <v>9</v>
      </c>
    </row>
    <row r="197">
      <c r="A197" s="6" t="s">
        <v>560</v>
      </c>
      <c r="B197" s="7">
        <v>18.0</v>
      </c>
      <c r="C197" s="36">
        <v>327200.0</v>
      </c>
      <c r="D197" s="7">
        <v>2.0</v>
      </c>
      <c r="E197" s="7" t="s">
        <v>234</v>
      </c>
      <c r="F197" s="7" t="s">
        <v>201</v>
      </c>
      <c r="G197" s="7" t="s">
        <v>436</v>
      </c>
      <c r="H197" s="7" t="s">
        <v>203</v>
      </c>
      <c r="I197" s="7">
        <v>60.0</v>
      </c>
      <c r="J197" s="7" t="s">
        <v>204</v>
      </c>
      <c r="K197" s="7" t="s">
        <v>204</v>
      </c>
      <c r="L197" s="7">
        <v>40.0</v>
      </c>
      <c r="M197" s="7">
        <v>8.0</v>
      </c>
      <c r="N197" s="7" t="s">
        <v>373</v>
      </c>
      <c r="O197" s="7">
        <v>2.0</v>
      </c>
      <c r="P197" s="37" t="s">
        <v>482</v>
      </c>
      <c r="Q197" s="7" t="s">
        <v>9</v>
      </c>
    </row>
    <row r="198">
      <c r="A198" s="6" t="s">
        <v>561</v>
      </c>
      <c r="B198" s="7">
        <v>2.0</v>
      </c>
      <c r="C198" s="36">
        <v>475.0</v>
      </c>
      <c r="D198" s="7">
        <v>2.0</v>
      </c>
      <c r="E198" s="7" t="s">
        <v>200</v>
      </c>
      <c r="F198" s="7" t="s">
        <v>201</v>
      </c>
      <c r="G198" s="7" t="s">
        <v>267</v>
      </c>
      <c r="H198" s="7" t="s">
        <v>203</v>
      </c>
      <c r="I198" s="7">
        <v>70.0</v>
      </c>
      <c r="J198" s="7" t="s">
        <v>204</v>
      </c>
      <c r="K198" s="7" t="s">
        <v>204</v>
      </c>
      <c r="L198" s="7">
        <v>1.0</v>
      </c>
      <c r="M198" s="7">
        <v>1.0</v>
      </c>
      <c r="N198" s="7" t="s">
        <v>373</v>
      </c>
      <c r="O198" s="7">
        <v>2.0</v>
      </c>
      <c r="P198" s="37" t="s">
        <v>482</v>
      </c>
      <c r="Q198" s="7" t="s">
        <v>9</v>
      </c>
    </row>
    <row r="199">
      <c r="A199" s="6" t="s">
        <v>562</v>
      </c>
      <c r="B199" s="7">
        <v>12.0</v>
      </c>
      <c r="C199" s="36">
        <v>34800.0</v>
      </c>
      <c r="D199" s="7">
        <v>2.0</v>
      </c>
      <c r="E199" s="7" t="s">
        <v>281</v>
      </c>
      <c r="F199" s="7" t="s">
        <v>414</v>
      </c>
      <c r="G199" s="7" t="s">
        <v>230</v>
      </c>
      <c r="H199" s="7" t="s">
        <v>415</v>
      </c>
      <c r="I199" s="7" t="s">
        <v>204</v>
      </c>
      <c r="J199" s="7" t="s">
        <v>264</v>
      </c>
      <c r="K199" s="7" t="s">
        <v>204</v>
      </c>
      <c r="L199" s="7">
        <v>40.0</v>
      </c>
      <c r="M199" s="7">
        <v>2.0</v>
      </c>
      <c r="N199" s="7" t="s">
        <v>213</v>
      </c>
      <c r="O199" s="7">
        <v>2.0</v>
      </c>
      <c r="P199" s="37" t="s">
        <v>563</v>
      </c>
      <c r="Q199" s="7" t="s">
        <v>9</v>
      </c>
    </row>
    <row r="200">
      <c r="A200" s="6" t="s">
        <v>564</v>
      </c>
      <c r="B200" s="7">
        <v>5.0</v>
      </c>
      <c r="C200" s="36">
        <v>3360.0</v>
      </c>
      <c r="D200" s="7">
        <v>2.0</v>
      </c>
      <c r="E200" s="7" t="s">
        <v>281</v>
      </c>
      <c r="F200" s="7" t="s">
        <v>414</v>
      </c>
      <c r="G200" s="7" t="s">
        <v>232</v>
      </c>
      <c r="H200" s="7" t="s">
        <v>415</v>
      </c>
      <c r="I200" s="7" t="s">
        <v>204</v>
      </c>
      <c r="J200" s="7" t="s">
        <v>204</v>
      </c>
      <c r="K200" s="7" t="s">
        <v>204</v>
      </c>
      <c r="L200" s="7">
        <v>40.0</v>
      </c>
      <c r="M200" s="7">
        <v>2.0</v>
      </c>
      <c r="N200" s="7" t="s">
        <v>213</v>
      </c>
      <c r="O200" s="7">
        <v>2.0</v>
      </c>
      <c r="P200" s="37" t="s">
        <v>381</v>
      </c>
      <c r="Q200" s="7" t="s">
        <v>9</v>
      </c>
    </row>
    <row r="201">
      <c r="A201" s="38" t="s">
        <v>565</v>
      </c>
      <c r="B201" s="39">
        <v>15.0</v>
      </c>
      <c r="C201" s="40">
        <v>114000.0</v>
      </c>
      <c r="D201" s="39">
        <v>1.0</v>
      </c>
      <c r="E201" s="39" t="s">
        <v>281</v>
      </c>
      <c r="F201" s="39" t="s">
        <v>414</v>
      </c>
      <c r="G201" s="39" t="s">
        <v>535</v>
      </c>
      <c r="H201" s="39" t="s">
        <v>415</v>
      </c>
      <c r="I201" s="39" t="s">
        <v>204</v>
      </c>
      <c r="J201" s="39" t="s">
        <v>204</v>
      </c>
      <c r="K201" s="39" t="s">
        <v>204</v>
      </c>
      <c r="L201" s="39">
        <v>20.0</v>
      </c>
      <c r="M201" s="39">
        <v>2.0</v>
      </c>
      <c r="N201" s="39" t="s">
        <v>213</v>
      </c>
      <c r="O201" s="39" t="s">
        <v>214</v>
      </c>
      <c r="P201" s="41" t="s">
        <v>566</v>
      </c>
      <c r="Q201" s="39" t="s">
        <v>24</v>
      </c>
    </row>
    <row r="202">
      <c r="A202" s="38" t="s">
        <v>567</v>
      </c>
      <c r="B202" s="39">
        <v>2.0</v>
      </c>
      <c r="C202" s="40">
        <v>1100.0</v>
      </c>
      <c r="D202" s="39">
        <v>1.0</v>
      </c>
      <c r="E202" s="39" t="s">
        <v>281</v>
      </c>
      <c r="F202" s="39" t="s">
        <v>414</v>
      </c>
      <c r="G202" s="39" t="s">
        <v>223</v>
      </c>
      <c r="H202" s="39" t="s">
        <v>415</v>
      </c>
      <c r="I202" s="39" t="s">
        <v>204</v>
      </c>
      <c r="J202" s="39" t="s">
        <v>204</v>
      </c>
      <c r="K202" s="39" t="s">
        <v>204</v>
      </c>
      <c r="L202" s="39">
        <v>20.0</v>
      </c>
      <c r="M202" s="39">
        <v>2.0</v>
      </c>
      <c r="N202" s="39" t="s">
        <v>213</v>
      </c>
      <c r="O202" s="39" t="s">
        <v>214</v>
      </c>
      <c r="P202" s="41" t="s">
        <v>566</v>
      </c>
      <c r="Q202" s="39" t="s">
        <v>24</v>
      </c>
    </row>
    <row r="203">
      <c r="A203" s="38" t="s">
        <v>568</v>
      </c>
      <c r="B203" s="39">
        <v>9.0</v>
      </c>
      <c r="C203" s="40">
        <v>13700.0</v>
      </c>
      <c r="D203" s="39">
        <v>1.0</v>
      </c>
      <c r="E203" s="39" t="s">
        <v>281</v>
      </c>
      <c r="F203" s="39" t="s">
        <v>414</v>
      </c>
      <c r="G203" s="39" t="s">
        <v>202</v>
      </c>
      <c r="H203" s="39" t="s">
        <v>415</v>
      </c>
      <c r="I203" s="39" t="s">
        <v>204</v>
      </c>
      <c r="J203" s="39" t="s">
        <v>204</v>
      </c>
      <c r="K203" s="39" t="s">
        <v>204</v>
      </c>
      <c r="L203" s="39">
        <v>20.0</v>
      </c>
      <c r="M203" s="39">
        <v>2.0</v>
      </c>
      <c r="N203" s="39" t="s">
        <v>213</v>
      </c>
      <c r="O203" s="39" t="s">
        <v>214</v>
      </c>
      <c r="P203" s="41" t="s">
        <v>566</v>
      </c>
      <c r="Q203" s="39" t="s">
        <v>24</v>
      </c>
    </row>
    <row r="204">
      <c r="A204" s="6" t="s">
        <v>569</v>
      </c>
      <c r="B204" s="7">
        <v>16.0</v>
      </c>
      <c r="C204" s="36">
        <v>184300.0</v>
      </c>
      <c r="D204" s="7">
        <v>2.0</v>
      </c>
      <c r="E204" s="7" t="s">
        <v>281</v>
      </c>
      <c r="F204" s="7" t="s">
        <v>235</v>
      </c>
      <c r="G204" s="7" t="s">
        <v>570</v>
      </c>
      <c r="H204" s="7" t="s">
        <v>363</v>
      </c>
      <c r="I204" s="7" t="s">
        <v>204</v>
      </c>
      <c r="J204" s="7" t="s">
        <v>410</v>
      </c>
      <c r="K204" s="7" t="s">
        <v>292</v>
      </c>
      <c r="L204" s="7">
        <v>40.0</v>
      </c>
      <c r="M204" s="7">
        <v>2.0</v>
      </c>
      <c r="N204" s="7" t="s">
        <v>213</v>
      </c>
      <c r="O204" s="7">
        <v>2.0</v>
      </c>
      <c r="P204" s="37" t="s">
        <v>381</v>
      </c>
      <c r="Q204" s="7" t="s">
        <v>9</v>
      </c>
    </row>
    <row r="205">
      <c r="A205" s="6" t="s">
        <v>571</v>
      </c>
      <c r="B205" s="7">
        <v>4.0</v>
      </c>
      <c r="C205" s="36">
        <v>2230.0</v>
      </c>
      <c r="D205" s="7">
        <v>2.0</v>
      </c>
      <c r="E205" s="7" t="s">
        <v>281</v>
      </c>
      <c r="F205" s="7" t="s">
        <v>235</v>
      </c>
      <c r="G205" s="7" t="s">
        <v>267</v>
      </c>
      <c r="H205" s="7" t="s">
        <v>363</v>
      </c>
      <c r="I205" s="7" t="s">
        <v>204</v>
      </c>
      <c r="J205" s="7" t="s">
        <v>410</v>
      </c>
      <c r="K205" s="7" t="s">
        <v>279</v>
      </c>
      <c r="L205" s="7" t="s">
        <v>204</v>
      </c>
      <c r="M205" s="7" t="s">
        <v>204</v>
      </c>
      <c r="N205" s="7" t="s">
        <v>204</v>
      </c>
      <c r="O205" s="7">
        <v>2.0</v>
      </c>
      <c r="P205" s="37" t="s">
        <v>228</v>
      </c>
      <c r="Q205" s="7" t="s">
        <v>9</v>
      </c>
    </row>
    <row r="206">
      <c r="A206" s="6" t="s">
        <v>572</v>
      </c>
      <c r="B206" s="7">
        <v>20.0</v>
      </c>
      <c r="C206" s="36">
        <v>815000.0</v>
      </c>
      <c r="D206" s="7">
        <v>2.0</v>
      </c>
      <c r="E206" s="7" t="s">
        <v>281</v>
      </c>
      <c r="F206" s="7" t="s">
        <v>235</v>
      </c>
      <c r="G206" s="7" t="s">
        <v>573</v>
      </c>
      <c r="H206" s="7" t="s">
        <v>363</v>
      </c>
      <c r="I206" s="7" t="s">
        <v>204</v>
      </c>
      <c r="J206" s="7" t="s">
        <v>410</v>
      </c>
      <c r="K206" s="7" t="s">
        <v>255</v>
      </c>
      <c r="L206" s="7">
        <v>40.0</v>
      </c>
      <c r="M206" s="7">
        <v>2.0</v>
      </c>
      <c r="N206" s="7" t="s">
        <v>213</v>
      </c>
      <c r="O206" s="7">
        <v>2.0</v>
      </c>
      <c r="P206" s="37" t="s">
        <v>381</v>
      </c>
      <c r="Q206" s="7" t="s">
        <v>9</v>
      </c>
    </row>
    <row r="207">
      <c r="A207" s="6" t="s">
        <v>574</v>
      </c>
      <c r="B207" s="7">
        <v>10.0</v>
      </c>
      <c r="C207" s="36">
        <v>18100.0</v>
      </c>
      <c r="D207" s="7">
        <v>2.0</v>
      </c>
      <c r="E207" s="7" t="s">
        <v>281</v>
      </c>
      <c r="F207" s="7" t="s">
        <v>235</v>
      </c>
      <c r="G207" s="7" t="s">
        <v>383</v>
      </c>
      <c r="H207" s="7" t="s">
        <v>363</v>
      </c>
      <c r="I207" s="7" t="s">
        <v>204</v>
      </c>
      <c r="J207" s="7" t="s">
        <v>410</v>
      </c>
      <c r="K207" s="7" t="s">
        <v>220</v>
      </c>
      <c r="L207" s="7" t="s">
        <v>204</v>
      </c>
      <c r="M207" s="7" t="s">
        <v>204</v>
      </c>
      <c r="N207" s="7" t="s">
        <v>204</v>
      </c>
      <c r="O207" s="7">
        <v>1.0</v>
      </c>
      <c r="P207" s="37" t="s">
        <v>228</v>
      </c>
      <c r="Q207" s="7" t="s">
        <v>9</v>
      </c>
    </row>
    <row r="208">
      <c r="A208" s="6" t="s">
        <v>575</v>
      </c>
      <c r="B208" s="7">
        <v>17.0</v>
      </c>
      <c r="C208" s="36">
        <v>275000.0</v>
      </c>
      <c r="D208" s="7">
        <v>1.0</v>
      </c>
      <c r="E208" s="7" t="s">
        <v>357</v>
      </c>
      <c r="F208" s="7" t="s">
        <v>235</v>
      </c>
      <c r="G208" s="7" t="s">
        <v>576</v>
      </c>
      <c r="H208" s="7" t="s">
        <v>363</v>
      </c>
      <c r="I208" s="7" t="s">
        <v>204</v>
      </c>
      <c r="J208" s="7" t="s">
        <v>204</v>
      </c>
      <c r="K208" s="7" t="s">
        <v>204</v>
      </c>
      <c r="L208" s="7" t="s">
        <v>204</v>
      </c>
      <c r="M208" s="7" t="s">
        <v>204</v>
      </c>
      <c r="N208" s="7" t="s">
        <v>204</v>
      </c>
      <c r="O208" s="7" t="s">
        <v>214</v>
      </c>
      <c r="P208" s="37" t="s">
        <v>361</v>
      </c>
      <c r="Q208" s="7" t="s">
        <v>9</v>
      </c>
    </row>
    <row r="209">
      <c r="A209" s="6" t="s">
        <v>577</v>
      </c>
      <c r="B209" s="7">
        <v>12.0</v>
      </c>
      <c r="C209" s="36">
        <v>32800.0</v>
      </c>
      <c r="D209" s="7">
        <v>1.0</v>
      </c>
      <c r="E209" s="7" t="s">
        <v>357</v>
      </c>
      <c r="F209" s="7" t="s">
        <v>235</v>
      </c>
      <c r="G209" s="7" t="s">
        <v>218</v>
      </c>
      <c r="H209" s="7" t="s">
        <v>363</v>
      </c>
      <c r="I209" s="7" t="s">
        <v>204</v>
      </c>
      <c r="J209" s="7" t="s">
        <v>204</v>
      </c>
      <c r="K209" s="7" t="s">
        <v>204</v>
      </c>
      <c r="L209" s="7" t="s">
        <v>204</v>
      </c>
      <c r="M209" s="7" t="s">
        <v>204</v>
      </c>
      <c r="N209" s="7" t="s">
        <v>204</v>
      </c>
      <c r="O209" s="7" t="s">
        <v>214</v>
      </c>
      <c r="P209" s="37" t="s">
        <v>361</v>
      </c>
      <c r="Q209" s="7" t="s">
        <v>9</v>
      </c>
    </row>
    <row r="210">
      <c r="A210" s="6" t="s">
        <v>578</v>
      </c>
      <c r="B210" s="7">
        <v>14.0</v>
      </c>
      <c r="C210" s="36">
        <v>64400.0</v>
      </c>
      <c r="D210" s="7">
        <v>1.0</v>
      </c>
      <c r="E210" s="7" t="s">
        <v>357</v>
      </c>
      <c r="F210" s="7" t="s">
        <v>235</v>
      </c>
      <c r="G210" s="7" t="s">
        <v>240</v>
      </c>
      <c r="H210" s="7" t="s">
        <v>363</v>
      </c>
      <c r="I210" s="7" t="s">
        <v>204</v>
      </c>
      <c r="J210" s="7" t="s">
        <v>204</v>
      </c>
      <c r="K210" s="7" t="s">
        <v>204</v>
      </c>
      <c r="L210" s="7" t="s">
        <v>204</v>
      </c>
      <c r="M210" s="7" t="s">
        <v>204</v>
      </c>
      <c r="N210" s="7" t="s">
        <v>204</v>
      </c>
      <c r="O210" s="7" t="s">
        <v>214</v>
      </c>
      <c r="P210" s="37" t="s">
        <v>361</v>
      </c>
      <c r="Q210" s="7" t="s">
        <v>9</v>
      </c>
    </row>
    <row r="211">
      <c r="A211" s="38" t="s">
        <v>579</v>
      </c>
      <c r="B211" s="39">
        <v>11.0</v>
      </c>
      <c r="C211" s="40">
        <v>22300.0</v>
      </c>
      <c r="D211" s="39">
        <v>2.0</v>
      </c>
      <c r="E211" s="39" t="s">
        <v>234</v>
      </c>
      <c r="F211" s="39" t="s">
        <v>201</v>
      </c>
      <c r="G211" s="39" t="s">
        <v>306</v>
      </c>
      <c r="H211" s="39" t="s">
        <v>203</v>
      </c>
      <c r="I211" s="39">
        <v>150.0</v>
      </c>
      <c r="J211" s="39" t="s">
        <v>580</v>
      </c>
      <c r="K211" s="39" t="s">
        <v>267</v>
      </c>
      <c r="L211" s="39">
        <v>50.0</v>
      </c>
      <c r="M211" s="39">
        <v>10.0</v>
      </c>
      <c r="N211" s="39" t="s">
        <v>227</v>
      </c>
      <c r="O211" s="39">
        <v>2.0</v>
      </c>
      <c r="P211" s="41" t="s">
        <v>482</v>
      </c>
      <c r="Q211" s="39" t="s">
        <v>24</v>
      </c>
    </row>
    <row r="212">
      <c r="A212" s="38" t="s">
        <v>581</v>
      </c>
      <c r="B212" s="39">
        <v>15.0</v>
      </c>
      <c r="C212" s="40">
        <v>118000.0</v>
      </c>
      <c r="D212" s="39">
        <v>2.0</v>
      </c>
      <c r="E212" s="39" t="s">
        <v>234</v>
      </c>
      <c r="F212" s="39" t="s">
        <v>201</v>
      </c>
      <c r="G212" s="39" t="s">
        <v>314</v>
      </c>
      <c r="H212" s="39" t="s">
        <v>203</v>
      </c>
      <c r="I212" s="39">
        <v>150.0</v>
      </c>
      <c r="J212" s="39" t="s">
        <v>580</v>
      </c>
      <c r="K212" s="39" t="s">
        <v>308</v>
      </c>
      <c r="L212" s="39">
        <v>50.0</v>
      </c>
      <c r="M212" s="39">
        <v>5.0</v>
      </c>
      <c r="N212" s="39" t="s">
        <v>227</v>
      </c>
      <c r="O212" s="39">
        <v>2.0</v>
      </c>
      <c r="P212" s="41" t="s">
        <v>482</v>
      </c>
      <c r="Q212" s="39" t="s">
        <v>24</v>
      </c>
    </row>
    <row r="213">
      <c r="A213" s="6" t="s">
        <v>582</v>
      </c>
      <c r="B213" s="7">
        <v>8.0</v>
      </c>
      <c r="C213" s="36">
        <v>9650.0</v>
      </c>
      <c r="D213" s="7">
        <v>2.0</v>
      </c>
      <c r="E213" s="7" t="s">
        <v>234</v>
      </c>
      <c r="F213" s="7" t="s">
        <v>201</v>
      </c>
      <c r="G213" s="7" t="s">
        <v>308</v>
      </c>
      <c r="H213" s="7" t="s">
        <v>203</v>
      </c>
      <c r="I213" s="7">
        <v>140.0</v>
      </c>
      <c r="J213" s="7" t="s">
        <v>580</v>
      </c>
      <c r="K213" s="7" t="s">
        <v>232</v>
      </c>
      <c r="L213" s="7">
        <v>50.0</v>
      </c>
      <c r="M213" s="7">
        <v>10.0</v>
      </c>
      <c r="N213" s="7" t="s">
        <v>227</v>
      </c>
      <c r="O213" s="7">
        <v>2.0</v>
      </c>
      <c r="P213" s="37" t="s">
        <v>482</v>
      </c>
      <c r="Q213" s="7" t="s">
        <v>24</v>
      </c>
    </row>
    <row r="214">
      <c r="A214" s="38" t="s">
        <v>583</v>
      </c>
      <c r="B214" s="39">
        <v>2.0</v>
      </c>
      <c r="C214" s="40">
        <v>690.0</v>
      </c>
      <c r="D214" s="39">
        <v>2.0</v>
      </c>
      <c r="E214" s="39" t="s">
        <v>234</v>
      </c>
      <c r="F214" s="39" t="s">
        <v>201</v>
      </c>
      <c r="G214" s="39" t="s">
        <v>232</v>
      </c>
      <c r="H214" s="39" t="s">
        <v>203</v>
      </c>
      <c r="I214" s="39">
        <v>120.0</v>
      </c>
      <c r="J214" s="39" t="s">
        <v>580</v>
      </c>
      <c r="K214" s="39" t="s">
        <v>279</v>
      </c>
      <c r="L214" s="39">
        <v>50.0</v>
      </c>
      <c r="M214" s="39">
        <v>10.0</v>
      </c>
      <c r="N214" s="39" t="s">
        <v>227</v>
      </c>
      <c r="O214" s="39">
        <v>2.0</v>
      </c>
      <c r="P214" s="41" t="s">
        <v>482</v>
      </c>
      <c r="Q214" s="39" t="s">
        <v>24</v>
      </c>
    </row>
    <row r="215">
      <c r="A215" s="38" t="s">
        <v>584</v>
      </c>
      <c r="B215" s="39">
        <v>19.0</v>
      </c>
      <c r="C215" s="40">
        <v>584000.0</v>
      </c>
      <c r="D215" s="39">
        <v>2.0</v>
      </c>
      <c r="E215" s="39" t="s">
        <v>234</v>
      </c>
      <c r="F215" s="39" t="s">
        <v>201</v>
      </c>
      <c r="G215" s="39" t="s">
        <v>585</v>
      </c>
      <c r="H215" s="39" t="s">
        <v>203</v>
      </c>
      <c r="I215" s="44">
        <v>1500.0</v>
      </c>
      <c r="J215" s="39" t="s">
        <v>580</v>
      </c>
      <c r="K215" s="39" t="s">
        <v>306</v>
      </c>
      <c r="L215" s="39">
        <v>50.0</v>
      </c>
      <c r="M215" s="39">
        <v>5.0</v>
      </c>
      <c r="N215" s="39" t="s">
        <v>227</v>
      </c>
      <c r="O215" s="39">
        <v>2.0</v>
      </c>
      <c r="P215" s="41" t="s">
        <v>482</v>
      </c>
      <c r="Q215" s="39" t="s">
        <v>24</v>
      </c>
    </row>
    <row r="216">
      <c r="A216" s="6" t="s">
        <v>586</v>
      </c>
      <c r="B216" s="7">
        <v>5.0</v>
      </c>
      <c r="C216" s="36">
        <v>2800.0</v>
      </c>
      <c r="D216" s="7">
        <v>2.0</v>
      </c>
      <c r="E216" s="7" t="s">
        <v>234</v>
      </c>
      <c r="F216" s="7" t="s">
        <v>201</v>
      </c>
      <c r="G216" s="7" t="s">
        <v>310</v>
      </c>
      <c r="H216" s="7" t="s">
        <v>203</v>
      </c>
      <c r="I216" s="7">
        <v>130.0</v>
      </c>
      <c r="J216" s="7" t="s">
        <v>580</v>
      </c>
      <c r="K216" s="7" t="s">
        <v>232</v>
      </c>
      <c r="L216" s="7">
        <v>50.0</v>
      </c>
      <c r="M216" s="7">
        <v>10.0</v>
      </c>
      <c r="N216" s="7" t="s">
        <v>227</v>
      </c>
      <c r="O216" s="7">
        <v>2.0</v>
      </c>
      <c r="P216" s="37" t="s">
        <v>482</v>
      </c>
      <c r="Q216" s="7" t="s">
        <v>24</v>
      </c>
    </row>
    <row r="217">
      <c r="A217" s="38" t="s">
        <v>587</v>
      </c>
      <c r="B217" s="39">
        <v>3.0</v>
      </c>
      <c r="C217" s="40">
        <v>1420.0</v>
      </c>
      <c r="D217" s="39">
        <v>2.0</v>
      </c>
      <c r="E217" s="39" t="s">
        <v>234</v>
      </c>
      <c r="F217" s="39" t="s">
        <v>316</v>
      </c>
      <c r="G217" s="39" t="s">
        <v>267</v>
      </c>
      <c r="H217" s="39" t="s">
        <v>249</v>
      </c>
      <c r="I217" s="39">
        <v>120.0</v>
      </c>
      <c r="J217" s="39" t="s">
        <v>339</v>
      </c>
      <c r="K217" s="39" t="s">
        <v>204</v>
      </c>
      <c r="L217" s="39">
        <v>20.0</v>
      </c>
      <c r="M217" s="39">
        <v>2.0</v>
      </c>
      <c r="N217" s="39" t="s">
        <v>213</v>
      </c>
      <c r="O217" s="39">
        <v>2.0</v>
      </c>
      <c r="P217" s="41" t="s">
        <v>273</v>
      </c>
      <c r="Q217" s="39" t="s">
        <v>24</v>
      </c>
    </row>
    <row r="218">
      <c r="A218" s="6" t="s">
        <v>588</v>
      </c>
      <c r="B218" s="7">
        <v>8.0</v>
      </c>
      <c r="C218" s="36">
        <v>9420.0</v>
      </c>
      <c r="D218" s="7">
        <v>2.0</v>
      </c>
      <c r="E218" s="7" t="s">
        <v>234</v>
      </c>
      <c r="F218" s="7" t="s">
        <v>316</v>
      </c>
      <c r="G218" s="7" t="s">
        <v>308</v>
      </c>
      <c r="H218" s="7" t="s">
        <v>249</v>
      </c>
      <c r="I218" s="7">
        <v>150.0</v>
      </c>
      <c r="J218" s="7" t="s">
        <v>339</v>
      </c>
      <c r="K218" s="7" t="s">
        <v>204</v>
      </c>
      <c r="L218" s="7">
        <v>20.0</v>
      </c>
      <c r="M218" s="7">
        <v>2.0</v>
      </c>
      <c r="N218" s="7" t="s">
        <v>213</v>
      </c>
      <c r="O218" s="7">
        <v>2.0</v>
      </c>
      <c r="P218" s="37" t="s">
        <v>273</v>
      </c>
      <c r="Q218" s="7" t="s">
        <v>24</v>
      </c>
    </row>
    <row r="219">
      <c r="A219" s="38" t="s">
        <v>589</v>
      </c>
      <c r="B219" s="39">
        <v>14.0</v>
      </c>
      <c r="C219" s="40">
        <v>71500.0</v>
      </c>
      <c r="D219" s="39">
        <v>2.0</v>
      </c>
      <c r="E219" s="39" t="s">
        <v>234</v>
      </c>
      <c r="F219" s="39" t="s">
        <v>316</v>
      </c>
      <c r="G219" s="39" t="s">
        <v>312</v>
      </c>
      <c r="H219" s="39" t="s">
        <v>249</v>
      </c>
      <c r="I219" s="39">
        <v>150.0</v>
      </c>
      <c r="J219" s="39" t="s">
        <v>339</v>
      </c>
      <c r="K219" s="39" t="s">
        <v>204</v>
      </c>
      <c r="L219" s="39">
        <v>20.0</v>
      </c>
      <c r="M219" s="39">
        <v>2.0</v>
      </c>
      <c r="N219" s="39" t="s">
        <v>213</v>
      </c>
      <c r="O219" s="39">
        <v>2.0</v>
      </c>
      <c r="P219" s="41" t="s">
        <v>273</v>
      </c>
      <c r="Q219" s="39" t="s">
        <v>24</v>
      </c>
    </row>
    <row r="220">
      <c r="A220" s="38" t="s">
        <v>590</v>
      </c>
      <c r="B220" s="39">
        <v>1.0</v>
      </c>
      <c r="C220" s="40">
        <v>430.0</v>
      </c>
      <c r="D220" s="39">
        <v>1.0</v>
      </c>
      <c r="E220" s="39" t="s">
        <v>208</v>
      </c>
      <c r="F220" s="39" t="s">
        <v>209</v>
      </c>
      <c r="G220" s="39" t="s">
        <v>223</v>
      </c>
      <c r="H220" s="39" t="s">
        <v>211</v>
      </c>
      <c r="I220" s="39">
        <v>20.0</v>
      </c>
      <c r="J220" s="39" t="s">
        <v>591</v>
      </c>
      <c r="K220" s="39" t="s">
        <v>204</v>
      </c>
      <c r="L220" s="39">
        <v>20.0</v>
      </c>
      <c r="M220" s="39">
        <v>2.0</v>
      </c>
      <c r="N220" s="39" t="s">
        <v>213</v>
      </c>
      <c r="O220" s="39" t="s">
        <v>214</v>
      </c>
      <c r="P220" s="41" t="s">
        <v>204</v>
      </c>
      <c r="Q220" s="39" t="s">
        <v>24</v>
      </c>
    </row>
    <row r="221">
      <c r="A221" s="6" t="s">
        <v>592</v>
      </c>
      <c r="B221" s="7">
        <v>4.0</v>
      </c>
      <c r="C221" s="36">
        <v>2300.0</v>
      </c>
      <c r="D221" s="7">
        <v>1.0</v>
      </c>
      <c r="E221" s="7" t="s">
        <v>208</v>
      </c>
      <c r="F221" s="7" t="s">
        <v>209</v>
      </c>
      <c r="G221" s="7" t="s">
        <v>279</v>
      </c>
      <c r="H221" s="7" t="s">
        <v>211</v>
      </c>
      <c r="I221" s="7">
        <v>30.0</v>
      </c>
      <c r="J221" s="7" t="s">
        <v>591</v>
      </c>
      <c r="K221" s="7" t="s">
        <v>204</v>
      </c>
      <c r="L221" s="7">
        <v>40.0</v>
      </c>
      <c r="M221" s="7">
        <v>2.0</v>
      </c>
      <c r="N221" s="7" t="s">
        <v>213</v>
      </c>
      <c r="O221" s="7" t="s">
        <v>214</v>
      </c>
      <c r="P221" s="37" t="s">
        <v>204</v>
      </c>
      <c r="Q221" s="7" t="s">
        <v>24</v>
      </c>
    </row>
    <row r="222">
      <c r="A222" s="6" t="s">
        <v>593</v>
      </c>
      <c r="B222" s="7">
        <v>8.0</v>
      </c>
      <c r="C222" s="36">
        <v>10800.0</v>
      </c>
      <c r="D222" s="7">
        <v>1.0</v>
      </c>
      <c r="E222" s="7" t="s">
        <v>208</v>
      </c>
      <c r="F222" s="7" t="s">
        <v>209</v>
      </c>
      <c r="G222" s="7" t="s">
        <v>267</v>
      </c>
      <c r="H222" s="7" t="s">
        <v>211</v>
      </c>
      <c r="I222" s="7">
        <v>30.0</v>
      </c>
      <c r="J222" s="7" t="s">
        <v>591</v>
      </c>
      <c r="K222" s="7" t="s">
        <v>204</v>
      </c>
      <c r="L222" s="7">
        <v>40.0</v>
      </c>
      <c r="M222" s="7">
        <v>2.0</v>
      </c>
      <c r="N222" s="7" t="s">
        <v>213</v>
      </c>
      <c r="O222" s="7" t="s">
        <v>214</v>
      </c>
      <c r="P222" s="37" t="s">
        <v>204</v>
      </c>
      <c r="Q222" s="7" t="s">
        <v>24</v>
      </c>
    </row>
    <row r="223">
      <c r="A223" s="6" t="s">
        <v>594</v>
      </c>
      <c r="B223" s="7">
        <v>10.0</v>
      </c>
      <c r="C223" s="36">
        <v>18500.0</v>
      </c>
      <c r="D223" s="7">
        <v>2.0</v>
      </c>
      <c r="E223" s="7" t="s">
        <v>234</v>
      </c>
      <c r="F223" s="7" t="s">
        <v>282</v>
      </c>
      <c r="G223" s="7" t="s">
        <v>306</v>
      </c>
      <c r="H223" s="7" t="s">
        <v>283</v>
      </c>
      <c r="I223" s="7">
        <v>100.0</v>
      </c>
      <c r="J223" s="7" t="s">
        <v>595</v>
      </c>
      <c r="K223" s="7" t="s">
        <v>204</v>
      </c>
      <c r="L223" s="7">
        <v>100.0</v>
      </c>
      <c r="M223" s="7">
        <v>10.0</v>
      </c>
      <c r="N223" s="7" t="s">
        <v>213</v>
      </c>
      <c r="O223" s="7">
        <v>2.0</v>
      </c>
      <c r="P223" s="37" t="s">
        <v>596</v>
      </c>
      <c r="Q223" s="7" t="s">
        <v>42</v>
      </c>
    </row>
    <row r="224">
      <c r="A224" s="6" t="s">
        <v>597</v>
      </c>
      <c r="B224" s="7">
        <v>4.0</v>
      </c>
      <c r="C224" s="36">
        <v>2250.0</v>
      </c>
      <c r="D224" s="7">
        <v>2.0</v>
      </c>
      <c r="E224" s="7" t="s">
        <v>234</v>
      </c>
      <c r="F224" s="7" t="s">
        <v>282</v>
      </c>
      <c r="G224" s="7" t="s">
        <v>310</v>
      </c>
      <c r="H224" s="7" t="s">
        <v>283</v>
      </c>
      <c r="I224" s="7">
        <v>100.0</v>
      </c>
      <c r="J224" s="7" t="s">
        <v>595</v>
      </c>
      <c r="K224" s="7" t="s">
        <v>204</v>
      </c>
      <c r="L224" s="7">
        <v>40.0</v>
      </c>
      <c r="M224" s="7">
        <v>5.0</v>
      </c>
      <c r="N224" s="7" t="s">
        <v>213</v>
      </c>
      <c r="O224" s="7">
        <v>2.0</v>
      </c>
      <c r="P224" s="37" t="s">
        <v>596</v>
      </c>
      <c r="Q224" s="7" t="s">
        <v>42</v>
      </c>
    </row>
    <row r="225">
      <c r="A225" s="6" t="s">
        <v>598</v>
      </c>
      <c r="B225" s="7">
        <v>15.0</v>
      </c>
      <c r="C225" s="36">
        <v>119500.0</v>
      </c>
      <c r="D225" s="7">
        <v>2.0</v>
      </c>
      <c r="E225" s="7" t="s">
        <v>234</v>
      </c>
      <c r="F225" s="7" t="s">
        <v>282</v>
      </c>
      <c r="G225" s="7" t="s">
        <v>314</v>
      </c>
      <c r="H225" s="7" t="s">
        <v>283</v>
      </c>
      <c r="I225" s="7">
        <v>100.0</v>
      </c>
      <c r="J225" s="7" t="s">
        <v>595</v>
      </c>
      <c r="K225" s="7" t="s">
        <v>204</v>
      </c>
      <c r="L225" s="7">
        <v>100.0</v>
      </c>
      <c r="M225" s="7">
        <v>10.0</v>
      </c>
      <c r="N225" s="7" t="s">
        <v>213</v>
      </c>
      <c r="O225" s="7">
        <v>2.0</v>
      </c>
      <c r="P225" s="37" t="s">
        <v>596</v>
      </c>
      <c r="Q225" s="7" t="s">
        <v>42</v>
      </c>
    </row>
    <row r="226">
      <c r="A226" s="6" t="s">
        <v>599</v>
      </c>
      <c r="B226" s="7">
        <v>19.0</v>
      </c>
      <c r="C226" s="36">
        <v>565000.0</v>
      </c>
      <c r="D226" s="7">
        <v>2.0</v>
      </c>
      <c r="E226" s="7" t="s">
        <v>234</v>
      </c>
      <c r="F226" s="7" t="s">
        <v>282</v>
      </c>
      <c r="G226" s="7" t="s">
        <v>585</v>
      </c>
      <c r="H226" s="7" t="s">
        <v>283</v>
      </c>
      <c r="I226" s="7">
        <v>100.0</v>
      </c>
      <c r="J226" s="7" t="s">
        <v>595</v>
      </c>
      <c r="K226" s="7" t="s">
        <v>204</v>
      </c>
      <c r="L226" s="7">
        <v>100.0</v>
      </c>
      <c r="M226" s="7">
        <v>20.0</v>
      </c>
      <c r="N226" s="7" t="s">
        <v>213</v>
      </c>
      <c r="O226" s="7">
        <v>2.0</v>
      </c>
      <c r="P226" s="37" t="s">
        <v>596</v>
      </c>
      <c r="Q226" s="7" t="s">
        <v>42</v>
      </c>
    </row>
    <row r="227">
      <c r="A227" s="6" t="s">
        <v>600</v>
      </c>
      <c r="B227" s="7">
        <v>18.0</v>
      </c>
      <c r="C227" s="36">
        <v>410200.0</v>
      </c>
      <c r="D227" s="7">
        <v>2.0</v>
      </c>
      <c r="E227" s="7" t="s">
        <v>281</v>
      </c>
      <c r="F227" s="7" t="s">
        <v>235</v>
      </c>
      <c r="G227" s="7" t="s">
        <v>601</v>
      </c>
      <c r="H227" s="7" t="s">
        <v>363</v>
      </c>
      <c r="I227" s="7" t="s">
        <v>204</v>
      </c>
      <c r="J227" s="7" t="s">
        <v>204</v>
      </c>
      <c r="K227" s="7" t="s">
        <v>204</v>
      </c>
      <c r="L227" s="7" t="s">
        <v>204</v>
      </c>
      <c r="M227" s="7" t="s">
        <v>204</v>
      </c>
      <c r="N227" s="7" t="s">
        <v>204</v>
      </c>
      <c r="O227" s="7">
        <v>1.0</v>
      </c>
      <c r="P227" s="37" t="s">
        <v>228</v>
      </c>
      <c r="Q227" s="7" t="s">
        <v>9</v>
      </c>
    </row>
    <row r="228">
      <c r="A228" s="6" t="s">
        <v>602</v>
      </c>
      <c r="B228" s="7">
        <v>13.0</v>
      </c>
      <c r="C228" s="36">
        <v>43900.0</v>
      </c>
      <c r="D228" s="7">
        <v>2.0</v>
      </c>
      <c r="E228" s="7" t="s">
        <v>281</v>
      </c>
      <c r="F228" s="7" t="s">
        <v>235</v>
      </c>
      <c r="G228" s="7" t="s">
        <v>368</v>
      </c>
      <c r="H228" s="7" t="s">
        <v>363</v>
      </c>
      <c r="I228" s="7" t="s">
        <v>204</v>
      </c>
      <c r="J228" s="7" t="s">
        <v>204</v>
      </c>
      <c r="K228" s="7" t="s">
        <v>204</v>
      </c>
      <c r="L228" s="7" t="s">
        <v>204</v>
      </c>
      <c r="M228" s="7" t="s">
        <v>204</v>
      </c>
      <c r="N228" s="7" t="s">
        <v>204</v>
      </c>
      <c r="O228" s="7">
        <v>1.0</v>
      </c>
      <c r="P228" s="37" t="s">
        <v>228</v>
      </c>
      <c r="Q228" s="7" t="s">
        <v>9</v>
      </c>
    </row>
    <row r="229">
      <c r="A229" s="6" t="s">
        <v>603</v>
      </c>
      <c r="B229" s="7">
        <v>7.0</v>
      </c>
      <c r="C229" s="36">
        <v>5500.0</v>
      </c>
      <c r="D229" s="7">
        <v>2.0</v>
      </c>
      <c r="E229" s="7" t="s">
        <v>281</v>
      </c>
      <c r="F229" s="7" t="s">
        <v>235</v>
      </c>
      <c r="G229" s="7" t="s">
        <v>230</v>
      </c>
      <c r="H229" s="7" t="s">
        <v>363</v>
      </c>
      <c r="I229" s="7" t="s">
        <v>204</v>
      </c>
      <c r="J229" s="7" t="s">
        <v>204</v>
      </c>
      <c r="K229" s="7" t="s">
        <v>204</v>
      </c>
      <c r="L229" s="7" t="s">
        <v>204</v>
      </c>
      <c r="M229" s="7" t="s">
        <v>204</v>
      </c>
      <c r="N229" s="7" t="s">
        <v>204</v>
      </c>
      <c r="O229" s="7">
        <v>1.0</v>
      </c>
      <c r="P229" s="37" t="s">
        <v>228</v>
      </c>
      <c r="Q229" s="7" t="s">
        <v>9</v>
      </c>
    </row>
    <row r="230">
      <c r="A230" s="6" t="s">
        <v>604</v>
      </c>
      <c r="B230" s="7">
        <v>5.0</v>
      </c>
      <c r="C230" s="36">
        <v>3750.0</v>
      </c>
      <c r="D230" s="7">
        <v>2.0</v>
      </c>
      <c r="E230" s="7" t="s">
        <v>326</v>
      </c>
      <c r="F230" s="7" t="s">
        <v>316</v>
      </c>
      <c r="G230" s="7" t="s">
        <v>230</v>
      </c>
      <c r="H230" s="7" t="s">
        <v>249</v>
      </c>
      <c r="I230" s="7">
        <v>70.0</v>
      </c>
      <c r="J230" s="7" t="s">
        <v>204</v>
      </c>
      <c r="K230" s="7" t="s">
        <v>204</v>
      </c>
      <c r="L230" s="7">
        <v>20.0</v>
      </c>
      <c r="M230" s="7">
        <v>1.0</v>
      </c>
      <c r="N230" s="7" t="s">
        <v>213</v>
      </c>
      <c r="O230" s="7">
        <v>2.0</v>
      </c>
      <c r="P230" s="37" t="s">
        <v>605</v>
      </c>
      <c r="Q230" s="7" t="s">
        <v>14</v>
      </c>
    </row>
    <row r="231">
      <c r="A231" s="6" t="s">
        <v>606</v>
      </c>
      <c r="B231" s="7">
        <v>10.0</v>
      </c>
      <c r="C231" s="36">
        <v>17000.0</v>
      </c>
      <c r="D231" s="7">
        <v>2.0</v>
      </c>
      <c r="E231" s="7" t="s">
        <v>326</v>
      </c>
      <c r="F231" s="7" t="s">
        <v>316</v>
      </c>
      <c r="G231" s="7" t="s">
        <v>225</v>
      </c>
      <c r="H231" s="7" t="s">
        <v>249</v>
      </c>
      <c r="I231" s="7">
        <v>80.0</v>
      </c>
      <c r="J231" s="7" t="s">
        <v>204</v>
      </c>
      <c r="K231" s="7" t="s">
        <v>204</v>
      </c>
      <c r="L231" s="7">
        <v>20.0</v>
      </c>
      <c r="M231" s="7">
        <v>1.0</v>
      </c>
      <c r="N231" s="7" t="s">
        <v>213</v>
      </c>
      <c r="O231" s="7">
        <v>2.0</v>
      </c>
      <c r="P231" s="37" t="s">
        <v>607</v>
      </c>
      <c r="Q231" s="7" t="s">
        <v>14</v>
      </c>
    </row>
    <row r="232">
      <c r="A232" s="6" t="s">
        <v>608</v>
      </c>
      <c r="B232" s="7">
        <v>20.0</v>
      </c>
      <c r="C232" s="36">
        <v>725000.0</v>
      </c>
      <c r="D232" s="7">
        <v>2.0</v>
      </c>
      <c r="E232" s="7" t="s">
        <v>326</v>
      </c>
      <c r="F232" s="7" t="s">
        <v>316</v>
      </c>
      <c r="G232" s="7" t="s">
        <v>524</v>
      </c>
      <c r="H232" s="7" t="s">
        <v>249</v>
      </c>
      <c r="I232" s="7">
        <v>80.0</v>
      </c>
      <c r="J232" s="7" t="s">
        <v>204</v>
      </c>
      <c r="K232" s="7" t="s">
        <v>204</v>
      </c>
      <c r="L232" s="7">
        <v>30.0</v>
      </c>
      <c r="M232" s="7">
        <v>1.0</v>
      </c>
      <c r="N232" s="7" t="s">
        <v>213</v>
      </c>
      <c r="O232" s="7">
        <v>2.0</v>
      </c>
      <c r="P232" s="37" t="s">
        <v>609</v>
      </c>
      <c r="Q232" s="7" t="s">
        <v>14</v>
      </c>
    </row>
    <row r="233">
      <c r="A233" s="6" t="s">
        <v>610</v>
      </c>
      <c r="B233" s="7">
        <v>1.0</v>
      </c>
      <c r="C233" s="36">
        <v>350.0</v>
      </c>
      <c r="D233" s="7">
        <v>2.0</v>
      </c>
      <c r="E233" s="7" t="s">
        <v>326</v>
      </c>
      <c r="F233" s="7" t="s">
        <v>316</v>
      </c>
      <c r="G233" s="7" t="s">
        <v>232</v>
      </c>
      <c r="H233" s="7" t="s">
        <v>249</v>
      </c>
      <c r="I233" s="7">
        <v>70.0</v>
      </c>
      <c r="J233" s="7" t="s">
        <v>204</v>
      </c>
      <c r="K233" s="7" t="s">
        <v>204</v>
      </c>
      <c r="L233" s="7">
        <v>10.0</v>
      </c>
      <c r="M233" s="7">
        <v>1.0</v>
      </c>
      <c r="N233" s="7" t="s">
        <v>213</v>
      </c>
      <c r="O233" s="7">
        <v>1.0</v>
      </c>
      <c r="P233" s="37" t="s">
        <v>611</v>
      </c>
      <c r="Q233" s="7" t="s">
        <v>14</v>
      </c>
    </row>
    <row r="234">
      <c r="A234" s="6" t="s">
        <v>612</v>
      </c>
      <c r="B234" s="7">
        <v>15.0</v>
      </c>
      <c r="C234" s="36">
        <v>110000.0</v>
      </c>
      <c r="D234" s="7">
        <v>2.0</v>
      </c>
      <c r="E234" s="7" t="s">
        <v>326</v>
      </c>
      <c r="F234" s="7" t="s">
        <v>316</v>
      </c>
      <c r="G234" s="7" t="s">
        <v>346</v>
      </c>
      <c r="H234" s="7" t="s">
        <v>249</v>
      </c>
      <c r="I234" s="7">
        <v>80.0</v>
      </c>
      <c r="J234" s="7" t="s">
        <v>204</v>
      </c>
      <c r="K234" s="7" t="s">
        <v>204</v>
      </c>
      <c r="L234" s="7">
        <v>30.0</v>
      </c>
      <c r="M234" s="7">
        <v>1.0</v>
      </c>
      <c r="N234" s="7" t="s">
        <v>213</v>
      </c>
      <c r="O234" s="7">
        <v>2.0</v>
      </c>
      <c r="P234" s="37" t="s">
        <v>609</v>
      </c>
      <c r="Q234" s="7" t="s">
        <v>14</v>
      </c>
    </row>
    <row r="235">
      <c r="A235" s="38" t="s">
        <v>613</v>
      </c>
      <c r="B235" s="39">
        <v>13.0</v>
      </c>
      <c r="C235" s="40">
        <v>49900.0</v>
      </c>
      <c r="D235" s="39">
        <v>2.0</v>
      </c>
      <c r="E235" s="39" t="s">
        <v>234</v>
      </c>
      <c r="F235" s="39" t="s">
        <v>402</v>
      </c>
      <c r="G235" s="39" t="s">
        <v>292</v>
      </c>
      <c r="H235" s="39" t="s">
        <v>403</v>
      </c>
      <c r="I235" s="39">
        <v>40.0</v>
      </c>
      <c r="J235" s="39" t="s">
        <v>430</v>
      </c>
      <c r="K235" s="39" t="s">
        <v>204</v>
      </c>
      <c r="L235" s="39">
        <v>80.0</v>
      </c>
      <c r="M235" s="39">
        <v>4.0</v>
      </c>
      <c r="N235" s="39" t="s">
        <v>213</v>
      </c>
      <c r="O235" s="39">
        <v>3.0</v>
      </c>
      <c r="P235" s="41" t="s">
        <v>614</v>
      </c>
      <c r="Q235" s="39" t="s">
        <v>24</v>
      </c>
    </row>
    <row r="236">
      <c r="A236" s="38" t="s">
        <v>615</v>
      </c>
      <c r="B236" s="39">
        <v>2.0</v>
      </c>
      <c r="C236" s="40">
        <v>900.0</v>
      </c>
      <c r="D236" s="39">
        <v>2.0</v>
      </c>
      <c r="E236" s="39" t="s">
        <v>234</v>
      </c>
      <c r="F236" s="39" t="s">
        <v>402</v>
      </c>
      <c r="G236" s="39" t="s">
        <v>232</v>
      </c>
      <c r="H236" s="39" t="s">
        <v>403</v>
      </c>
      <c r="I236" s="39">
        <v>20.0</v>
      </c>
      <c r="J236" s="39" t="s">
        <v>430</v>
      </c>
      <c r="K236" s="39" t="s">
        <v>204</v>
      </c>
      <c r="L236" s="39">
        <v>20.0</v>
      </c>
      <c r="M236" s="39">
        <v>4.0</v>
      </c>
      <c r="N236" s="39" t="s">
        <v>213</v>
      </c>
      <c r="O236" s="39">
        <v>3.0</v>
      </c>
      <c r="P236" s="41" t="s">
        <v>614</v>
      </c>
      <c r="Q236" s="39" t="s">
        <v>24</v>
      </c>
    </row>
    <row r="237">
      <c r="A237" s="38" t="s">
        <v>616</v>
      </c>
      <c r="B237" s="39">
        <v>16.0</v>
      </c>
      <c r="C237" s="40">
        <v>172000.0</v>
      </c>
      <c r="D237" s="39">
        <v>2.0</v>
      </c>
      <c r="E237" s="39" t="s">
        <v>234</v>
      </c>
      <c r="F237" s="39" t="s">
        <v>402</v>
      </c>
      <c r="G237" s="39" t="s">
        <v>518</v>
      </c>
      <c r="H237" s="39" t="s">
        <v>403</v>
      </c>
      <c r="I237" s="39">
        <v>50.0</v>
      </c>
      <c r="J237" s="39" t="s">
        <v>430</v>
      </c>
      <c r="K237" s="39" t="s">
        <v>204</v>
      </c>
      <c r="L237" s="39">
        <v>80.0</v>
      </c>
      <c r="M237" s="39">
        <v>4.0</v>
      </c>
      <c r="N237" s="39" t="s">
        <v>213</v>
      </c>
      <c r="O237" s="39">
        <v>3.0</v>
      </c>
      <c r="P237" s="41" t="s">
        <v>614</v>
      </c>
      <c r="Q237" s="39" t="s">
        <v>24</v>
      </c>
    </row>
    <row r="238">
      <c r="A238" s="6" t="s">
        <v>617</v>
      </c>
      <c r="B238" s="7">
        <v>7.0</v>
      </c>
      <c r="C238" s="36">
        <v>4270.0</v>
      </c>
      <c r="D238" s="7">
        <v>2.0</v>
      </c>
      <c r="E238" s="7" t="s">
        <v>234</v>
      </c>
      <c r="F238" s="7" t="s">
        <v>402</v>
      </c>
      <c r="G238" s="7" t="s">
        <v>220</v>
      </c>
      <c r="H238" s="7" t="s">
        <v>403</v>
      </c>
      <c r="I238" s="7">
        <v>30.0</v>
      </c>
      <c r="J238" s="7" t="s">
        <v>430</v>
      </c>
      <c r="K238" s="7" t="s">
        <v>204</v>
      </c>
      <c r="L238" s="7">
        <v>40.0</v>
      </c>
      <c r="M238" s="7">
        <v>4.0</v>
      </c>
      <c r="N238" s="7" t="s">
        <v>213</v>
      </c>
      <c r="O238" s="7">
        <v>3.0</v>
      </c>
      <c r="P238" s="37" t="s">
        <v>614</v>
      </c>
      <c r="Q238" s="7" t="s">
        <v>24</v>
      </c>
    </row>
    <row r="239">
      <c r="A239" s="38" t="s">
        <v>618</v>
      </c>
      <c r="B239" s="39">
        <v>10.0</v>
      </c>
      <c r="C239" s="40">
        <v>20500.0</v>
      </c>
      <c r="D239" s="39">
        <v>1.0</v>
      </c>
      <c r="E239" s="39" t="s">
        <v>208</v>
      </c>
      <c r="F239" s="39" t="s">
        <v>402</v>
      </c>
      <c r="G239" s="39" t="s">
        <v>202</v>
      </c>
      <c r="H239" s="39" t="s">
        <v>403</v>
      </c>
      <c r="I239" s="39">
        <v>40.0</v>
      </c>
      <c r="J239" s="39" t="s">
        <v>404</v>
      </c>
      <c r="K239" s="39" t="s">
        <v>204</v>
      </c>
      <c r="L239" s="39">
        <v>20.0</v>
      </c>
      <c r="M239" s="39">
        <v>1.0</v>
      </c>
      <c r="N239" s="39" t="s">
        <v>213</v>
      </c>
      <c r="O239" s="39" t="s">
        <v>214</v>
      </c>
      <c r="P239" s="41" t="s">
        <v>416</v>
      </c>
      <c r="Q239" s="39" t="s">
        <v>24</v>
      </c>
    </row>
    <row r="240">
      <c r="A240" s="38" t="s">
        <v>619</v>
      </c>
      <c r="B240" s="39">
        <v>1.0</v>
      </c>
      <c r="C240" s="40">
        <v>440.0</v>
      </c>
      <c r="D240" s="39">
        <v>1.0</v>
      </c>
      <c r="E240" s="39" t="s">
        <v>208</v>
      </c>
      <c r="F240" s="39" t="s">
        <v>402</v>
      </c>
      <c r="G240" s="39" t="s">
        <v>620</v>
      </c>
      <c r="H240" s="39" t="s">
        <v>403</v>
      </c>
      <c r="I240" s="39">
        <v>20.0</v>
      </c>
      <c r="J240" s="39" t="s">
        <v>404</v>
      </c>
      <c r="K240" s="39" t="s">
        <v>204</v>
      </c>
      <c r="L240" s="39">
        <v>20.0</v>
      </c>
      <c r="M240" s="39">
        <v>1.0</v>
      </c>
      <c r="N240" s="39" t="s">
        <v>213</v>
      </c>
      <c r="O240" s="39" t="s">
        <v>214</v>
      </c>
      <c r="P240" s="41" t="s">
        <v>416</v>
      </c>
      <c r="Q240" s="39" t="s">
        <v>24</v>
      </c>
    </row>
    <row r="241">
      <c r="A241" s="38" t="s">
        <v>621</v>
      </c>
      <c r="B241" s="39">
        <v>15.0</v>
      </c>
      <c r="C241" s="40">
        <v>133000.0</v>
      </c>
      <c r="D241" s="39">
        <v>1.0</v>
      </c>
      <c r="E241" s="39" t="s">
        <v>208</v>
      </c>
      <c r="F241" s="39" t="s">
        <v>402</v>
      </c>
      <c r="G241" s="39" t="s">
        <v>240</v>
      </c>
      <c r="H241" s="39" t="s">
        <v>403</v>
      </c>
      <c r="I241" s="39">
        <v>60.0</v>
      </c>
      <c r="J241" s="39" t="s">
        <v>404</v>
      </c>
      <c r="K241" s="39" t="s">
        <v>204</v>
      </c>
      <c r="L241" s="39">
        <v>20.0</v>
      </c>
      <c r="M241" s="39">
        <v>1.0</v>
      </c>
      <c r="N241" s="39" t="s">
        <v>213</v>
      </c>
      <c r="O241" s="39" t="s">
        <v>214</v>
      </c>
      <c r="P241" s="41" t="s">
        <v>416</v>
      </c>
      <c r="Q241" s="39" t="s">
        <v>24</v>
      </c>
    </row>
    <row r="242">
      <c r="A242" s="38" t="s">
        <v>622</v>
      </c>
      <c r="B242" s="39">
        <v>19.0</v>
      </c>
      <c r="C242" s="40">
        <v>660000.0</v>
      </c>
      <c r="D242" s="39">
        <v>1.0</v>
      </c>
      <c r="E242" s="39" t="s">
        <v>208</v>
      </c>
      <c r="F242" s="39" t="s">
        <v>402</v>
      </c>
      <c r="G242" s="39" t="s">
        <v>576</v>
      </c>
      <c r="H242" s="39" t="s">
        <v>403</v>
      </c>
      <c r="I242" s="39">
        <v>60.0</v>
      </c>
      <c r="J242" s="39" t="s">
        <v>404</v>
      </c>
      <c r="K242" s="39" t="s">
        <v>204</v>
      </c>
      <c r="L242" s="39">
        <v>20.0</v>
      </c>
      <c r="M242" s="39">
        <v>1.0</v>
      </c>
      <c r="N242" s="39" t="s">
        <v>213</v>
      </c>
      <c r="O242" s="39" t="s">
        <v>214</v>
      </c>
      <c r="P242" s="41" t="s">
        <v>416</v>
      </c>
      <c r="Q242" s="39" t="s">
        <v>24</v>
      </c>
    </row>
    <row r="243">
      <c r="A243" s="6" t="s">
        <v>623</v>
      </c>
      <c r="B243" s="7">
        <v>6.0</v>
      </c>
      <c r="C243" s="36">
        <v>4950.0</v>
      </c>
      <c r="D243" s="7">
        <v>1.0</v>
      </c>
      <c r="E243" s="7" t="s">
        <v>208</v>
      </c>
      <c r="F243" s="7" t="s">
        <v>402</v>
      </c>
      <c r="G243" s="7" t="s">
        <v>232</v>
      </c>
      <c r="H243" s="7" t="s">
        <v>403</v>
      </c>
      <c r="I243" s="7">
        <v>40.0</v>
      </c>
      <c r="J243" s="7" t="s">
        <v>404</v>
      </c>
      <c r="K243" s="7" t="s">
        <v>204</v>
      </c>
      <c r="L243" s="7">
        <v>20.0</v>
      </c>
      <c r="M243" s="7">
        <v>1.0</v>
      </c>
      <c r="N243" s="7" t="s">
        <v>213</v>
      </c>
      <c r="O243" s="7" t="s">
        <v>214</v>
      </c>
      <c r="P243" s="37" t="s">
        <v>416</v>
      </c>
      <c r="Q243" s="7" t="s">
        <v>24</v>
      </c>
    </row>
    <row r="244">
      <c r="A244" s="6" t="s">
        <v>624</v>
      </c>
      <c r="B244" s="7">
        <v>8.0</v>
      </c>
      <c r="C244" s="36">
        <v>9800.0</v>
      </c>
      <c r="D244" s="7">
        <v>1.0</v>
      </c>
      <c r="E244" s="7" t="s">
        <v>281</v>
      </c>
      <c r="F244" s="7" t="s">
        <v>209</v>
      </c>
      <c r="G244" s="7" t="s">
        <v>267</v>
      </c>
      <c r="H244" s="7" t="s">
        <v>211</v>
      </c>
      <c r="I244" s="7" t="s">
        <v>204</v>
      </c>
      <c r="J244" s="7" t="s">
        <v>212</v>
      </c>
      <c r="K244" s="7" t="s">
        <v>279</v>
      </c>
      <c r="L244" s="7">
        <v>20.0</v>
      </c>
      <c r="M244" s="7">
        <v>1.0</v>
      </c>
      <c r="N244" s="7" t="s">
        <v>213</v>
      </c>
      <c r="O244" s="7" t="s">
        <v>214</v>
      </c>
      <c r="P244" s="37" t="s">
        <v>625</v>
      </c>
      <c r="Q244" s="7" t="s">
        <v>24</v>
      </c>
    </row>
    <row r="245">
      <c r="A245" s="38" t="s">
        <v>626</v>
      </c>
      <c r="B245" s="39">
        <v>20.0</v>
      </c>
      <c r="C245" s="40">
        <v>850000.0</v>
      </c>
      <c r="D245" s="39">
        <v>1.0</v>
      </c>
      <c r="E245" s="39" t="s">
        <v>281</v>
      </c>
      <c r="F245" s="7" t="s">
        <v>209</v>
      </c>
      <c r="G245" s="39" t="s">
        <v>627</v>
      </c>
      <c r="H245" s="39" t="s">
        <v>211</v>
      </c>
      <c r="I245" s="39" t="s">
        <v>204</v>
      </c>
      <c r="J245" s="39" t="s">
        <v>212</v>
      </c>
      <c r="K245" s="39" t="s">
        <v>277</v>
      </c>
      <c r="L245" s="39">
        <v>20.0</v>
      </c>
      <c r="M245" s="39">
        <v>1.0</v>
      </c>
      <c r="N245" s="39" t="s">
        <v>213</v>
      </c>
      <c r="O245" s="39" t="s">
        <v>214</v>
      </c>
      <c r="P245" s="41" t="s">
        <v>625</v>
      </c>
      <c r="Q245" s="39" t="s">
        <v>24</v>
      </c>
    </row>
    <row r="246">
      <c r="A246" s="38" t="s">
        <v>628</v>
      </c>
      <c r="B246" s="39">
        <v>16.0</v>
      </c>
      <c r="C246" s="40">
        <v>113000.0</v>
      </c>
      <c r="D246" s="39">
        <v>1.0</v>
      </c>
      <c r="E246" s="39" t="s">
        <v>281</v>
      </c>
      <c r="F246" s="7" t="s">
        <v>209</v>
      </c>
      <c r="G246" s="39" t="s">
        <v>629</v>
      </c>
      <c r="H246" s="39" t="s">
        <v>211</v>
      </c>
      <c r="I246" s="39" t="s">
        <v>204</v>
      </c>
      <c r="J246" s="39" t="s">
        <v>212</v>
      </c>
      <c r="K246" s="39" t="s">
        <v>220</v>
      </c>
      <c r="L246" s="39">
        <v>20.0</v>
      </c>
      <c r="M246" s="39">
        <v>1.0</v>
      </c>
      <c r="N246" s="39" t="s">
        <v>213</v>
      </c>
      <c r="O246" s="39" t="s">
        <v>214</v>
      </c>
      <c r="P246" s="41" t="s">
        <v>625</v>
      </c>
      <c r="Q246" s="39" t="s">
        <v>24</v>
      </c>
    </row>
    <row r="247">
      <c r="A247" s="38" t="s">
        <v>630</v>
      </c>
      <c r="B247" s="39">
        <v>3.0</v>
      </c>
      <c r="C247" s="40">
        <v>1450.0</v>
      </c>
      <c r="D247" s="39">
        <v>1.0</v>
      </c>
      <c r="E247" s="39" t="s">
        <v>281</v>
      </c>
      <c r="F247" s="7" t="s">
        <v>209</v>
      </c>
      <c r="G247" s="39" t="s">
        <v>279</v>
      </c>
      <c r="H247" s="39" t="s">
        <v>211</v>
      </c>
      <c r="I247" s="39" t="s">
        <v>204</v>
      </c>
      <c r="J247" s="39" t="s">
        <v>212</v>
      </c>
      <c r="K247" s="39" t="s">
        <v>279</v>
      </c>
      <c r="L247" s="39">
        <v>20.0</v>
      </c>
      <c r="M247" s="39">
        <v>1.0</v>
      </c>
      <c r="N247" s="39" t="s">
        <v>213</v>
      </c>
      <c r="O247" s="39" t="s">
        <v>214</v>
      </c>
      <c r="P247" s="41" t="s">
        <v>625</v>
      </c>
      <c r="Q247" s="39" t="s">
        <v>24</v>
      </c>
    </row>
    <row r="248">
      <c r="A248" s="6" t="s">
        <v>631</v>
      </c>
      <c r="B248" s="7">
        <v>11.0</v>
      </c>
      <c r="C248" s="36">
        <v>29500.0</v>
      </c>
      <c r="D248" s="7">
        <v>2.0</v>
      </c>
      <c r="E248" s="7" t="s">
        <v>234</v>
      </c>
      <c r="F248" s="7" t="s">
        <v>209</v>
      </c>
      <c r="G248" s="7" t="s">
        <v>383</v>
      </c>
      <c r="H248" s="7" t="s">
        <v>211</v>
      </c>
      <c r="I248" s="7">
        <v>40.0</v>
      </c>
      <c r="J248" s="7" t="s">
        <v>212</v>
      </c>
      <c r="K248" s="7" t="s">
        <v>220</v>
      </c>
      <c r="L248" s="7">
        <v>40.0</v>
      </c>
      <c r="M248" s="7">
        <v>4.0</v>
      </c>
      <c r="N248" s="7" t="s">
        <v>213</v>
      </c>
      <c r="O248" s="7">
        <v>3.0</v>
      </c>
      <c r="P248" s="37" t="s">
        <v>443</v>
      </c>
      <c r="Q248" s="39" t="s">
        <v>24</v>
      </c>
    </row>
    <row r="249">
      <c r="A249" s="6" t="s">
        <v>632</v>
      </c>
      <c r="B249" s="7">
        <v>20.0</v>
      </c>
      <c r="C249" s="36">
        <v>765000.0</v>
      </c>
      <c r="D249" s="7">
        <v>2.0</v>
      </c>
      <c r="E249" s="7" t="s">
        <v>234</v>
      </c>
      <c r="F249" s="7" t="s">
        <v>209</v>
      </c>
      <c r="G249" s="7" t="s">
        <v>633</v>
      </c>
      <c r="H249" s="7" t="s">
        <v>211</v>
      </c>
      <c r="I249" s="7">
        <v>40.0</v>
      </c>
      <c r="J249" s="7" t="s">
        <v>212</v>
      </c>
      <c r="K249" s="7" t="s">
        <v>277</v>
      </c>
      <c r="L249" s="7">
        <v>80.0</v>
      </c>
      <c r="M249" s="7">
        <v>8.0</v>
      </c>
      <c r="N249" s="7" t="s">
        <v>213</v>
      </c>
      <c r="O249" s="7">
        <v>3.0</v>
      </c>
      <c r="P249" s="37" t="s">
        <v>443</v>
      </c>
      <c r="Q249" s="39" t="s">
        <v>24</v>
      </c>
    </row>
    <row r="250">
      <c r="A250" s="6" t="s">
        <v>634</v>
      </c>
      <c r="B250" s="7">
        <v>16.0</v>
      </c>
      <c r="C250" s="36">
        <v>220000.0</v>
      </c>
      <c r="D250" s="7">
        <v>2.0</v>
      </c>
      <c r="E250" s="7" t="s">
        <v>234</v>
      </c>
      <c r="F250" s="7" t="s">
        <v>209</v>
      </c>
      <c r="G250" s="7" t="s">
        <v>380</v>
      </c>
      <c r="H250" s="7" t="s">
        <v>211</v>
      </c>
      <c r="I250" s="7">
        <v>40.0</v>
      </c>
      <c r="J250" s="7" t="s">
        <v>212</v>
      </c>
      <c r="K250" s="7" t="s">
        <v>301</v>
      </c>
      <c r="L250" s="7">
        <v>80.0</v>
      </c>
      <c r="M250" s="7">
        <v>8.0</v>
      </c>
      <c r="N250" s="7" t="s">
        <v>213</v>
      </c>
      <c r="O250" s="7">
        <v>3.0</v>
      </c>
      <c r="P250" s="37" t="s">
        <v>443</v>
      </c>
      <c r="Q250" s="39" t="s">
        <v>24</v>
      </c>
    </row>
    <row r="251">
      <c r="A251" s="6" t="s">
        <v>635</v>
      </c>
      <c r="B251" s="7">
        <v>6.0</v>
      </c>
      <c r="C251" s="36">
        <v>4800.0</v>
      </c>
      <c r="D251" s="7">
        <v>2.0</v>
      </c>
      <c r="E251" s="7" t="s">
        <v>234</v>
      </c>
      <c r="F251" s="7" t="s">
        <v>209</v>
      </c>
      <c r="G251" s="7" t="s">
        <v>636</v>
      </c>
      <c r="H251" s="7" t="s">
        <v>211</v>
      </c>
      <c r="I251" s="7">
        <v>40.0</v>
      </c>
      <c r="J251" s="7" t="s">
        <v>212</v>
      </c>
      <c r="K251" s="7" t="s">
        <v>279</v>
      </c>
      <c r="L251" s="7">
        <v>40.0</v>
      </c>
      <c r="M251" s="7">
        <v>4.0</v>
      </c>
      <c r="N251" s="7" t="s">
        <v>213</v>
      </c>
      <c r="O251" s="7">
        <v>3.0</v>
      </c>
      <c r="P251" s="37" t="s">
        <v>443</v>
      </c>
      <c r="Q251" s="39" t="s">
        <v>24</v>
      </c>
    </row>
    <row r="252">
      <c r="A252" s="6" t="s">
        <v>637</v>
      </c>
      <c r="B252" s="7">
        <v>11.0</v>
      </c>
      <c r="C252" s="36">
        <v>28000.0</v>
      </c>
      <c r="D252" s="7">
        <v>1.0</v>
      </c>
      <c r="E252" s="7" t="s">
        <v>208</v>
      </c>
      <c r="F252" s="7" t="s">
        <v>209</v>
      </c>
      <c r="G252" s="7" t="s">
        <v>636</v>
      </c>
      <c r="H252" s="7" t="s">
        <v>211</v>
      </c>
      <c r="I252" s="7">
        <v>20.0</v>
      </c>
      <c r="J252" s="7" t="s">
        <v>204</v>
      </c>
      <c r="K252" s="7" t="s">
        <v>204</v>
      </c>
      <c r="L252" s="7">
        <v>20.0</v>
      </c>
      <c r="M252" s="7">
        <v>2.0</v>
      </c>
      <c r="N252" s="7" t="s">
        <v>213</v>
      </c>
      <c r="O252" s="7" t="s">
        <v>214</v>
      </c>
      <c r="P252" s="37" t="s">
        <v>204</v>
      </c>
      <c r="Q252" s="39" t="s">
        <v>24</v>
      </c>
    </row>
    <row r="253">
      <c r="A253" s="6" t="s">
        <v>638</v>
      </c>
      <c r="B253" s="7">
        <v>20.0</v>
      </c>
      <c r="C253" s="36">
        <v>745000.0</v>
      </c>
      <c r="D253" s="7">
        <v>1.0</v>
      </c>
      <c r="E253" s="7" t="s">
        <v>208</v>
      </c>
      <c r="F253" s="7" t="s">
        <v>209</v>
      </c>
      <c r="G253" s="7" t="s">
        <v>639</v>
      </c>
      <c r="H253" s="7" t="s">
        <v>211</v>
      </c>
      <c r="I253" s="7">
        <v>30.0</v>
      </c>
      <c r="J253" s="7" t="s">
        <v>212</v>
      </c>
      <c r="K253" s="7" t="s">
        <v>220</v>
      </c>
      <c r="L253" s="7">
        <v>40.0</v>
      </c>
      <c r="M253" s="7">
        <v>4.0</v>
      </c>
      <c r="N253" s="7" t="s">
        <v>213</v>
      </c>
      <c r="O253" s="7" t="s">
        <v>214</v>
      </c>
      <c r="P253" s="37" t="s">
        <v>204</v>
      </c>
      <c r="Q253" s="39" t="s">
        <v>24</v>
      </c>
    </row>
    <row r="254">
      <c r="A254" s="6" t="s">
        <v>640</v>
      </c>
      <c r="B254" s="7">
        <v>16.0</v>
      </c>
      <c r="C254" s="36">
        <v>200000.0</v>
      </c>
      <c r="D254" s="7">
        <v>1.0</v>
      </c>
      <c r="E254" s="7" t="s">
        <v>208</v>
      </c>
      <c r="F254" s="7" t="s">
        <v>209</v>
      </c>
      <c r="G254" s="7" t="s">
        <v>629</v>
      </c>
      <c r="H254" s="7" t="s">
        <v>211</v>
      </c>
      <c r="I254" s="7">
        <v>25.0</v>
      </c>
      <c r="J254" s="7" t="s">
        <v>212</v>
      </c>
      <c r="K254" s="7" t="s">
        <v>279</v>
      </c>
      <c r="L254" s="7">
        <v>40.0</v>
      </c>
      <c r="M254" s="7">
        <v>4.0</v>
      </c>
      <c r="N254" s="7" t="s">
        <v>213</v>
      </c>
      <c r="O254" s="7" t="s">
        <v>214</v>
      </c>
      <c r="P254" s="37" t="s">
        <v>204</v>
      </c>
      <c r="Q254" s="39" t="s">
        <v>24</v>
      </c>
    </row>
    <row r="255">
      <c r="A255" s="6" t="s">
        <v>641</v>
      </c>
      <c r="B255" s="7">
        <v>6.0</v>
      </c>
      <c r="C255" s="36">
        <v>4500.0</v>
      </c>
      <c r="D255" s="7">
        <v>1.0</v>
      </c>
      <c r="E255" s="7" t="s">
        <v>208</v>
      </c>
      <c r="F255" s="7" t="s">
        <v>209</v>
      </c>
      <c r="G255" s="7" t="s">
        <v>267</v>
      </c>
      <c r="H255" s="7" t="s">
        <v>211</v>
      </c>
      <c r="I255" s="7">
        <v>15.0</v>
      </c>
      <c r="J255" s="7" t="s">
        <v>204</v>
      </c>
      <c r="K255" s="7" t="s">
        <v>204</v>
      </c>
      <c r="L255" s="7">
        <v>20.0</v>
      </c>
      <c r="M255" s="7">
        <v>2.0</v>
      </c>
      <c r="N255" s="7" t="s">
        <v>213</v>
      </c>
      <c r="O255" s="7" t="s">
        <v>214</v>
      </c>
      <c r="P255" s="37" t="s">
        <v>204</v>
      </c>
      <c r="Q255" s="39" t="s">
        <v>24</v>
      </c>
    </row>
    <row r="256">
      <c r="A256" s="6" t="s">
        <v>642</v>
      </c>
      <c r="B256" s="7">
        <v>11.0</v>
      </c>
      <c r="C256" s="36">
        <v>29000.0</v>
      </c>
      <c r="D256" s="7">
        <v>2.0</v>
      </c>
      <c r="E256" s="7" t="s">
        <v>200</v>
      </c>
      <c r="F256" s="7" t="s">
        <v>209</v>
      </c>
      <c r="G256" s="7" t="s">
        <v>383</v>
      </c>
      <c r="H256" s="7" t="s">
        <v>211</v>
      </c>
      <c r="I256" s="7">
        <v>30.0</v>
      </c>
      <c r="J256" s="7" t="s">
        <v>212</v>
      </c>
      <c r="K256" s="7" t="s">
        <v>220</v>
      </c>
      <c r="L256" s="7">
        <v>40.0</v>
      </c>
      <c r="M256" s="7">
        <v>4.0</v>
      </c>
      <c r="N256" s="7" t="s">
        <v>213</v>
      </c>
      <c r="O256" s="7">
        <v>2.0</v>
      </c>
      <c r="P256" s="37" t="s">
        <v>204</v>
      </c>
      <c r="Q256" s="39" t="s">
        <v>24</v>
      </c>
    </row>
    <row r="257">
      <c r="A257" s="6" t="s">
        <v>643</v>
      </c>
      <c r="B257" s="7">
        <v>20.0</v>
      </c>
      <c r="C257" s="36">
        <v>745000.0</v>
      </c>
      <c r="D257" s="7">
        <v>2.0</v>
      </c>
      <c r="E257" s="7" t="s">
        <v>200</v>
      </c>
      <c r="F257" s="7" t="s">
        <v>209</v>
      </c>
      <c r="G257" s="7" t="s">
        <v>633</v>
      </c>
      <c r="H257" s="7" t="s">
        <v>211</v>
      </c>
      <c r="I257" s="7">
        <v>30.0</v>
      </c>
      <c r="J257" s="7" t="s">
        <v>212</v>
      </c>
      <c r="K257" s="7" t="s">
        <v>277</v>
      </c>
      <c r="L257" s="7">
        <v>80.0</v>
      </c>
      <c r="M257" s="7">
        <v>8.0</v>
      </c>
      <c r="N257" s="7" t="s">
        <v>213</v>
      </c>
      <c r="O257" s="7">
        <v>2.0</v>
      </c>
      <c r="P257" s="37" t="s">
        <v>204</v>
      </c>
      <c r="Q257" s="39" t="s">
        <v>24</v>
      </c>
    </row>
    <row r="258">
      <c r="A258" s="6" t="s">
        <v>644</v>
      </c>
      <c r="B258" s="7">
        <v>16.0</v>
      </c>
      <c r="C258" s="36">
        <v>210000.0</v>
      </c>
      <c r="D258" s="7">
        <v>2.0</v>
      </c>
      <c r="E258" s="7" t="s">
        <v>200</v>
      </c>
      <c r="F258" s="7" t="s">
        <v>209</v>
      </c>
      <c r="G258" s="7" t="s">
        <v>380</v>
      </c>
      <c r="H258" s="7" t="s">
        <v>211</v>
      </c>
      <c r="I258" s="7">
        <v>30.0</v>
      </c>
      <c r="J258" s="7" t="s">
        <v>212</v>
      </c>
      <c r="K258" s="7" t="s">
        <v>301</v>
      </c>
      <c r="L258" s="7">
        <v>80.0</v>
      </c>
      <c r="M258" s="7">
        <v>8.0</v>
      </c>
      <c r="N258" s="7" t="s">
        <v>213</v>
      </c>
      <c r="O258" s="7">
        <v>2.0</v>
      </c>
      <c r="P258" s="37" t="s">
        <v>204</v>
      </c>
      <c r="Q258" s="39" t="s">
        <v>24</v>
      </c>
    </row>
    <row r="259">
      <c r="A259" s="6" t="s">
        <v>645</v>
      </c>
      <c r="B259" s="7">
        <v>6.0</v>
      </c>
      <c r="C259" s="36">
        <v>4740.0</v>
      </c>
      <c r="D259" s="7">
        <v>2.0</v>
      </c>
      <c r="E259" s="7" t="s">
        <v>200</v>
      </c>
      <c r="F259" s="7" t="s">
        <v>209</v>
      </c>
      <c r="G259" s="7" t="s">
        <v>636</v>
      </c>
      <c r="H259" s="7" t="s">
        <v>211</v>
      </c>
      <c r="I259" s="7">
        <v>30.0</v>
      </c>
      <c r="J259" s="7" t="s">
        <v>212</v>
      </c>
      <c r="K259" s="7" t="s">
        <v>279</v>
      </c>
      <c r="L259" s="7">
        <v>40.0</v>
      </c>
      <c r="M259" s="7">
        <v>4.0</v>
      </c>
      <c r="N259" s="7" t="s">
        <v>213</v>
      </c>
      <c r="O259" s="7">
        <v>2.0</v>
      </c>
      <c r="P259" s="37" t="s">
        <v>204</v>
      </c>
      <c r="Q259" s="39" t="s">
        <v>24</v>
      </c>
    </row>
    <row r="260">
      <c r="A260" s="6" t="s">
        <v>646</v>
      </c>
      <c r="B260" s="7">
        <v>12.0</v>
      </c>
      <c r="C260" s="36">
        <v>40000.0</v>
      </c>
      <c r="D260" s="7">
        <v>1.0</v>
      </c>
      <c r="E260" s="7" t="s">
        <v>208</v>
      </c>
      <c r="F260" s="7" t="s">
        <v>647</v>
      </c>
      <c r="G260" s="7" t="s">
        <v>301</v>
      </c>
      <c r="H260" s="7" t="s">
        <v>403</v>
      </c>
      <c r="I260" s="7">
        <v>40.0</v>
      </c>
      <c r="J260" s="7" t="s">
        <v>264</v>
      </c>
      <c r="K260" s="7" t="s">
        <v>204</v>
      </c>
      <c r="L260" s="7">
        <v>40.0</v>
      </c>
      <c r="M260" s="7">
        <v>8.0</v>
      </c>
      <c r="N260" s="7" t="s">
        <v>213</v>
      </c>
      <c r="O260" s="7" t="s">
        <v>214</v>
      </c>
      <c r="P260" s="37" t="s">
        <v>648</v>
      </c>
      <c r="Q260" s="7" t="s">
        <v>77</v>
      </c>
    </row>
    <row r="261">
      <c r="A261" s="6" t="s">
        <v>649</v>
      </c>
      <c r="B261" s="7">
        <v>7.0</v>
      </c>
      <c r="C261" s="36">
        <v>7500.0</v>
      </c>
      <c r="D261" s="7">
        <v>1.0</v>
      </c>
      <c r="E261" s="7" t="s">
        <v>208</v>
      </c>
      <c r="F261" s="7" t="s">
        <v>647</v>
      </c>
      <c r="G261" s="7" t="s">
        <v>220</v>
      </c>
      <c r="H261" s="7" t="s">
        <v>403</v>
      </c>
      <c r="I261" s="7">
        <v>40.0</v>
      </c>
      <c r="J261" s="7" t="s">
        <v>264</v>
      </c>
      <c r="K261" s="7" t="s">
        <v>204</v>
      </c>
      <c r="L261" s="7">
        <v>20.0</v>
      </c>
      <c r="M261" s="7">
        <v>4.0</v>
      </c>
      <c r="N261" s="7" t="s">
        <v>213</v>
      </c>
      <c r="O261" s="7" t="s">
        <v>214</v>
      </c>
      <c r="P261" s="37" t="s">
        <v>650</v>
      </c>
      <c r="Q261" s="7" t="s">
        <v>77</v>
      </c>
    </row>
    <row r="262">
      <c r="A262" s="6" t="s">
        <v>651</v>
      </c>
      <c r="B262" s="7">
        <v>9.0</v>
      </c>
      <c r="C262" s="36">
        <v>15000.0</v>
      </c>
      <c r="D262" s="7">
        <v>2.0</v>
      </c>
      <c r="E262" s="7" t="s">
        <v>200</v>
      </c>
      <c r="F262" s="7" t="s">
        <v>647</v>
      </c>
      <c r="G262" s="7" t="s">
        <v>210</v>
      </c>
      <c r="H262" s="7" t="s">
        <v>403</v>
      </c>
      <c r="I262" s="7">
        <v>50.0</v>
      </c>
      <c r="J262" s="7" t="s">
        <v>264</v>
      </c>
      <c r="K262" s="7" t="s">
        <v>204</v>
      </c>
      <c r="L262" s="7">
        <v>40.0</v>
      </c>
      <c r="M262" s="7">
        <v>10.0</v>
      </c>
      <c r="N262" s="7" t="s">
        <v>213</v>
      </c>
      <c r="O262" s="7">
        <v>2.0</v>
      </c>
      <c r="P262" s="37" t="s">
        <v>652</v>
      </c>
      <c r="Q262" s="7" t="s">
        <v>77</v>
      </c>
    </row>
    <row r="263">
      <c r="A263" s="6" t="s">
        <v>651</v>
      </c>
      <c r="B263" s="7">
        <v>14.0</v>
      </c>
      <c r="C263" s="36">
        <v>80000.0</v>
      </c>
      <c r="D263" s="7">
        <v>2.0</v>
      </c>
      <c r="E263" s="7" t="s">
        <v>200</v>
      </c>
      <c r="F263" s="7" t="s">
        <v>647</v>
      </c>
      <c r="G263" s="7" t="s">
        <v>346</v>
      </c>
      <c r="H263" s="7" t="s">
        <v>403</v>
      </c>
      <c r="I263" s="7">
        <v>40.0</v>
      </c>
      <c r="J263" s="7" t="s">
        <v>264</v>
      </c>
      <c r="K263" s="7" t="s">
        <v>204</v>
      </c>
      <c r="L263" s="7">
        <v>40.0</v>
      </c>
      <c r="M263" s="7">
        <v>10.0</v>
      </c>
      <c r="N263" s="7" t="s">
        <v>213</v>
      </c>
      <c r="O263" s="7">
        <v>2.0</v>
      </c>
      <c r="P263" s="37" t="s">
        <v>653</v>
      </c>
      <c r="Q263" s="7" t="s">
        <v>77</v>
      </c>
    </row>
    <row r="264">
      <c r="A264" s="6" t="s">
        <v>654</v>
      </c>
      <c r="B264" s="7">
        <v>13.0</v>
      </c>
      <c r="C264" s="36">
        <v>50000.0</v>
      </c>
      <c r="D264" s="7">
        <v>2.0</v>
      </c>
      <c r="E264" s="7" t="s">
        <v>234</v>
      </c>
      <c r="F264" s="7" t="s">
        <v>209</v>
      </c>
      <c r="G264" s="7" t="s">
        <v>225</v>
      </c>
      <c r="H264" s="7" t="s">
        <v>655</v>
      </c>
      <c r="I264" s="7">
        <v>40.0</v>
      </c>
      <c r="J264" s="7" t="s">
        <v>212</v>
      </c>
      <c r="K264" s="7" t="s">
        <v>218</v>
      </c>
      <c r="L264" s="7">
        <v>40.0</v>
      </c>
      <c r="M264" s="7">
        <v>5.0</v>
      </c>
      <c r="N264" s="7" t="s">
        <v>213</v>
      </c>
      <c r="O264" s="7" t="s">
        <v>214</v>
      </c>
      <c r="P264" s="37" t="s">
        <v>656</v>
      </c>
      <c r="Q264" s="7" t="s">
        <v>125</v>
      </c>
    </row>
    <row r="265">
      <c r="A265" s="6" t="s">
        <v>657</v>
      </c>
      <c r="B265" s="7">
        <v>18.0</v>
      </c>
      <c r="C265" s="36">
        <v>380000.0</v>
      </c>
      <c r="D265" s="7">
        <v>2.0</v>
      </c>
      <c r="E265" s="7" t="s">
        <v>234</v>
      </c>
      <c r="F265" s="7" t="s">
        <v>209</v>
      </c>
      <c r="G265" s="7" t="s">
        <v>324</v>
      </c>
      <c r="H265" s="7" t="s">
        <v>655</v>
      </c>
      <c r="I265" s="7">
        <v>40.0</v>
      </c>
      <c r="J265" s="7" t="s">
        <v>212</v>
      </c>
      <c r="K265" s="7" t="s">
        <v>535</v>
      </c>
      <c r="L265" s="7">
        <v>40.0</v>
      </c>
      <c r="M265" s="7">
        <v>5.0</v>
      </c>
      <c r="N265" s="7" t="s">
        <v>213</v>
      </c>
      <c r="O265" s="7" t="s">
        <v>214</v>
      </c>
      <c r="P265" s="37" t="s">
        <v>656</v>
      </c>
      <c r="Q265" s="7" t="s">
        <v>125</v>
      </c>
    </row>
    <row r="266">
      <c r="A266" s="6" t="s">
        <v>658</v>
      </c>
      <c r="B266" s="7">
        <v>8.0</v>
      </c>
      <c r="C266" s="36">
        <v>10000.0</v>
      </c>
      <c r="D266" s="7">
        <v>2.0</v>
      </c>
      <c r="E266" s="7" t="s">
        <v>234</v>
      </c>
      <c r="F266" s="7" t="s">
        <v>209</v>
      </c>
      <c r="G266" s="7" t="s">
        <v>230</v>
      </c>
      <c r="H266" s="7" t="s">
        <v>655</v>
      </c>
      <c r="I266" s="7">
        <v>40.0</v>
      </c>
      <c r="J266" s="7" t="s">
        <v>212</v>
      </c>
      <c r="K266" s="7" t="s">
        <v>221</v>
      </c>
      <c r="L266" s="7">
        <v>40.0</v>
      </c>
      <c r="M266" s="7">
        <v>4.0</v>
      </c>
      <c r="N266" s="7" t="s">
        <v>213</v>
      </c>
      <c r="O266" s="7" t="s">
        <v>214</v>
      </c>
      <c r="P266" s="37" t="s">
        <v>656</v>
      </c>
      <c r="Q266" s="7" t="s">
        <v>125</v>
      </c>
    </row>
    <row r="267">
      <c r="A267" s="38" t="s">
        <v>659</v>
      </c>
      <c r="B267" s="39">
        <v>12.0</v>
      </c>
      <c r="C267" s="40">
        <v>41200.0</v>
      </c>
      <c r="D267" s="39">
        <v>2.0</v>
      </c>
      <c r="E267" s="39" t="s">
        <v>234</v>
      </c>
      <c r="F267" s="39" t="s">
        <v>316</v>
      </c>
      <c r="G267" s="39" t="s">
        <v>225</v>
      </c>
      <c r="H267" s="39" t="s">
        <v>249</v>
      </c>
      <c r="I267" s="39">
        <v>80.0</v>
      </c>
      <c r="J267" s="39" t="s">
        <v>250</v>
      </c>
      <c r="K267" s="39" t="s">
        <v>220</v>
      </c>
      <c r="L267" s="39">
        <v>40.0</v>
      </c>
      <c r="M267" s="39">
        <v>2.0</v>
      </c>
      <c r="N267" s="39" t="s">
        <v>213</v>
      </c>
      <c r="O267" s="39">
        <v>2.0</v>
      </c>
      <c r="P267" s="41" t="s">
        <v>660</v>
      </c>
      <c r="Q267" s="39" t="s">
        <v>24</v>
      </c>
    </row>
    <row r="268">
      <c r="A268" s="6" t="s">
        <v>661</v>
      </c>
      <c r="B268" s="7">
        <v>5.0</v>
      </c>
      <c r="C268" s="36">
        <v>3430.0</v>
      </c>
      <c r="D268" s="7">
        <v>2.0</v>
      </c>
      <c r="E268" s="7" t="s">
        <v>234</v>
      </c>
      <c r="F268" s="7" t="s">
        <v>316</v>
      </c>
      <c r="G268" s="7" t="s">
        <v>232</v>
      </c>
      <c r="H268" s="7" t="s">
        <v>249</v>
      </c>
      <c r="I268" s="7">
        <v>60.0</v>
      </c>
      <c r="J268" s="7" t="s">
        <v>250</v>
      </c>
      <c r="K268" s="7" t="s">
        <v>279</v>
      </c>
      <c r="L268" s="7">
        <v>40.0</v>
      </c>
      <c r="M268" s="7">
        <v>2.0</v>
      </c>
      <c r="N268" s="7" t="s">
        <v>213</v>
      </c>
      <c r="O268" s="7">
        <v>2.0</v>
      </c>
      <c r="P268" s="37" t="s">
        <v>660</v>
      </c>
      <c r="Q268" s="7" t="s">
        <v>24</v>
      </c>
    </row>
    <row r="269">
      <c r="A269" s="38" t="s">
        <v>662</v>
      </c>
      <c r="B269" s="39">
        <v>18.0</v>
      </c>
      <c r="C269" s="40">
        <v>414000.0</v>
      </c>
      <c r="D269" s="39">
        <v>2.0</v>
      </c>
      <c r="E269" s="39" t="s">
        <v>234</v>
      </c>
      <c r="F269" s="39" t="s">
        <v>316</v>
      </c>
      <c r="G269" s="39" t="s">
        <v>321</v>
      </c>
      <c r="H269" s="39" t="s">
        <v>249</v>
      </c>
      <c r="I269" s="39">
        <v>90.0</v>
      </c>
      <c r="J269" s="39" t="s">
        <v>250</v>
      </c>
      <c r="K269" s="39" t="s">
        <v>301</v>
      </c>
      <c r="L269" s="39">
        <v>40.0</v>
      </c>
      <c r="M269" s="39">
        <v>2.0</v>
      </c>
      <c r="N269" s="39" t="s">
        <v>213</v>
      </c>
      <c r="O269" s="39">
        <v>2.0</v>
      </c>
      <c r="P269" s="41" t="s">
        <v>660</v>
      </c>
      <c r="Q269" s="39" t="s">
        <v>24</v>
      </c>
    </row>
    <row r="270">
      <c r="A270" s="6" t="s">
        <v>663</v>
      </c>
      <c r="B270" s="7">
        <v>10.0</v>
      </c>
      <c r="C270" s="36">
        <v>18500.0</v>
      </c>
      <c r="D270" s="7">
        <v>1.0</v>
      </c>
      <c r="E270" s="7" t="s">
        <v>281</v>
      </c>
      <c r="F270" s="7" t="s">
        <v>235</v>
      </c>
      <c r="G270" s="7" t="s">
        <v>202</v>
      </c>
      <c r="H270" s="7" t="s">
        <v>203</v>
      </c>
      <c r="I270" s="7" t="s">
        <v>204</v>
      </c>
      <c r="J270" s="7" t="s">
        <v>364</v>
      </c>
      <c r="K270" s="7" t="s">
        <v>204</v>
      </c>
      <c r="L270" s="7" t="s">
        <v>204</v>
      </c>
      <c r="M270" s="7" t="s">
        <v>204</v>
      </c>
      <c r="N270" s="7" t="s">
        <v>204</v>
      </c>
      <c r="O270" s="7" t="s">
        <v>214</v>
      </c>
      <c r="P270" s="37" t="s">
        <v>664</v>
      </c>
      <c r="Q270" s="7" t="s">
        <v>42</v>
      </c>
    </row>
    <row r="271">
      <c r="A271" s="6" t="s">
        <v>665</v>
      </c>
      <c r="B271" s="7">
        <v>19.0</v>
      </c>
      <c r="C271" s="36">
        <v>575000.0</v>
      </c>
      <c r="D271" s="7">
        <v>1.0</v>
      </c>
      <c r="E271" s="7" t="s">
        <v>281</v>
      </c>
      <c r="F271" s="7" t="s">
        <v>235</v>
      </c>
      <c r="G271" s="7" t="s">
        <v>666</v>
      </c>
      <c r="H271" s="7" t="s">
        <v>203</v>
      </c>
      <c r="I271" s="7" t="s">
        <v>204</v>
      </c>
      <c r="J271" s="7" t="s">
        <v>369</v>
      </c>
      <c r="K271" s="7" t="s">
        <v>204</v>
      </c>
      <c r="L271" s="7" t="s">
        <v>204</v>
      </c>
      <c r="M271" s="7" t="s">
        <v>204</v>
      </c>
      <c r="N271" s="7" t="s">
        <v>204</v>
      </c>
      <c r="O271" s="7" t="s">
        <v>214</v>
      </c>
      <c r="P271" s="37" t="s">
        <v>664</v>
      </c>
      <c r="Q271" s="7" t="s">
        <v>42</v>
      </c>
    </row>
    <row r="272">
      <c r="A272" s="6" t="s">
        <v>667</v>
      </c>
      <c r="B272" s="7">
        <v>6.0</v>
      </c>
      <c r="C272" s="36">
        <v>4300.0</v>
      </c>
      <c r="D272" s="7">
        <v>1.0</v>
      </c>
      <c r="E272" s="7" t="s">
        <v>281</v>
      </c>
      <c r="F272" s="7" t="s">
        <v>235</v>
      </c>
      <c r="G272" s="7" t="s">
        <v>279</v>
      </c>
      <c r="H272" s="7" t="s">
        <v>203</v>
      </c>
      <c r="I272" s="7" t="s">
        <v>204</v>
      </c>
      <c r="J272" s="7" t="s">
        <v>364</v>
      </c>
      <c r="K272" s="7" t="s">
        <v>204</v>
      </c>
      <c r="L272" s="7" t="s">
        <v>204</v>
      </c>
      <c r="M272" s="7" t="s">
        <v>204</v>
      </c>
      <c r="N272" s="7" t="s">
        <v>204</v>
      </c>
      <c r="O272" s="7" t="s">
        <v>214</v>
      </c>
      <c r="P272" s="37" t="s">
        <v>664</v>
      </c>
      <c r="Q272" s="7" t="s">
        <v>42</v>
      </c>
    </row>
    <row r="273">
      <c r="A273" s="6" t="s">
        <v>668</v>
      </c>
      <c r="B273" s="7">
        <v>13.0</v>
      </c>
      <c r="C273" s="36">
        <v>51500.0</v>
      </c>
      <c r="D273" s="7">
        <v>1.0</v>
      </c>
      <c r="E273" s="7" t="s">
        <v>281</v>
      </c>
      <c r="F273" s="7" t="s">
        <v>235</v>
      </c>
      <c r="G273" s="7" t="s">
        <v>352</v>
      </c>
      <c r="H273" s="7" t="s">
        <v>203</v>
      </c>
      <c r="I273" s="7" t="s">
        <v>204</v>
      </c>
      <c r="J273" s="7" t="s">
        <v>364</v>
      </c>
      <c r="K273" s="7" t="s">
        <v>204</v>
      </c>
      <c r="L273" s="7" t="s">
        <v>204</v>
      </c>
      <c r="M273" s="7" t="s">
        <v>204</v>
      </c>
      <c r="N273" s="7" t="s">
        <v>204</v>
      </c>
      <c r="O273" s="7" t="s">
        <v>214</v>
      </c>
      <c r="P273" s="37" t="s">
        <v>664</v>
      </c>
      <c r="Q273" s="7" t="s">
        <v>42</v>
      </c>
    </row>
    <row r="274">
      <c r="A274" s="6" t="s">
        <v>669</v>
      </c>
      <c r="B274" s="7">
        <v>16.0</v>
      </c>
      <c r="C274" s="36">
        <v>175000.0</v>
      </c>
      <c r="D274" s="7">
        <v>1.0</v>
      </c>
      <c r="E274" s="7" t="s">
        <v>281</v>
      </c>
      <c r="F274" s="7" t="s">
        <v>235</v>
      </c>
      <c r="G274" s="7" t="s">
        <v>255</v>
      </c>
      <c r="H274" s="7" t="s">
        <v>203</v>
      </c>
      <c r="I274" s="7" t="s">
        <v>204</v>
      </c>
      <c r="J274" s="7" t="s">
        <v>364</v>
      </c>
      <c r="K274" s="7" t="s">
        <v>204</v>
      </c>
      <c r="L274" s="7" t="s">
        <v>204</v>
      </c>
      <c r="M274" s="7" t="s">
        <v>204</v>
      </c>
      <c r="N274" s="7" t="s">
        <v>204</v>
      </c>
      <c r="O274" s="7" t="s">
        <v>214</v>
      </c>
      <c r="P274" s="37" t="s">
        <v>664</v>
      </c>
      <c r="Q274" s="7" t="s">
        <v>42</v>
      </c>
    </row>
    <row r="275">
      <c r="A275" s="6" t="s">
        <v>670</v>
      </c>
      <c r="B275" s="7">
        <v>7.0</v>
      </c>
      <c r="C275" s="36">
        <v>5300.0</v>
      </c>
      <c r="D275" s="7">
        <v>2.0</v>
      </c>
      <c r="E275" s="7" t="s">
        <v>281</v>
      </c>
      <c r="F275" s="7" t="s">
        <v>235</v>
      </c>
      <c r="G275" s="7" t="s">
        <v>308</v>
      </c>
      <c r="H275" s="7" t="s">
        <v>203</v>
      </c>
      <c r="I275" s="7" t="s">
        <v>204</v>
      </c>
      <c r="J275" s="7" t="s">
        <v>204</v>
      </c>
      <c r="K275" s="7" t="s">
        <v>204</v>
      </c>
      <c r="L275" s="7" t="s">
        <v>204</v>
      </c>
      <c r="M275" s="7" t="s">
        <v>204</v>
      </c>
      <c r="N275" s="7" t="s">
        <v>204</v>
      </c>
      <c r="O275" s="7">
        <v>1.0</v>
      </c>
      <c r="P275" s="37" t="s">
        <v>390</v>
      </c>
      <c r="Q275" s="7" t="s">
        <v>9</v>
      </c>
    </row>
    <row r="276">
      <c r="A276" s="6" t="s">
        <v>671</v>
      </c>
      <c r="B276" s="7">
        <v>19.0</v>
      </c>
      <c r="C276" s="36">
        <v>546100.0</v>
      </c>
      <c r="D276" s="7">
        <v>2.0</v>
      </c>
      <c r="E276" s="7" t="s">
        <v>281</v>
      </c>
      <c r="F276" s="7" t="s">
        <v>235</v>
      </c>
      <c r="G276" s="7" t="s">
        <v>672</v>
      </c>
      <c r="H276" s="7" t="s">
        <v>203</v>
      </c>
      <c r="I276" s="7" t="s">
        <v>204</v>
      </c>
      <c r="J276" s="7" t="s">
        <v>204</v>
      </c>
      <c r="K276" s="7" t="s">
        <v>204</v>
      </c>
      <c r="L276" s="7" t="s">
        <v>204</v>
      </c>
      <c r="M276" s="7" t="s">
        <v>204</v>
      </c>
      <c r="N276" s="7" t="s">
        <v>204</v>
      </c>
      <c r="O276" s="7">
        <v>1.0</v>
      </c>
      <c r="P276" s="37" t="s">
        <v>390</v>
      </c>
      <c r="Q276" s="7" t="s">
        <v>9</v>
      </c>
    </row>
    <row r="277">
      <c r="A277" s="6" t="s">
        <v>673</v>
      </c>
      <c r="B277" s="7">
        <v>17.0</v>
      </c>
      <c r="C277" s="36">
        <v>248000.0</v>
      </c>
      <c r="D277" s="7">
        <v>2.0</v>
      </c>
      <c r="E277" s="7" t="s">
        <v>281</v>
      </c>
      <c r="F277" s="7" t="s">
        <v>235</v>
      </c>
      <c r="G277" s="7" t="s">
        <v>674</v>
      </c>
      <c r="H277" s="7" t="s">
        <v>203</v>
      </c>
      <c r="I277" s="7" t="s">
        <v>204</v>
      </c>
      <c r="J277" s="7" t="s">
        <v>204</v>
      </c>
      <c r="K277" s="7" t="s">
        <v>204</v>
      </c>
      <c r="L277" s="7">
        <v>20.0</v>
      </c>
      <c r="M277" s="7">
        <v>1.0</v>
      </c>
      <c r="N277" s="7" t="s">
        <v>213</v>
      </c>
      <c r="O277" s="7">
        <v>1.0</v>
      </c>
      <c r="P277" s="37" t="s">
        <v>284</v>
      </c>
      <c r="Q277" s="7" t="s">
        <v>9</v>
      </c>
    </row>
    <row r="278">
      <c r="A278" s="6" t="s">
        <v>675</v>
      </c>
      <c r="B278" s="7">
        <v>1.0</v>
      </c>
      <c r="C278" s="36">
        <v>240.0</v>
      </c>
      <c r="D278" s="7">
        <v>2.0</v>
      </c>
      <c r="E278" s="7" t="s">
        <v>281</v>
      </c>
      <c r="F278" s="7" t="s">
        <v>235</v>
      </c>
      <c r="G278" s="7" t="s">
        <v>310</v>
      </c>
      <c r="H278" s="7" t="s">
        <v>203</v>
      </c>
      <c r="I278" s="7" t="s">
        <v>204</v>
      </c>
      <c r="J278" s="7" t="s">
        <v>204</v>
      </c>
      <c r="K278" s="7" t="s">
        <v>204</v>
      </c>
      <c r="L278" s="7" t="s">
        <v>204</v>
      </c>
      <c r="M278" s="7" t="s">
        <v>204</v>
      </c>
      <c r="N278" s="7" t="s">
        <v>204</v>
      </c>
      <c r="O278" s="7">
        <v>1.0</v>
      </c>
      <c r="P278" s="37" t="s">
        <v>390</v>
      </c>
      <c r="Q278" s="7" t="s">
        <v>9</v>
      </c>
    </row>
    <row r="279">
      <c r="A279" s="6" t="s">
        <v>676</v>
      </c>
      <c r="B279" s="7">
        <v>11.0</v>
      </c>
      <c r="C279" s="36">
        <v>24600.0</v>
      </c>
      <c r="D279" s="7">
        <v>2.0</v>
      </c>
      <c r="E279" s="7" t="s">
        <v>281</v>
      </c>
      <c r="F279" s="7" t="s">
        <v>235</v>
      </c>
      <c r="G279" s="7" t="s">
        <v>312</v>
      </c>
      <c r="H279" s="7" t="s">
        <v>203</v>
      </c>
      <c r="I279" s="7" t="s">
        <v>204</v>
      </c>
      <c r="J279" s="7" t="s">
        <v>204</v>
      </c>
      <c r="K279" s="7" t="s">
        <v>204</v>
      </c>
      <c r="L279" s="7" t="s">
        <v>204</v>
      </c>
      <c r="M279" s="7" t="s">
        <v>204</v>
      </c>
      <c r="N279" s="7" t="s">
        <v>204</v>
      </c>
      <c r="O279" s="7">
        <v>1.0</v>
      </c>
      <c r="P279" s="37" t="s">
        <v>390</v>
      </c>
      <c r="Q279" s="7" t="s">
        <v>9</v>
      </c>
    </row>
    <row r="280">
      <c r="A280" s="6" t="s">
        <v>677</v>
      </c>
      <c r="B280" s="7">
        <v>14.0</v>
      </c>
      <c r="C280" s="36">
        <v>71500.0</v>
      </c>
      <c r="D280" s="7">
        <v>2.0</v>
      </c>
      <c r="E280" s="7" t="s">
        <v>281</v>
      </c>
      <c r="F280" s="7" t="s">
        <v>235</v>
      </c>
      <c r="G280" s="7" t="s">
        <v>458</v>
      </c>
      <c r="H280" s="7" t="s">
        <v>203</v>
      </c>
      <c r="I280" s="7" t="s">
        <v>204</v>
      </c>
      <c r="J280" s="7" t="s">
        <v>204</v>
      </c>
      <c r="K280" s="7" t="s">
        <v>204</v>
      </c>
      <c r="L280" s="7" t="s">
        <v>204</v>
      </c>
      <c r="M280" s="7" t="s">
        <v>204</v>
      </c>
      <c r="N280" s="7" t="s">
        <v>204</v>
      </c>
      <c r="O280" s="7">
        <v>1.0</v>
      </c>
      <c r="P280" s="37" t="s">
        <v>390</v>
      </c>
      <c r="Q280" s="7" t="s">
        <v>9</v>
      </c>
    </row>
    <row r="281">
      <c r="A281" s="38" t="s">
        <v>678</v>
      </c>
      <c r="B281" s="39">
        <v>10.0</v>
      </c>
      <c r="C281" s="40">
        <v>17000.0</v>
      </c>
      <c r="D281" s="39">
        <v>1.0</v>
      </c>
      <c r="E281" s="39" t="s">
        <v>208</v>
      </c>
      <c r="F281" s="39" t="s">
        <v>248</v>
      </c>
      <c r="G281" s="39" t="s">
        <v>202</v>
      </c>
      <c r="H281" s="39" t="s">
        <v>249</v>
      </c>
      <c r="I281" s="39">
        <v>30.0</v>
      </c>
      <c r="J281" s="39" t="s">
        <v>250</v>
      </c>
      <c r="K281" s="39" t="s">
        <v>221</v>
      </c>
      <c r="L281" s="39">
        <v>20.0</v>
      </c>
      <c r="M281" s="39">
        <v>1.0</v>
      </c>
      <c r="N281" s="39" t="s">
        <v>389</v>
      </c>
      <c r="O281" s="39" t="s">
        <v>214</v>
      </c>
      <c r="P281" s="41" t="s">
        <v>204</v>
      </c>
      <c r="Q281" s="39" t="s">
        <v>24</v>
      </c>
    </row>
    <row r="282">
      <c r="A282" s="38" t="s">
        <v>679</v>
      </c>
      <c r="B282" s="39">
        <v>19.0</v>
      </c>
      <c r="C282" s="40">
        <v>489000.0</v>
      </c>
      <c r="D282" s="39">
        <v>1.0</v>
      </c>
      <c r="E282" s="39" t="s">
        <v>208</v>
      </c>
      <c r="F282" s="39" t="s">
        <v>248</v>
      </c>
      <c r="G282" s="39" t="s">
        <v>368</v>
      </c>
      <c r="H282" s="39" t="s">
        <v>249</v>
      </c>
      <c r="I282" s="39">
        <v>40.0</v>
      </c>
      <c r="J282" s="39" t="s">
        <v>250</v>
      </c>
      <c r="K282" s="39" t="s">
        <v>292</v>
      </c>
      <c r="L282" s="39">
        <v>20.0</v>
      </c>
      <c r="M282" s="39">
        <v>1.0</v>
      </c>
      <c r="N282" s="39" t="s">
        <v>389</v>
      </c>
      <c r="O282" s="39" t="s">
        <v>214</v>
      </c>
      <c r="P282" s="41" t="s">
        <v>204</v>
      </c>
      <c r="Q282" s="39" t="s">
        <v>24</v>
      </c>
    </row>
    <row r="283">
      <c r="A283" s="6" t="s">
        <v>680</v>
      </c>
      <c r="B283" s="7">
        <v>5.0</v>
      </c>
      <c r="C283" s="36">
        <v>2650.0</v>
      </c>
      <c r="D283" s="7">
        <v>1.0</v>
      </c>
      <c r="E283" s="7" t="s">
        <v>208</v>
      </c>
      <c r="F283" s="7" t="s">
        <v>248</v>
      </c>
      <c r="G283" s="7" t="s">
        <v>279</v>
      </c>
      <c r="H283" s="7" t="s">
        <v>249</v>
      </c>
      <c r="I283" s="7">
        <v>30.0</v>
      </c>
      <c r="J283" s="7" t="s">
        <v>250</v>
      </c>
      <c r="K283" s="7" t="s">
        <v>279</v>
      </c>
      <c r="L283" s="7">
        <v>20.0</v>
      </c>
      <c r="M283" s="7">
        <v>1.0</v>
      </c>
      <c r="N283" s="7" t="s">
        <v>389</v>
      </c>
      <c r="O283" s="7" t="s">
        <v>214</v>
      </c>
      <c r="P283" s="37" t="s">
        <v>204</v>
      </c>
      <c r="Q283" s="7" t="s">
        <v>24</v>
      </c>
    </row>
    <row r="284">
      <c r="A284" s="38" t="s">
        <v>681</v>
      </c>
      <c r="B284" s="39">
        <v>15.0</v>
      </c>
      <c r="C284" s="40">
        <v>95000.0</v>
      </c>
      <c r="D284" s="39">
        <v>1.0</v>
      </c>
      <c r="E284" s="39" t="s">
        <v>208</v>
      </c>
      <c r="F284" s="39" t="s">
        <v>248</v>
      </c>
      <c r="G284" s="39" t="s">
        <v>277</v>
      </c>
      <c r="H284" s="39" t="s">
        <v>249</v>
      </c>
      <c r="I284" s="39">
        <v>30.0</v>
      </c>
      <c r="J284" s="39" t="s">
        <v>250</v>
      </c>
      <c r="K284" s="39" t="s">
        <v>301</v>
      </c>
      <c r="L284" s="39">
        <v>20.0</v>
      </c>
      <c r="M284" s="39">
        <v>1.0</v>
      </c>
      <c r="N284" s="39" t="s">
        <v>389</v>
      </c>
      <c r="O284" s="39" t="s">
        <v>214</v>
      </c>
      <c r="P284" s="41" t="s">
        <v>204</v>
      </c>
      <c r="Q284" s="39" t="s">
        <v>24</v>
      </c>
    </row>
    <row r="285">
      <c r="A285" s="38" t="s">
        <v>682</v>
      </c>
      <c r="B285" s="39">
        <v>9.0</v>
      </c>
      <c r="C285" s="40">
        <v>13400.0</v>
      </c>
      <c r="D285" s="39">
        <v>2.0</v>
      </c>
      <c r="E285" s="39" t="s">
        <v>200</v>
      </c>
      <c r="F285" s="39" t="s">
        <v>248</v>
      </c>
      <c r="G285" s="39" t="s">
        <v>301</v>
      </c>
      <c r="H285" s="39" t="s">
        <v>249</v>
      </c>
      <c r="I285" s="39">
        <v>60.0</v>
      </c>
      <c r="J285" s="39" t="s">
        <v>250</v>
      </c>
      <c r="K285" s="39" t="s">
        <v>221</v>
      </c>
      <c r="L285" s="39">
        <v>20.0</v>
      </c>
      <c r="M285" s="39">
        <v>1.0</v>
      </c>
      <c r="N285" s="39" t="s">
        <v>389</v>
      </c>
      <c r="O285" s="39">
        <v>1.0</v>
      </c>
      <c r="P285" s="41" t="s">
        <v>206</v>
      </c>
      <c r="Q285" s="39" t="s">
        <v>24</v>
      </c>
    </row>
    <row r="286">
      <c r="A286" s="38" t="s">
        <v>683</v>
      </c>
      <c r="B286" s="39">
        <v>19.0</v>
      </c>
      <c r="C286" s="40">
        <v>559000.0</v>
      </c>
      <c r="D286" s="39">
        <v>2.0</v>
      </c>
      <c r="E286" s="39" t="s">
        <v>200</v>
      </c>
      <c r="F286" s="39" t="s">
        <v>248</v>
      </c>
      <c r="G286" s="39" t="s">
        <v>335</v>
      </c>
      <c r="H286" s="39" t="s">
        <v>249</v>
      </c>
      <c r="I286" s="39">
        <v>100.0</v>
      </c>
      <c r="J286" s="39" t="s">
        <v>250</v>
      </c>
      <c r="K286" s="39" t="s">
        <v>218</v>
      </c>
      <c r="L286" s="39">
        <v>20.0</v>
      </c>
      <c r="M286" s="39">
        <v>1.0</v>
      </c>
      <c r="N286" s="39" t="s">
        <v>389</v>
      </c>
      <c r="O286" s="39">
        <v>1.0</v>
      </c>
      <c r="P286" s="41" t="s">
        <v>206</v>
      </c>
      <c r="Q286" s="39" t="s">
        <v>24</v>
      </c>
    </row>
    <row r="287">
      <c r="A287" s="6" t="s">
        <v>684</v>
      </c>
      <c r="B287" s="7">
        <v>5.0</v>
      </c>
      <c r="C287" s="36">
        <v>3020.0</v>
      </c>
      <c r="D287" s="7">
        <v>2.0</v>
      </c>
      <c r="E287" s="7" t="s">
        <v>200</v>
      </c>
      <c r="F287" s="7" t="s">
        <v>248</v>
      </c>
      <c r="G287" s="7" t="s">
        <v>232</v>
      </c>
      <c r="H287" s="7" t="s">
        <v>249</v>
      </c>
      <c r="I287" s="7">
        <v>60.0</v>
      </c>
      <c r="J287" s="7" t="s">
        <v>250</v>
      </c>
      <c r="K287" s="7" t="s">
        <v>223</v>
      </c>
      <c r="L287" s="7">
        <v>20.0</v>
      </c>
      <c r="M287" s="7">
        <v>1.0</v>
      </c>
      <c r="N287" s="7" t="s">
        <v>389</v>
      </c>
      <c r="O287" s="7">
        <v>1.0</v>
      </c>
      <c r="P287" s="37" t="s">
        <v>206</v>
      </c>
      <c r="Q287" s="7" t="s">
        <v>24</v>
      </c>
    </row>
    <row r="288">
      <c r="A288" s="38" t="s">
        <v>685</v>
      </c>
      <c r="B288" s="39">
        <v>14.0</v>
      </c>
      <c r="C288" s="40">
        <v>72200.0</v>
      </c>
      <c r="D288" s="39">
        <v>2.0</v>
      </c>
      <c r="E288" s="39" t="s">
        <v>200</v>
      </c>
      <c r="F288" s="39" t="s">
        <v>248</v>
      </c>
      <c r="G288" s="39" t="s">
        <v>255</v>
      </c>
      <c r="H288" s="39" t="s">
        <v>249</v>
      </c>
      <c r="I288" s="39">
        <v>80.0</v>
      </c>
      <c r="J288" s="39" t="s">
        <v>250</v>
      </c>
      <c r="K288" s="39" t="s">
        <v>202</v>
      </c>
      <c r="L288" s="39">
        <v>20.0</v>
      </c>
      <c r="M288" s="39">
        <v>1.0</v>
      </c>
      <c r="N288" s="39" t="s">
        <v>389</v>
      </c>
      <c r="O288" s="39">
        <v>1.0</v>
      </c>
      <c r="P288" s="41" t="s">
        <v>206</v>
      </c>
      <c r="Q288" s="39" t="s">
        <v>24</v>
      </c>
    </row>
    <row r="289">
      <c r="A289" s="6" t="s">
        <v>686</v>
      </c>
      <c r="B289" s="7">
        <v>4.0</v>
      </c>
      <c r="C289" s="36">
        <v>2000.0</v>
      </c>
      <c r="D289" s="7">
        <v>2.0</v>
      </c>
      <c r="E289" s="7" t="s">
        <v>281</v>
      </c>
      <c r="F289" s="7" t="s">
        <v>235</v>
      </c>
      <c r="G289" s="7" t="s">
        <v>232</v>
      </c>
      <c r="H289" s="7" t="s">
        <v>687</v>
      </c>
      <c r="I289" s="7" t="s">
        <v>204</v>
      </c>
      <c r="J289" s="7" t="s">
        <v>204</v>
      </c>
      <c r="K289" s="7" t="s">
        <v>204</v>
      </c>
      <c r="L289" s="7">
        <v>20.0</v>
      </c>
      <c r="M289" s="7">
        <v>1.0</v>
      </c>
      <c r="N289" s="7" t="s">
        <v>213</v>
      </c>
      <c r="O289" s="7">
        <v>2.0</v>
      </c>
      <c r="P289" s="37" t="s">
        <v>563</v>
      </c>
      <c r="Q289" s="7" t="s">
        <v>14</v>
      </c>
    </row>
    <row r="290">
      <c r="A290" s="6" t="s">
        <v>688</v>
      </c>
      <c r="B290" s="7">
        <v>16.0</v>
      </c>
      <c r="C290" s="36">
        <v>160000.0</v>
      </c>
      <c r="D290" s="7">
        <v>2.0</v>
      </c>
      <c r="E290" s="7" t="s">
        <v>281</v>
      </c>
      <c r="F290" s="7" t="s">
        <v>235</v>
      </c>
      <c r="G290" s="7" t="s">
        <v>239</v>
      </c>
      <c r="H290" s="7" t="s">
        <v>687</v>
      </c>
      <c r="I290" s="7" t="s">
        <v>204</v>
      </c>
      <c r="J290" s="7" t="s">
        <v>204</v>
      </c>
      <c r="K290" s="7" t="s">
        <v>204</v>
      </c>
      <c r="L290" s="7">
        <v>20.0</v>
      </c>
      <c r="M290" s="7">
        <v>1.0</v>
      </c>
      <c r="N290" s="7" t="s">
        <v>213</v>
      </c>
      <c r="O290" s="7">
        <v>2.0</v>
      </c>
      <c r="P290" s="37" t="s">
        <v>563</v>
      </c>
      <c r="Q290" s="7" t="s">
        <v>14</v>
      </c>
    </row>
    <row r="291">
      <c r="A291" s="6" t="s">
        <v>689</v>
      </c>
      <c r="B291" s="7">
        <v>8.0</v>
      </c>
      <c r="C291" s="36">
        <v>9000.0</v>
      </c>
      <c r="D291" s="7">
        <v>2.0</v>
      </c>
      <c r="E291" s="7" t="s">
        <v>281</v>
      </c>
      <c r="F291" s="7" t="s">
        <v>235</v>
      </c>
      <c r="G291" s="7" t="s">
        <v>230</v>
      </c>
      <c r="H291" s="7" t="s">
        <v>687</v>
      </c>
      <c r="I291" s="7" t="s">
        <v>204</v>
      </c>
      <c r="J291" s="7" t="s">
        <v>204</v>
      </c>
      <c r="K291" s="7" t="s">
        <v>204</v>
      </c>
      <c r="L291" s="7">
        <v>20.0</v>
      </c>
      <c r="M291" s="7">
        <v>1.0</v>
      </c>
      <c r="N291" s="7" t="s">
        <v>213</v>
      </c>
      <c r="O291" s="7">
        <v>2.0</v>
      </c>
      <c r="P291" s="37" t="s">
        <v>563</v>
      </c>
      <c r="Q291" s="7" t="s">
        <v>14</v>
      </c>
    </row>
    <row r="292">
      <c r="A292" s="6" t="s">
        <v>690</v>
      </c>
      <c r="B292" s="7">
        <v>19.0</v>
      </c>
      <c r="C292" s="36">
        <v>525000.0</v>
      </c>
      <c r="D292" s="7">
        <v>2.0</v>
      </c>
      <c r="E292" s="7" t="s">
        <v>281</v>
      </c>
      <c r="F292" s="7" t="s">
        <v>235</v>
      </c>
      <c r="G292" s="7" t="s">
        <v>691</v>
      </c>
      <c r="H292" s="7" t="s">
        <v>687</v>
      </c>
      <c r="I292" s="7" t="s">
        <v>204</v>
      </c>
      <c r="J292" s="7" t="s">
        <v>204</v>
      </c>
      <c r="K292" s="7" t="s">
        <v>204</v>
      </c>
      <c r="L292" s="7">
        <v>20.0</v>
      </c>
      <c r="M292" s="7">
        <v>1.0</v>
      </c>
      <c r="N292" s="7" t="s">
        <v>213</v>
      </c>
      <c r="O292" s="7">
        <v>2.0</v>
      </c>
      <c r="P292" s="37" t="s">
        <v>563</v>
      </c>
      <c r="Q292" s="7" t="s">
        <v>14</v>
      </c>
    </row>
    <row r="293">
      <c r="A293" s="38" t="s">
        <v>692</v>
      </c>
      <c r="B293" s="39">
        <v>10.0</v>
      </c>
      <c r="C293" s="40">
        <v>19200.0</v>
      </c>
      <c r="D293" s="39">
        <v>2.0</v>
      </c>
      <c r="E293" s="39" t="s">
        <v>200</v>
      </c>
      <c r="F293" s="39" t="s">
        <v>209</v>
      </c>
      <c r="G293" s="39" t="s">
        <v>308</v>
      </c>
      <c r="H293" s="39" t="s">
        <v>211</v>
      </c>
      <c r="I293" s="39">
        <v>20.0</v>
      </c>
      <c r="J293" s="39" t="s">
        <v>369</v>
      </c>
      <c r="K293" s="39" t="s">
        <v>204</v>
      </c>
      <c r="L293" s="39">
        <v>20.0</v>
      </c>
      <c r="M293" s="39">
        <v>4.0</v>
      </c>
      <c r="N293" s="39" t="s">
        <v>213</v>
      </c>
      <c r="O293" s="39">
        <v>1.0</v>
      </c>
      <c r="P293" s="41" t="s">
        <v>317</v>
      </c>
      <c r="Q293" s="39" t="s">
        <v>24</v>
      </c>
    </row>
    <row r="294">
      <c r="A294" s="6" t="s">
        <v>693</v>
      </c>
      <c r="B294" s="7">
        <v>5.0</v>
      </c>
      <c r="C294" s="36">
        <v>3300.0</v>
      </c>
      <c r="D294" s="7">
        <v>2.0</v>
      </c>
      <c r="E294" s="7" t="s">
        <v>200</v>
      </c>
      <c r="F294" s="7" t="s">
        <v>209</v>
      </c>
      <c r="G294" s="7" t="s">
        <v>232</v>
      </c>
      <c r="H294" s="7" t="s">
        <v>211</v>
      </c>
      <c r="I294" s="7">
        <v>20.0</v>
      </c>
      <c r="J294" s="7" t="s">
        <v>364</v>
      </c>
      <c r="K294" s="7" t="s">
        <v>204</v>
      </c>
      <c r="L294" s="7">
        <v>20.0</v>
      </c>
      <c r="M294" s="7">
        <v>2.0</v>
      </c>
      <c r="N294" s="7" t="s">
        <v>213</v>
      </c>
      <c r="O294" s="7">
        <v>1.0</v>
      </c>
      <c r="P294" s="37" t="s">
        <v>317</v>
      </c>
      <c r="Q294" s="7" t="s">
        <v>24</v>
      </c>
    </row>
    <row r="295">
      <c r="A295" s="38" t="s">
        <v>694</v>
      </c>
      <c r="B295" s="39">
        <v>2.0</v>
      </c>
      <c r="C295" s="40">
        <v>720.0</v>
      </c>
      <c r="D295" s="39">
        <v>2.0</v>
      </c>
      <c r="E295" s="39" t="s">
        <v>200</v>
      </c>
      <c r="F295" s="39" t="s">
        <v>209</v>
      </c>
      <c r="G295" s="39" t="s">
        <v>279</v>
      </c>
      <c r="H295" s="39" t="s">
        <v>211</v>
      </c>
      <c r="I295" s="39">
        <v>15.0</v>
      </c>
      <c r="J295" s="39" t="s">
        <v>204</v>
      </c>
      <c r="K295" s="39" t="s">
        <v>204</v>
      </c>
      <c r="L295" s="39">
        <v>20.0</v>
      </c>
      <c r="M295" s="39">
        <v>1.0</v>
      </c>
      <c r="N295" s="39" t="s">
        <v>213</v>
      </c>
      <c r="O295" s="39">
        <v>1.0</v>
      </c>
      <c r="P295" s="41" t="s">
        <v>317</v>
      </c>
      <c r="Q295" s="39" t="s">
        <v>24</v>
      </c>
    </row>
    <row r="296">
      <c r="A296" s="6" t="s">
        <v>695</v>
      </c>
      <c r="B296" s="7">
        <v>17.0</v>
      </c>
      <c r="C296" s="36">
        <v>225150.0</v>
      </c>
      <c r="D296" s="7">
        <v>1.0</v>
      </c>
      <c r="E296" s="7" t="s">
        <v>357</v>
      </c>
      <c r="F296" s="7" t="s">
        <v>235</v>
      </c>
      <c r="G296" s="7" t="s">
        <v>275</v>
      </c>
      <c r="H296" s="7" t="s">
        <v>363</v>
      </c>
      <c r="I296" s="7" t="s">
        <v>204</v>
      </c>
      <c r="J296" s="7" t="s">
        <v>204</v>
      </c>
      <c r="K296" s="7" t="s">
        <v>204</v>
      </c>
      <c r="L296" s="7" t="s">
        <v>204</v>
      </c>
      <c r="M296" s="7" t="s">
        <v>204</v>
      </c>
      <c r="N296" s="7" t="s">
        <v>204</v>
      </c>
      <c r="O296" s="7" t="s">
        <v>214</v>
      </c>
      <c r="P296" s="37" t="s">
        <v>228</v>
      </c>
      <c r="Q296" s="7" t="s">
        <v>29</v>
      </c>
    </row>
    <row r="297">
      <c r="A297" s="6" t="s">
        <v>696</v>
      </c>
      <c r="B297" s="7">
        <v>8.0</v>
      </c>
      <c r="C297" s="36">
        <v>9500.0</v>
      </c>
      <c r="D297" s="7">
        <v>1.0</v>
      </c>
      <c r="E297" s="7" t="s">
        <v>357</v>
      </c>
      <c r="F297" s="7" t="s">
        <v>235</v>
      </c>
      <c r="G297" s="7" t="s">
        <v>220</v>
      </c>
      <c r="H297" s="7" t="s">
        <v>363</v>
      </c>
      <c r="I297" s="7" t="s">
        <v>204</v>
      </c>
      <c r="J297" s="7" t="s">
        <v>204</v>
      </c>
      <c r="K297" s="7" t="s">
        <v>204</v>
      </c>
      <c r="L297" s="7">
        <v>20.0</v>
      </c>
      <c r="M297" s="7">
        <v>1.0</v>
      </c>
      <c r="N297" s="7" t="s">
        <v>213</v>
      </c>
      <c r="O297" s="7" t="s">
        <v>214</v>
      </c>
      <c r="P297" s="37" t="s">
        <v>381</v>
      </c>
      <c r="Q297" s="7" t="s">
        <v>9</v>
      </c>
    </row>
    <row r="298">
      <c r="A298" s="6" t="s">
        <v>697</v>
      </c>
      <c r="B298" s="7">
        <v>4.0</v>
      </c>
      <c r="C298" s="36">
        <v>2100.0</v>
      </c>
      <c r="D298" s="7">
        <v>1.0</v>
      </c>
      <c r="E298" s="7" t="s">
        <v>357</v>
      </c>
      <c r="F298" s="7" t="s">
        <v>235</v>
      </c>
      <c r="G298" s="7" t="s">
        <v>232</v>
      </c>
      <c r="H298" s="7" t="s">
        <v>363</v>
      </c>
      <c r="I298" s="7" t="s">
        <v>204</v>
      </c>
      <c r="J298" s="7" t="s">
        <v>204</v>
      </c>
      <c r="K298" s="7" t="s">
        <v>204</v>
      </c>
      <c r="L298" s="7" t="s">
        <v>204</v>
      </c>
      <c r="M298" s="7" t="s">
        <v>204</v>
      </c>
      <c r="N298" s="7" t="s">
        <v>204</v>
      </c>
      <c r="O298" s="7" t="s">
        <v>214</v>
      </c>
      <c r="P298" s="37" t="s">
        <v>228</v>
      </c>
      <c r="Q298" s="7" t="s">
        <v>29</v>
      </c>
    </row>
    <row r="299">
      <c r="A299" s="6" t="s">
        <v>698</v>
      </c>
      <c r="B299" s="7">
        <v>18.0</v>
      </c>
      <c r="C299" s="36">
        <v>331200.0</v>
      </c>
      <c r="D299" s="7">
        <v>1.0</v>
      </c>
      <c r="E299" s="7" t="s">
        <v>357</v>
      </c>
      <c r="F299" s="7" t="s">
        <v>235</v>
      </c>
      <c r="G299" s="7" t="s">
        <v>295</v>
      </c>
      <c r="H299" s="7" t="s">
        <v>363</v>
      </c>
      <c r="I299" s="7" t="s">
        <v>204</v>
      </c>
      <c r="J299" s="7" t="s">
        <v>204</v>
      </c>
      <c r="K299" s="7" t="s">
        <v>204</v>
      </c>
      <c r="L299" s="7" t="s">
        <v>204</v>
      </c>
      <c r="M299" s="7" t="s">
        <v>204</v>
      </c>
      <c r="N299" s="7" t="s">
        <v>204</v>
      </c>
      <c r="O299" s="7" t="s">
        <v>214</v>
      </c>
      <c r="P299" s="37" t="s">
        <v>228</v>
      </c>
      <c r="Q299" s="7" t="s">
        <v>9</v>
      </c>
    </row>
    <row r="300">
      <c r="A300" s="6" t="s">
        <v>699</v>
      </c>
      <c r="B300" s="7">
        <v>10.0</v>
      </c>
      <c r="C300" s="36">
        <v>18795.0</v>
      </c>
      <c r="D300" s="7">
        <v>1.0</v>
      </c>
      <c r="E300" s="7" t="s">
        <v>357</v>
      </c>
      <c r="F300" s="7" t="s">
        <v>235</v>
      </c>
      <c r="G300" s="7" t="s">
        <v>202</v>
      </c>
      <c r="H300" s="7" t="s">
        <v>363</v>
      </c>
      <c r="I300" s="7" t="s">
        <v>204</v>
      </c>
      <c r="J300" s="7" t="s">
        <v>204</v>
      </c>
      <c r="K300" s="7" t="s">
        <v>204</v>
      </c>
      <c r="L300" s="7" t="s">
        <v>204</v>
      </c>
      <c r="M300" s="7" t="s">
        <v>204</v>
      </c>
      <c r="N300" s="7" t="s">
        <v>204</v>
      </c>
      <c r="O300" s="7" t="s">
        <v>214</v>
      </c>
      <c r="P300" s="37" t="s">
        <v>228</v>
      </c>
      <c r="Q300" s="7" t="s">
        <v>29</v>
      </c>
    </row>
    <row r="301">
      <c r="A301" s="6" t="s">
        <v>700</v>
      </c>
      <c r="B301" s="7">
        <v>15.0</v>
      </c>
      <c r="C301" s="36">
        <v>109250.0</v>
      </c>
      <c r="D301" s="7">
        <v>1.0</v>
      </c>
      <c r="E301" s="7" t="s">
        <v>357</v>
      </c>
      <c r="F301" s="7" t="s">
        <v>235</v>
      </c>
      <c r="G301" s="7" t="s">
        <v>518</v>
      </c>
      <c r="H301" s="7" t="s">
        <v>363</v>
      </c>
      <c r="I301" s="7" t="s">
        <v>204</v>
      </c>
      <c r="J301" s="7" t="s">
        <v>204</v>
      </c>
      <c r="K301" s="7" t="s">
        <v>204</v>
      </c>
      <c r="L301" s="7">
        <v>20.0</v>
      </c>
      <c r="M301" s="7">
        <v>1.0</v>
      </c>
      <c r="N301" s="7" t="s">
        <v>213</v>
      </c>
      <c r="O301" s="7" t="s">
        <v>214</v>
      </c>
      <c r="P301" s="37" t="s">
        <v>381</v>
      </c>
      <c r="Q301" s="7" t="s">
        <v>9</v>
      </c>
    </row>
    <row r="302">
      <c r="A302" s="6" t="s">
        <v>701</v>
      </c>
      <c r="B302" s="7">
        <v>2.0</v>
      </c>
      <c r="C302" s="36">
        <v>475.0</v>
      </c>
      <c r="D302" s="7">
        <v>1.0</v>
      </c>
      <c r="E302" s="7" t="s">
        <v>357</v>
      </c>
      <c r="F302" s="7" t="s">
        <v>235</v>
      </c>
      <c r="G302" s="7" t="s">
        <v>279</v>
      </c>
      <c r="H302" s="7" t="s">
        <v>363</v>
      </c>
      <c r="I302" s="7" t="s">
        <v>204</v>
      </c>
      <c r="J302" s="7" t="s">
        <v>204</v>
      </c>
      <c r="K302" s="7" t="s">
        <v>204</v>
      </c>
      <c r="L302" s="7" t="s">
        <v>204</v>
      </c>
      <c r="M302" s="7" t="s">
        <v>204</v>
      </c>
      <c r="N302" s="7" t="s">
        <v>204</v>
      </c>
      <c r="O302" s="7" t="s">
        <v>214</v>
      </c>
      <c r="P302" s="37" t="s">
        <v>228</v>
      </c>
      <c r="Q302" s="7" t="s">
        <v>9</v>
      </c>
    </row>
    <row r="303">
      <c r="A303" s="6" t="s">
        <v>702</v>
      </c>
      <c r="B303" s="7">
        <v>11.0</v>
      </c>
      <c r="C303" s="36">
        <v>26000.0</v>
      </c>
      <c r="D303" s="7">
        <v>1.0</v>
      </c>
      <c r="E303" s="7" t="s">
        <v>357</v>
      </c>
      <c r="F303" s="7" t="s">
        <v>235</v>
      </c>
      <c r="G303" s="7" t="s">
        <v>301</v>
      </c>
      <c r="H303" s="7" t="s">
        <v>363</v>
      </c>
      <c r="I303" s="7" t="s">
        <v>204</v>
      </c>
      <c r="J303" s="7" t="s">
        <v>204</v>
      </c>
      <c r="K303" s="7" t="s">
        <v>204</v>
      </c>
      <c r="L303" s="7" t="s">
        <v>204</v>
      </c>
      <c r="M303" s="7" t="s">
        <v>204</v>
      </c>
      <c r="N303" s="7" t="s">
        <v>204</v>
      </c>
      <c r="O303" s="7" t="s">
        <v>214</v>
      </c>
      <c r="P303" s="37" t="s">
        <v>228</v>
      </c>
      <c r="Q303" s="7" t="s">
        <v>9</v>
      </c>
    </row>
    <row r="304">
      <c r="A304" s="38" t="s">
        <v>703</v>
      </c>
      <c r="B304" s="39">
        <v>9.0</v>
      </c>
      <c r="C304" s="40">
        <v>12800.0</v>
      </c>
      <c r="D304" s="39">
        <v>2.0</v>
      </c>
      <c r="E304" s="39" t="s">
        <v>281</v>
      </c>
      <c r="F304" s="39" t="s">
        <v>261</v>
      </c>
      <c r="G304" s="39" t="s">
        <v>301</v>
      </c>
      <c r="H304" s="39" t="s">
        <v>263</v>
      </c>
      <c r="I304" s="39" t="s">
        <v>204</v>
      </c>
      <c r="J304" s="39" t="s">
        <v>302</v>
      </c>
      <c r="K304" s="39" t="s">
        <v>220</v>
      </c>
      <c r="L304" s="39">
        <v>20.0</v>
      </c>
      <c r="M304" s="39">
        <v>1.0</v>
      </c>
      <c r="N304" s="39" t="s">
        <v>213</v>
      </c>
      <c r="O304" s="39">
        <v>1.0</v>
      </c>
      <c r="P304" s="41" t="s">
        <v>704</v>
      </c>
      <c r="Q304" s="39" t="s">
        <v>24</v>
      </c>
    </row>
    <row r="305">
      <c r="A305" s="38" t="s">
        <v>705</v>
      </c>
      <c r="B305" s="39">
        <v>14.0</v>
      </c>
      <c r="C305" s="40">
        <v>69900.0</v>
      </c>
      <c r="D305" s="39">
        <v>2.0</v>
      </c>
      <c r="E305" s="39" t="s">
        <v>281</v>
      </c>
      <c r="F305" s="39" t="s">
        <v>261</v>
      </c>
      <c r="G305" s="39" t="s">
        <v>518</v>
      </c>
      <c r="H305" s="39" t="s">
        <v>263</v>
      </c>
      <c r="I305" s="39" t="s">
        <v>204</v>
      </c>
      <c r="J305" s="39" t="s">
        <v>302</v>
      </c>
      <c r="K305" s="39" t="s">
        <v>301</v>
      </c>
      <c r="L305" s="39">
        <v>20.0</v>
      </c>
      <c r="M305" s="39">
        <v>1.0</v>
      </c>
      <c r="N305" s="39" t="s">
        <v>213</v>
      </c>
      <c r="O305" s="39">
        <v>1.0</v>
      </c>
      <c r="P305" s="41" t="s">
        <v>704</v>
      </c>
      <c r="Q305" s="39" t="s">
        <v>24</v>
      </c>
    </row>
    <row r="306">
      <c r="A306" s="38" t="s">
        <v>706</v>
      </c>
      <c r="B306" s="39">
        <v>18.0</v>
      </c>
      <c r="C306" s="40">
        <v>360000.0</v>
      </c>
      <c r="D306" s="39">
        <v>2.0</v>
      </c>
      <c r="E306" s="39" t="s">
        <v>281</v>
      </c>
      <c r="F306" s="39" t="s">
        <v>261</v>
      </c>
      <c r="G306" s="39" t="s">
        <v>335</v>
      </c>
      <c r="H306" s="39" t="s">
        <v>263</v>
      </c>
      <c r="I306" s="39" t="s">
        <v>204</v>
      </c>
      <c r="J306" s="39" t="s">
        <v>302</v>
      </c>
      <c r="K306" s="39" t="s">
        <v>277</v>
      </c>
      <c r="L306" s="39">
        <v>20.0</v>
      </c>
      <c r="M306" s="39">
        <v>1.0</v>
      </c>
      <c r="N306" s="39" t="s">
        <v>213</v>
      </c>
      <c r="O306" s="39">
        <v>1.0</v>
      </c>
      <c r="P306" s="41" t="s">
        <v>704</v>
      </c>
      <c r="Q306" s="39" t="s">
        <v>24</v>
      </c>
    </row>
    <row r="307">
      <c r="A307" s="6" t="s">
        <v>707</v>
      </c>
      <c r="B307" s="7">
        <v>5.0</v>
      </c>
      <c r="C307" s="36">
        <v>2910.0</v>
      </c>
      <c r="D307" s="7">
        <v>2.0</v>
      </c>
      <c r="E307" s="7" t="s">
        <v>281</v>
      </c>
      <c r="F307" s="7" t="s">
        <v>261</v>
      </c>
      <c r="G307" s="7" t="s">
        <v>279</v>
      </c>
      <c r="H307" s="7" t="s">
        <v>263</v>
      </c>
      <c r="I307" s="7" t="s">
        <v>204</v>
      </c>
      <c r="J307" s="7" t="s">
        <v>302</v>
      </c>
      <c r="K307" s="7" t="s">
        <v>279</v>
      </c>
      <c r="L307" s="7">
        <v>20.0</v>
      </c>
      <c r="M307" s="7">
        <v>1.0</v>
      </c>
      <c r="N307" s="7" t="s">
        <v>213</v>
      </c>
      <c r="O307" s="7">
        <v>1.0</v>
      </c>
      <c r="P307" s="37" t="s">
        <v>704</v>
      </c>
      <c r="Q307" s="7" t="s">
        <v>24</v>
      </c>
    </row>
    <row r="308">
      <c r="A308" s="6" t="s">
        <v>708</v>
      </c>
      <c r="B308" s="7">
        <v>7.0</v>
      </c>
      <c r="C308" s="36">
        <v>6250.0</v>
      </c>
      <c r="D308" s="7">
        <v>1.0</v>
      </c>
      <c r="E308" s="7" t="s">
        <v>281</v>
      </c>
      <c r="F308" s="7" t="s">
        <v>235</v>
      </c>
      <c r="G308" s="7" t="s">
        <v>220</v>
      </c>
      <c r="H308" s="7" t="s">
        <v>709</v>
      </c>
      <c r="I308" s="7" t="s">
        <v>204</v>
      </c>
      <c r="J308" s="7" t="s">
        <v>710</v>
      </c>
      <c r="K308" s="7" t="s">
        <v>204</v>
      </c>
      <c r="L308" s="7">
        <v>20.0</v>
      </c>
      <c r="M308" s="7">
        <v>1.0</v>
      </c>
      <c r="N308" s="7" t="s">
        <v>213</v>
      </c>
      <c r="O308" s="7" t="s">
        <v>214</v>
      </c>
      <c r="P308" s="37" t="s">
        <v>381</v>
      </c>
      <c r="Q308" s="7" t="s">
        <v>14</v>
      </c>
    </row>
    <row r="309">
      <c r="A309" s="6" t="s">
        <v>711</v>
      </c>
      <c r="B309" s="7">
        <v>2.0</v>
      </c>
      <c r="C309" s="36">
        <v>750.0</v>
      </c>
      <c r="D309" s="7">
        <v>1.0</v>
      </c>
      <c r="E309" s="7" t="s">
        <v>281</v>
      </c>
      <c r="F309" s="7" t="s">
        <v>261</v>
      </c>
      <c r="G309" s="7" t="s">
        <v>279</v>
      </c>
      <c r="H309" s="7" t="s">
        <v>709</v>
      </c>
      <c r="I309" s="7" t="s">
        <v>204</v>
      </c>
      <c r="J309" s="7" t="s">
        <v>710</v>
      </c>
      <c r="K309" s="7" t="s">
        <v>204</v>
      </c>
      <c r="L309" s="7">
        <v>20.0</v>
      </c>
      <c r="M309" s="7">
        <v>1.0</v>
      </c>
      <c r="N309" s="7" t="s">
        <v>213</v>
      </c>
      <c r="O309" s="7" t="s">
        <v>214</v>
      </c>
      <c r="P309" s="37" t="s">
        <v>381</v>
      </c>
      <c r="Q309" s="7" t="s">
        <v>14</v>
      </c>
    </row>
    <row r="310">
      <c r="A310" s="6" t="s">
        <v>712</v>
      </c>
      <c r="B310" s="7">
        <v>13.0</v>
      </c>
      <c r="C310" s="36">
        <v>49000.0</v>
      </c>
      <c r="D310" s="7">
        <v>1.0</v>
      </c>
      <c r="E310" s="7" t="s">
        <v>281</v>
      </c>
      <c r="F310" s="7" t="s">
        <v>235</v>
      </c>
      <c r="G310" s="7" t="s">
        <v>255</v>
      </c>
      <c r="H310" s="7" t="s">
        <v>709</v>
      </c>
      <c r="I310" s="7" t="s">
        <v>204</v>
      </c>
      <c r="J310" s="7" t="s">
        <v>713</v>
      </c>
      <c r="K310" s="7" t="s">
        <v>204</v>
      </c>
      <c r="L310" s="7">
        <v>40.0</v>
      </c>
      <c r="M310" s="7">
        <v>2.0</v>
      </c>
      <c r="N310" s="7" t="s">
        <v>213</v>
      </c>
      <c r="O310" s="7" t="s">
        <v>214</v>
      </c>
      <c r="P310" s="37" t="s">
        <v>381</v>
      </c>
      <c r="Q310" s="7" t="s">
        <v>14</v>
      </c>
    </row>
    <row r="311">
      <c r="A311" s="6" t="s">
        <v>714</v>
      </c>
      <c r="B311" s="7">
        <v>18.0</v>
      </c>
      <c r="C311" s="36">
        <v>375000.0</v>
      </c>
      <c r="D311" s="7">
        <v>1.0</v>
      </c>
      <c r="E311" s="7" t="s">
        <v>281</v>
      </c>
      <c r="F311" s="7" t="s">
        <v>235</v>
      </c>
      <c r="G311" s="7" t="s">
        <v>258</v>
      </c>
      <c r="H311" s="7" t="s">
        <v>709</v>
      </c>
      <c r="I311" s="7" t="s">
        <v>204</v>
      </c>
      <c r="J311" s="7" t="s">
        <v>713</v>
      </c>
      <c r="K311" s="7" t="s">
        <v>204</v>
      </c>
      <c r="L311" s="7">
        <v>40.0</v>
      </c>
      <c r="M311" s="7">
        <v>2.0</v>
      </c>
      <c r="N311" s="7" t="s">
        <v>213</v>
      </c>
      <c r="O311" s="7" t="s">
        <v>214</v>
      </c>
      <c r="P311" s="37" t="s">
        <v>381</v>
      </c>
      <c r="Q311" s="7" t="s">
        <v>14</v>
      </c>
    </row>
    <row r="312">
      <c r="A312" s="6" t="s">
        <v>715</v>
      </c>
      <c r="B312" s="7">
        <v>14.0</v>
      </c>
      <c r="C312" s="36">
        <v>65800.0</v>
      </c>
      <c r="D312" s="7">
        <v>1.0</v>
      </c>
      <c r="E312" s="7" t="s">
        <v>208</v>
      </c>
      <c r="F312" s="7" t="s">
        <v>201</v>
      </c>
      <c r="G312" s="7" t="s">
        <v>277</v>
      </c>
      <c r="H312" s="7" t="s">
        <v>203</v>
      </c>
      <c r="I312" s="7">
        <v>40.0</v>
      </c>
      <c r="J312" s="7" t="s">
        <v>250</v>
      </c>
      <c r="K312" s="7" t="s">
        <v>220</v>
      </c>
      <c r="L312" s="7">
        <v>16.0</v>
      </c>
      <c r="M312" s="7">
        <v>1.0</v>
      </c>
      <c r="N312" s="7" t="s">
        <v>205</v>
      </c>
      <c r="O312" s="7" t="s">
        <v>214</v>
      </c>
      <c r="P312" s="37" t="s">
        <v>204</v>
      </c>
      <c r="Q312" s="7" t="s">
        <v>106</v>
      </c>
    </row>
    <row r="313">
      <c r="A313" s="6" t="s">
        <v>716</v>
      </c>
      <c r="B313" s="7">
        <v>7.0</v>
      </c>
      <c r="C313" s="36">
        <v>5700.0</v>
      </c>
      <c r="D313" s="7">
        <v>1.0</v>
      </c>
      <c r="E313" s="7" t="s">
        <v>208</v>
      </c>
      <c r="F313" s="7" t="s">
        <v>201</v>
      </c>
      <c r="G313" s="7" t="s">
        <v>220</v>
      </c>
      <c r="H313" s="7" t="s">
        <v>203</v>
      </c>
      <c r="I313" s="7">
        <v>30.0</v>
      </c>
      <c r="J313" s="7" t="s">
        <v>250</v>
      </c>
      <c r="K313" s="7" t="s">
        <v>223</v>
      </c>
      <c r="L313" s="7">
        <v>10.0</v>
      </c>
      <c r="M313" s="7">
        <v>1.0</v>
      </c>
      <c r="N313" s="7" t="s">
        <v>205</v>
      </c>
      <c r="O313" s="7" t="s">
        <v>214</v>
      </c>
      <c r="P313" s="37" t="s">
        <v>204</v>
      </c>
      <c r="Q313" s="7" t="s">
        <v>106</v>
      </c>
    </row>
    <row r="314">
      <c r="A314" s="6" t="s">
        <v>717</v>
      </c>
      <c r="B314" s="7">
        <v>2.0</v>
      </c>
      <c r="C314" s="36">
        <v>525.0</v>
      </c>
      <c r="D314" s="7">
        <v>1.0</v>
      </c>
      <c r="E314" s="7" t="s">
        <v>208</v>
      </c>
      <c r="F314" s="7" t="s">
        <v>201</v>
      </c>
      <c r="G314" s="7" t="s">
        <v>279</v>
      </c>
      <c r="H314" s="7" t="s">
        <v>203</v>
      </c>
      <c r="I314" s="7">
        <v>30.0</v>
      </c>
      <c r="J314" s="7" t="s">
        <v>250</v>
      </c>
      <c r="K314" s="7" t="s">
        <v>223</v>
      </c>
      <c r="L314" s="7">
        <v>8.0</v>
      </c>
      <c r="M314" s="7">
        <v>1.0</v>
      </c>
      <c r="N314" s="7" t="s">
        <v>205</v>
      </c>
      <c r="O314" s="7" t="s">
        <v>214</v>
      </c>
      <c r="P314" s="37" t="s">
        <v>204</v>
      </c>
      <c r="Q314" s="7" t="s">
        <v>106</v>
      </c>
    </row>
    <row r="315">
      <c r="A315" s="6" t="s">
        <v>718</v>
      </c>
      <c r="B315" s="7">
        <v>11.0</v>
      </c>
      <c r="C315" s="36">
        <v>23400.0</v>
      </c>
      <c r="D315" s="7">
        <v>1.0</v>
      </c>
      <c r="E315" s="7" t="s">
        <v>208</v>
      </c>
      <c r="F315" s="7" t="s">
        <v>201</v>
      </c>
      <c r="G315" s="7" t="s">
        <v>301</v>
      </c>
      <c r="H315" s="7" t="s">
        <v>203</v>
      </c>
      <c r="I315" s="7">
        <v>40.0</v>
      </c>
      <c r="J315" s="7" t="s">
        <v>250</v>
      </c>
      <c r="K315" s="7" t="s">
        <v>221</v>
      </c>
      <c r="L315" s="7">
        <v>12.0</v>
      </c>
      <c r="M315" s="7">
        <v>1.0</v>
      </c>
      <c r="N315" s="7" t="s">
        <v>205</v>
      </c>
      <c r="O315" s="7" t="s">
        <v>214</v>
      </c>
      <c r="P315" s="37" t="s">
        <v>204</v>
      </c>
      <c r="Q315" s="7" t="s">
        <v>106</v>
      </c>
    </row>
    <row r="316">
      <c r="A316" s="38" t="s">
        <v>719</v>
      </c>
      <c r="B316" s="39">
        <v>10.0</v>
      </c>
      <c r="C316" s="40">
        <v>20900.0</v>
      </c>
      <c r="D316" s="39">
        <v>2.0</v>
      </c>
      <c r="E316" s="39" t="s">
        <v>234</v>
      </c>
      <c r="F316" s="39" t="s">
        <v>414</v>
      </c>
      <c r="G316" s="39" t="s">
        <v>230</v>
      </c>
      <c r="H316" s="39" t="s">
        <v>415</v>
      </c>
      <c r="I316" s="39">
        <v>90.0</v>
      </c>
      <c r="J316" s="39" t="s">
        <v>264</v>
      </c>
      <c r="K316" s="39" t="s">
        <v>204</v>
      </c>
      <c r="L316" s="39">
        <v>20.0</v>
      </c>
      <c r="M316" s="39">
        <v>1.0</v>
      </c>
      <c r="N316" s="39" t="s">
        <v>213</v>
      </c>
      <c r="O316" s="39">
        <v>2.0</v>
      </c>
      <c r="P316" s="41" t="s">
        <v>720</v>
      </c>
      <c r="Q316" s="39" t="s">
        <v>24</v>
      </c>
    </row>
    <row r="317">
      <c r="A317" s="38" t="s">
        <v>721</v>
      </c>
      <c r="B317" s="39">
        <v>16.0</v>
      </c>
      <c r="C317" s="40">
        <v>198000.0</v>
      </c>
      <c r="D317" s="39">
        <v>2.0</v>
      </c>
      <c r="E317" s="39" t="s">
        <v>234</v>
      </c>
      <c r="F317" s="39" t="s">
        <v>414</v>
      </c>
      <c r="G317" s="39" t="s">
        <v>383</v>
      </c>
      <c r="H317" s="39" t="s">
        <v>415</v>
      </c>
      <c r="I317" s="39">
        <v>100.0</v>
      </c>
      <c r="J317" s="39" t="s">
        <v>264</v>
      </c>
      <c r="K317" s="39" t="s">
        <v>204</v>
      </c>
      <c r="L317" s="39">
        <v>20.0</v>
      </c>
      <c r="M317" s="39">
        <v>1.0</v>
      </c>
      <c r="N317" s="39" t="s">
        <v>213</v>
      </c>
      <c r="O317" s="39">
        <v>2.0</v>
      </c>
      <c r="P317" s="41" t="s">
        <v>722</v>
      </c>
      <c r="Q317" s="39" t="s">
        <v>24</v>
      </c>
    </row>
    <row r="318">
      <c r="A318" s="6" t="s">
        <v>723</v>
      </c>
      <c r="B318" s="7">
        <v>4.0</v>
      </c>
      <c r="C318" s="36">
        <v>2400.0</v>
      </c>
      <c r="D318" s="7">
        <v>2.0</v>
      </c>
      <c r="E318" s="7" t="s">
        <v>234</v>
      </c>
      <c r="F318" s="7" t="s">
        <v>414</v>
      </c>
      <c r="G318" s="7" t="s">
        <v>279</v>
      </c>
      <c r="H318" s="7" t="s">
        <v>415</v>
      </c>
      <c r="I318" s="7">
        <v>90.0</v>
      </c>
      <c r="J318" s="7" t="s">
        <v>264</v>
      </c>
      <c r="K318" s="7" t="s">
        <v>204</v>
      </c>
      <c r="L318" s="7">
        <v>20.0</v>
      </c>
      <c r="M318" s="7">
        <v>1.0</v>
      </c>
      <c r="N318" s="7" t="s">
        <v>213</v>
      </c>
      <c r="O318" s="7">
        <v>2.0</v>
      </c>
      <c r="P318" s="37" t="s">
        <v>724</v>
      </c>
      <c r="Q318" s="7" t="s">
        <v>24</v>
      </c>
    </row>
    <row r="319">
      <c r="A319" s="38" t="s">
        <v>725</v>
      </c>
      <c r="B319" s="39">
        <v>18.0</v>
      </c>
      <c r="C319" s="40">
        <v>380000.0</v>
      </c>
      <c r="D319" s="39">
        <v>2.0</v>
      </c>
      <c r="E319" s="39" t="s">
        <v>200</v>
      </c>
      <c r="F319" s="39" t="s">
        <v>316</v>
      </c>
      <c r="G319" s="39" t="s">
        <v>270</v>
      </c>
      <c r="H319" s="39" t="s">
        <v>249</v>
      </c>
      <c r="I319" s="39">
        <v>60.0</v>
      </c>
      <c r="J319" s="39" t="s">
        <v>204</v>
      </c>
      <c r="K319" s="39" t="s">
        <v>204</v>
      </c>
      <c r="L319" s="39">
        <v>80.0</v>
      </c>
      <c r="M319" s="39">
        <v>4.0</v>
      </c>
      <c r="N319" s="39" t="s">
        <v>213</v>
      </c>
      <c r="O319" s="39">
        <v>2.0</v>
      </c>
      <c r="P319" s="41" t="s">
        <v>726</v>
      </c>
      <c r="Q319" s="39" t="s">
        <v>24</v>
      </c>
    </row>
    <row r="320">
      <c r="A320" s="6" t="s">
        <v>727</v>
      </c>
      <c r="B320" s="7">
        <v>4.0</v>
      </c>
      <c r="C320" s="36">
        <v>2050.0</v>
      </c>
      <c r="D320" s="7">
        <v>2.0</v>
      </c>
      <c r="E320" s="7" t="s">
        <v>200</v>
      </c>
      <c r="F320" s="7" t="s">
        <v>316</v>
      </c>
      <c r="G320" s="7" t="s">
        <v>267</v>
      </c>
      <c r="H320" s="7" t="s">
        <v>249</v>
      </c>
      <c r="I320" s="7">
        <v>60.0</v>
      </c>
      <c r="J320" s="7" t="s">
        <v>204</v>
      </c>
      <c r="K320" s="7" t="s">
        <v>204</v>
      </c>
      <c r="L320" s="7">
        <v>40.0</v>
      </c>
      <c r="M320" s="7">
        <v>2.0</v>
      </c>
      <c r="N320" s="7" t="s">
        <v>213</v>
      </c>
      <c r="O320" s="7">
        <v>2.0</v>
      </c>
      <c r="P320" s="37" t="s">
        <v>726</v>
      </c>
      <c r="Q320" s="7" t="s">
        <v>24</v>
      </c>
    </row>
    <row r="321">
      <c r="A321" s="38" t="s">
        <v>728</v>
      </c>
      <c r="B321" s="39">
        <v>12.0</v>
      </c>
      <c r="C321" s="40">
        <v>36000.0</v>
      </c>
      <c r="D321" s="39">
        <v>2.0</v>
      </c>
      <c r="E321" s="39" t="s">
        <v>200</v>
      </c>
      <c r="F321" s="39" t="s">
        <v>316</v>
      </c>
      <c r="G321" s="39" t="s">
        <v>383</v>
      </c>
      <c r="H321" s="39" t="s">
        <v>249</v>
      </c>
      <c r="I321" s="39">
        <v>60.0</v>
      </c>
      <c r="J321" s="39" t="s">
        <v>204</v>
      </c>
      <c r="K321" s="39" t="s">
        <v>204</v>
      </c>
      <c r="L321" s="39">
        <v>40.0</v>
      </c>
      <c r="M321" s="39">
        <v>2.0</v>
      </c>
      <c r="N321" s="39" t="s">
        <v>213</v>
      </c>
      <c r="O321" s="39">
        <v>2.0</v>
      </c>
      <c r="P321" s="41" t="s">
        <v>726</v>
      </c>
      <c r="Q321" s="39" t="s">
        <v>24</v>
      </c>
    </row>
    <row r="322">
      <c r="A322" s="6" t="s">
        <v>729</v>
      </c>
      <c r="B322" s="7">
        <v>7.0</v>
      </c>
      <c r="C322" s="36">
        <v>5430.0</v>
      </c>
      <c r="D322" s="7">
        <v>1.0</v>
      </c>
      <c r="E322" s="7" t="s">
        <v>281</v>
      </c>
      <c r="F322" s="7" t="s">
        <v>235</v>
      </c>
      <c r="G322" s="7" t="s">
        <v>310</v>
      </c>
      <c r="H322" s="7" t="s">
        <v>363</v>
      </c>
      <c r="I322" s="7" t="s">
        <v>204</v>
      </c>
      <c r="J322" s="7" t="s">
        <v>410</v>
      </c>
      <c r="K322" s="7" t="s">
        <v>232</v>
      </c>
      <c r="L322" s="7">
        <v>20.0</v>
      </c>
      <c r="M322" s="7">
        <v>1.0</v>
      </c>
      <c r="N322" s="7" t="s">
        <v>213</v>
      </c>
      <c r="O322" s="7">
        <v>1.0</v>
      </c>
      <c r="P322" s="37" t="s">
        <v>381</v>
      </c>
      <c r="Q322" s="7" t="s">
        <v>9</v>
      </c>
    </row>
    <row r="323">
      <c r="A323" s="6" t="s">
        <v>730</v>
      </c>
      <c r="B323" s="7">
        <v>8.0</v>
      </c>
      <c r="C323" s="36">
        <v>8500.0</v>
      </c>
      <c r="D323" s="7">
        <v>2.0</v>
      </c>
      <c r="E323" s="7" t="s">
        <v>281</v>
      </c>
      <c r="F323" s="7" t="s">
        <v>248</v>
      </c>
      <c r="G323" s="7" t="s">
        <v>230</v>
      </c>
      <c r="H323" s="7" t="s">
        <v>249</v>
      </c>
      <c r="I323" s="7" t="s">
        <v>204</v>
      </c>
      <c r="J323" s="7" t="s">
        <v>364</v>
      </c>
      <c r="K323" s="7" t="s">
        <v>204</v>
      </c>
      <c r="L323" s="7">
        <v>20.0</v>
      </c>
      <c r="M323" s="7">
        <v>1.0</v>
      </c>
      <c r="N323" s="7" t="s">
        <v>213</v>
      </c>
      <c r="O323" s="7">
        <v>1.0</v>
      </c>
      <c r="P323" s="37" t="s">
        <v>381</v>
      </c>
      <c r="Q323" s="7" t="s">
        <v>9</v>
      </c>
    </row>
    <row r="324">
      <c r="A324" s="6" t="s">
        <v>731</v>
      </c>
      <c r="B324" s="7">
        <v>2.0</v>
      </c>
      <c r="C324" s="36">
        <v>750.0</v>
      </c>
      <c r="D324" s="7">
        <v>2.0</v>
      </c>
      <c r="E324" s="7" t="s">
        <v>281</v>
      </c>
      <c r="F324" s="7" t="s">
        <v>248</v>
      </c>
      <c r="G324" s="7" t="s">
        <v>232</v>
      </c>
      <c r="H324" s="7" t="s">
        <v>249</v>
      </c>
      <c r="I324" s="7" t="s">
        <v>204</v>
      </c>
      <c r="J324" s="7" t="s">
        <v>364</v>
      </c>
      <c r="K324" s="7" t="s">
        <v>204</v>
      </c>
      <c r="L324" s="7">
        <v>20.0</v>
      </c>
      <c r="M324" s="7">
        <v>1.0</v>
      </c>
      <c r="N324" s="7" t="s">
        <v>213</v>
      </c>
      <c r="O324" s="7">
        <v>1.0</v>
      </c>
      <c r="P324" s="37" t="s">
        <v>381</v>
      </c>
      <c r="Q324" s="7" t="s">
        <v>9</v>
      </c>
    </row>
    <row r="325">
      <c r="A325" s="6" t="s">
        <v>732</v>
      </c>
      <c r="B325" s="7">
        <v>13.0</v>
      </c>
      <c r="C325" s="36">
        <v>53200.0</v>
      </c>
      <c r="D325" s="7">
        <v>2.0</v>
      </c>
      <c r="E325" s="7" t="s">
        <v>281</v>
      </c>
      <c r="F325" s="7" t="s">
        <v>248</v>
      </c>
      <c r="G325" s="7" t="s">
        <v>368</v>
      </c>
      <c r="H325" s="7" t="s">
        <v>249</v>
      </c>
      <c r="I325" s="7" t="s">
        <v>204</v>
      </c>
      <c r="J325" s="7" t="s">
        <v>364</v>
      </c>
      <c r="K325" s="7" t="s">
        <v>204</v>
      </c>
      <c r="L325" s="7">
        <v>20.0</v>
      </c>
      <c r="M325" s="7">
        <v>1.0</v>
      </c>
      <c r="N325" s="7" t="s">
        <v>213</v>
      </c>
      <c r="O325" s="7">
        <v>1.0</v>
      </c>
      <c r="P325" s="37" t="s">
        <v>381</v>
      </c>
      <c r="Q325" s="7" t="s">
        <v>9</v>
      </c>
    </row>
    <row r="326">
      <c r="A326" s="6" t="s">
        <v>733</v>
      </c>
      <c r="B326" s="7">
        <v>19.0</v>
      </c>
      <c r="C326" s="36">
        <v>595000.0</v>
      </c>
      <c r="D326" s="7">
        <v>2.0</v>
      </c>
      <c r="E326" s="7" t="s">
        <v>281</v>
      </c>
      <c r="F326" s="7" t="s">
        <v>248</v>
      </c>
      <c r="G326" s="7" t="s">
        <v>524</v>
      </c>
      <c r="H326" s="7" t="s">
        <v>249</v>
      </c>
      <c r="I326" s="7" t="s">
        <v>204</v>
      </c>
      <c r="J326" s="7" t="s">
        <v>369</v>
      </c>
      <c r="K326" s="7" t="s">
        <v>204</v>
      </c>
      <c r="L326" s="7">
        <v>20.0</v>
      </c>
      <c r="M326" s="7">
        <v>1.0</v>
      </c>
      <c r="N326" s="7" t="s">
        <v>213</v>
      </c>
      <c r="O326" s="7">
        <v>1.0</v>
      </c>
      <c r="P326" s="37" t="s">
        <v>381</v>
      </c>
      <c r="Q326" s="7" t="s">
        <v>9</v>
      </c>
    </row>
    <row r="327">
      <c r="A327" s="6" t="s">
        <v>734</v>
      </c>
      <c r="B327" s="7">
        <v>5.0</v>
      </c>
      <c r="C327" s="36">
        <v>3250.0</v>
      </c>
      <c r="D327" s="7">
        <v>2.0</v>
      </c>
      <c r="E327" s="7" t="s">
        <v>234</v>
      </c>
      <c r="F327" s="7" t="s">
        <v>248</v>
      </c>
      <c r="G327" s="7" t="s">
        <v>232</v>
      </c>
      <c r="H327" s="7" t="s">
        <v>249</v>
      </c>
      <c r="I327" s="7">
        <v>60.0</v>
      </c>
      <c r="J327" s="7" t="s">
        <v>250</v>
      </c>
      <c r="K327" s="7" t="s">
        <v>279</v>
      </c>
      <c r="L327" s="7">
        <v>20.0</v>
      </c>
      <c r="M327" s="7">
        <v>2.0</v>
      </c>
      <c r="N327" s="7" t="s">
        <v>389</v>
      </c>
      <c r="O327" s="7">
        <v>2.0</v>
      </c>
      <c r="P327" s="37" t="s">
        <v>724</v>
      </c>
      <c r="Q327" s="7" t="s">
        <v>24</v>
      </c>
    </row>
    <row r="328">
      <c r="A328" s="38" t="s">
        <v>735</v>
      </c>
      <c r="B328" s="39">
        <v>9.0</v>
      </c>
      <c r="C328" s="40">
        <v>14200.0</v>
      </c>
      <c r="D328" s="39">
        <v>2.0</v>
      </c>
      <c r="E328" s="39" t="s">
        <v>234</v>
      </c>
      <c r="F328" s="39" t="s">
        <v>248</v>
      </c>
      <c r="G328" s="39" t="s">
        <v>230</v>
      </c>
      <c r="H328" s="39" t="s">
        <v>249</v>
      </c>
      <c r="I328" s="39">
        <v>80.0</v>
      </c>
      <c r="J328" s="39" t="s">
        <v>250</v>
      </c>
      <c r="K328" s="39" t="s">
        <v>220</v>
      </c>
      <c r="L328" s="39">
        <v>40.0</v>
      </c>
      <c r="M328" s="39">
        <v>4.0</v>
      </c>
      <c r="N328" s="39" t="s">
        <v>389</v>
      </c>
      <c r="O328" s="39">
        <v>2.0</v>
      </c>
      <c r="P328" s="41" t="s">
        <v>724</v>
      </c>
      <c r="Q328" s="39" t="s">
        <v>24</v>
      </c>
    </row>
    <row r="329">
      <c r="A329" s="38" t="s">
        <v>736</v>
      </c>
      <c r="B329" s="39">
        <v>14.0</v>
      </c>
      <c r="C329" s="40">
        <v>79800.0</v>
      </c>
      <c r="D329" s="39">
        <v>2.0</v>
      </c>
      <c r="E329" s="39" t="s">
        <v>234</v>
      </c>
      <c r="F329" s="39" t="s">
        <v>248</v>
      </c>
      <c r="G329" s="39" t="s">
        <v>368</v>
      </c>
      <c r="H329" s="39" t="s">
        <v>249</v>
      </c>
      <c r="I329" s="39">
        <v>120.0</v>
      </c>
      <c r="J329" s="39" t="s">
        <v>250</v>
      </c>
      <c r="K329" s="39" t="s">
        <v>301</v>
      </c>
      <c r="L329" s="39">
        <v>40.0</v>
      </c>
      <c r="M329" s="39">
        <v>5.0</v>
      </c>
      <c r="N329" s="39" t="s">
        <v>389</v>
      </c>
      <c r="O329" s="39">
        <v>2.0</v>
      </c>
      <c r="P329" s="41" t="s">
        <v>724</v>
      </c>
      <c r="Q329" s="39" t="s">
        <v>24</v>
      </c>
    </row>
    <row r="330">
      <c r="A330" s="6" t="s">
        <v>737</v>
      </c>
      <c r="B330" s="7">
        <v>2.0</v>
      </c>
      <c r="C330" s="36">
        <v>470.0</v>
      </c>
      <c r="D330" s="7">
        <v>1.0</v>
      </c>
      <c r="E330" s="7" t="s">
        <v>208</v>
      </c>
      <c r="F330" s="7" t="s">
        <v>248</v>
      </c>
      <c r="G330" s="7" t="s">
        <v>223</v>
      </c>
      <c r="H330" s="7" t="s">
        <v>249</v>
      </c>
      <c r="I330" s="7">
        <v>20.0</v>
      </c>
      <c r="J330" s="7" t="s">
        <v>250</v>
      </c>
      <c r="K330" s="7" t="s">
        <v>223</v>
      </c>
      <c r="L330" s="7">
        <v>20.0</v>
      </c>
      <c r="M330" s="7">
        <v>4.0</v>
      </c>
      <c r="N330" s="7" t="s">
        <v>389</v>
      </c>
      <c r="O330" s="7" t="s">
        <v>214</v>
      </c>
      <c r="P330" s="37" t="s">
        <v>443</v>
      </c>
      <c r="Q330" s="7" t="s">
        <v>9</v>
      </c>
    </row>
    <row r="331">
      <c r="A331" s="6" t="s">
        <v>738</v>
      </c>
      <c r="B331" s="7">
        <v>7.0</v>
      </c>
      <c r="C331" s="36">
        <v>5500.0</v>
      </c>
      <c r="D331" s="7">
        <v>1.0</v>
      </c>
      <c r="E331" s="7" t="s">
        <v>208</v>
      </c>
      <c r="F331" s="7" t="s">
        <v>248</v>
      </c>
      <c r="G331" s="7" t="s">
        <v>221</v>
      </c>
      <c r="H331" s="7" t="s">
        <v>249</v>
      </c>
      <c r="I331" s="7">
        <v>20.0</v>
      </c>
      <c r="J331" s="7" t="s">
        <v>250</v>
      </c>
      <c r="K331" s="7" t="s">
        <v>223</v>
      </c>
      <c r="L331" s="7">
        <v>20.0</v>
      </c>
      <c r="M331" s="7">
        <v>5.0</v>
      </c>
      <c r="N331" s="7" t="s">
        <v>389</v>
      </c>
      <c r="O331" s="7" t="s">
        <v>214</v>
      </c>
      <c r="P331" s="37" t="s">
        <v>443</v>
      </c>
      <c r="Q331" s="7" t="s">
        <v>24</v>
      </c>
    </row>
    <row r="332">
      <c r="A332" s="38" t="s">
        <v>739</v>
      </c>
      <c r="B332" s="39">
        <v>11.0</v>
      </c>
      <c r="C332" s="40">
        <v>23000.0</v>
      </c>
      <c r="D332" s="39">
        <v>1.0</v>
      </c>
      <c r="E332" s="39" t="s">
        <v>208</v>
      </c>
      <c r="F332" s="39" t="s">
        <v>248</v>
      </c>
      <c r="G332" s="39" t="s">
        <v>230</v>
      </c>
      <c r="H332" s="39" t="s">
        <v>249</v>
      </c>
      <c r="I332" s="39">
        <v>30.0</v>
      </c>
      <c r="J332" s="39" t="s">
        <v>250</v>
      </c>
      <c r="K332" s="39" t="s">
        <v>232</v>
      </c>
      <c r="L332" s="39">
        <v>20.0</v>
      </c>
      <c r="M332" s="39">
        <v>5.0</v>
      </c>
      <c r="N332" s="39" t="s">
        <v>389</v>
      </c>
      <c r="O332" s="39" t="s">
        <v>214</v>
      </c>
      <c r="P332" s="41" t="s">
        <v>443</v>
      </c>
      <c r="Q332" s="39" t="s">
        <v>24</v>
      </c>
    </row>
    <row r="333">
      <c r="A333" s="38" t="s">
        <v>740</v>
      </c>
      <c r="B333" s="39">
        <v>17.0</v>
      </c>
      <c r="C333" s="40">
        <v>220000.0</v>
      </c>
      <c r="D333" s="39">
        <v>1.0</v>
      </c>
      <c r="E333" s="39" t="s">
        <v>208</v>
      </c>
      <c r="F333" s="39" t="s">
        <v>248</v>
      </c>
      <c r="G333" s="39" t="s">
        <v>383</v>
      </c>
      <c r="H333" s="39" t="s">
        <v>249</v>
      </c>
      <c r="I333" s="39">
        <v>30.0</v>
      </c>
      <c r="J333" s="39" t="s">
        <v>250</v>
      </c>
      <c r="K333" s="39" t="s">
        <v>220</v>
      </c>
      <c r="L333" s="39">
        <v>20.0</v>
      </c>
      <c r="M333" s="39">
        <v>5.0</v>
      </c>
      <c r="N333" s="39" t="s">
        <v>389</v>
      </c>
      <c r="O333" s="39" t="s">
        <v>214</v>
      </c>
      <c r="P333" s="41" t="s">
        <v>443</v>
      </c>
      <c r="Q333" s="39" t="s">
        <v>24</v>
      </c>
    </row>
    <row r="334">
      <c r="A334" s="6" t="s">
        <v>741</v>
      </c>
      <c r="B334" s="7">
        <v>2.0</v>
      </c>
      <c r="C334" s="36">
        <v>490.0</v>
      </c>
      <c r="D334" s="7">
        <v>2.0</v>
      </c>
      <c r="E334" s="7" t="s">
        <v>200</v>
      </c>
      <c r="F334" s="7" t="s">
        <v>248</v>
      </c>
      <c r="G334" s="7" t="s">
        <v>279</v>
      </c>
      <c r="H334" s="7" t="s">
        <v>249</v>
      </c>
      <c r="I334" s="7">
        <v>25.0</v>
      </c>
      <c r="J334" s="7" t="s">
        <v>250</v>
      </c>
      <c r="K334" s="7" t="s">
        <v>279</v>
      </c>
      <c r="L334" s="7">
        <v>20.0</v>
      </c>
      <c r="M334" s="7">
        <v>5.0</v>
      </c>
      <c r="N334" s="7" t="s">
        <v>389</v>
      </c>
      <c r="O334" s="7">
        <v>1.0</v>
      </c>
      <c r="P334" s="37" t="s">
        <v>443</v>
      </c>
      <c r="Q334" s="7" t="s">
        <v>9</v>
      </c>
    </row>
    <row r="335">
      <c r="A335" s="38" t="s">
        <v>742</v>
      </c>
      <c r="B335" s="39">
        <v>1.0</v>
      </c>
      <c r="C335" s="40">
        <v>225.0</v>
      </c>
      <c r="D335" s="39">
        <v>2.0</v>
      </c>
      <c r="E335" s="39" t="s">
        <v>281</v>
      </c>
      <c r="F335" s="39" t="s">
        <v>248</v>
      </c>
      <c r="G335" s="39" t="s">
        <v>279</v>
      </c>
      <c r="H335" s="39" t="s">
        <v>249</v>
      </c>
      <c r="I335" s="39" t="s">
        <v>204</v>
      </c>
      <c r="J335" s="39" t="s">
        <v>250</v>
      </c>
      <c r="K335" s="39" t="s">
        <v>223</v>
      </c>
      <c r="L335" s="39">
        <v>20.0</v>
      </c>
      <c r="M335" s="39">
        <v>1.0</v>
      </c>
      <c r="N335" s="39" t="s">
        <v>389</v>
      </c>
      <c r="O335" s="39">
        <v>1.0</v>
      </c>
      <c r="P335" s="41" t="s">
        <v>743</v>
      </c>
      <c r="Q335" s="39" t="s">
        <v>24</v>
      </c>
    </row>
    <row r="336">
      <c r="A336" s="38" t="s">
        <v>744</v>
      </c>
      <c r="B336" s="39">
        <v>20.0</v>
      </c>
      <c r="C336" s="40">
        <v>802000.0</v>
      </c>
      <c r="D336" s="39">
        <v>2.0</v>
      </c>
      <c r="E336" s="39" t="s">
        <v>281</v>
      </c>
      <c r="F336" s="39" t="s">
        <v>248</v>
      </c>
      <c r="G336" s="39" t="s">
        <v>745</v>
      </c>
      <c r="H336" s="39" t="s">
        <v>249</v>
      </c>
      <c r="I336" s="39" t="s">
        <v>204</v>
      </c>
      <c r="J336" s="39" t="s">
        <v>250</v>
      </c>
      <c r="K336" s="39" t="s">
        <v>292</v>
      </c>
      <c r="L336" s="39">
        <v>20.0</v>
      </c>
      <c r="M336" s="39">
        <v>1.0</v>
      </c>
      <c r="N336" s="42" t="s">
        <v>389</v>
      </c>
      <c r="O336" s="39">
        <v>1.0</v>
      </c>
      <c r="P336" s="41" t="s">
        <v>743</v>
      </c>
      <c r="Q336" s="39" t="s">
        <v>24</v>
      </c>
    </row>
    <row r="337">
      <c r="A337" s="6" t="s">
        <v>746</v>
      </c>
      <c r="B337" s="7">
        <v>5.0</v>
      </c>
      <c r="C337" s="36">
        <v>2860.0</v>
      </c>
      <c r="D337" s="7">
        <v>2.0</v>
      </c>
      <c r="E337" s="7" t="s">
        <v>281</v>
      </c>
      <c r="F337" s="7" t="s">
        <v>248</v>
      </c>
      <c r="G337" s="7" t="s">
        <v>232</v>
      </c>
      <c r="H337" s="7" t="s">
        <v>249</v>
      </c>
      <c r="I337" s="7" t="s">
        <v>204</v>
      </c>
      <c r="J337" s="7" t="s">
        <v>250</v>
      </c>
      <c r="K337" s="7" t="s">
        <v>279</v>
      </c>
      <c r="L337" s="7">
        <v>20.0</v>
      </c>
      <c r="M337" s="7">
        <v>2.0</v>
      </c>
      <c r="N337" s="7" t="s">
        <v>389</v>
      </c>
      <c r="O337" s="7">
        <v>1.0</v>
      </c>
      <c r="P337" s="37" t="s">
        <v>743</v>
      </c>
      <c r="Q337" s="7" t="s">
        <v>24</v>
      </c>
    </row>
    <row r="338">
      <c r="A338" s="38" t="s">
        <v>747</v>
      </c>
      <c r="B338" s="39">
        <v>12.0</v>
      </c>
      <c r="C338" s="40">
        <v>33900.0</v>
      </c>
      <c r="D338" s="39">
        <v>2.0</v>
      </c>
      <c r="E338" s="39" t="s">
        <v>281</v>
      </c>
      <c r="F338" s="39" t="s">
        <v>248</v>
      </c>
      <c r="G338" s="39" t="s">
        <v>383</v>
      </c>
      <c r="H338" s="39" t="s">
        <v>249</v>
      </c>
      <c r="I338" s="39" t="s">
        <v>204</v>
      </c>
      <c r="J338" s="39" t="s">
        <v>250</v>
      </c>
      <c r="K338" s="39" t="s">
        <v>220</v>
      </c>
      <c r="L338" s="39">
        <v>20.0</v>
      </c>
      <c r="M338" s="39">
        <v>1.0</v>
      </c>
      <c r="N338" s="42" t="s">
        <v>389</v>
      </c>
      <c r="O338" s="39">
        <v>1.0</v>
      </c>
      <c r="P338" s="41" t="s">
        <v>743</v>
      </c>
      <c r="Q338" s="39" t="s">
        <v>24</v>
      </c>
    </row>
    <row r="339">
      <c r="A339" s="6" t="s">
        <v>748</v>
      </c>
      <c r="B339" s="7">
        <v>15.0</v>
      </c>
      <c r="C339" s="36">
        <v>128000.0</v>
      </c>
      <c r="D339" s="7">
        <v>2.0</v>
      </c>
      <c r="E339" s="7" t="s">
        <v>234</v>
      </c>
      <c r="F339" s="7" t="s">
        <v>248</v>
      </c>
      <c r="G339" s="7" t="s">
        <v>255</v>
      </c>
      <c r="H339" s="7" t="s">
        <v>249</v>
      </c>
      <c r="I339" s="7">
        <v>30.0</v>
      </c>
      <c r="J339" s="7" t="s">
        <v>250</v>
      </c>
      <c r="K339" s="7" t="s">
        <v>255</v>
      </c>
      <c r="L339" s="7">
        <v>40.0</v>
      </c>
      <c r="M339" s="7">
        <v>10.0</v>
      </c>
      <c r="N339" s="7" t="s">
        <v>389</v>
      </c>
      <c r="O339" s="7">
        <v>2.0</v>
      </c>
      <c r="P339" s="37" t="s">
        <v>749</v>
      </c>
      <c r="Q339" s="7" t="s">
        <v>9</v>
      </c>
    </row>
    <row r="340">
      <c r="A340" s="6" t="s">
        <v>750</v>
      </c>
      <c r="B340" s="7">
        <v>12.0</v>
      </c>
      <c r="C340" s="36">
        <v>35100.0</v>
      </c>
      <c r="D340" s="7">
        <v>2.0</v>
      </c>
      <c r="E340" s="7" t="s">
        <v>234</v>
      </c>
      <c r="F340" s="7" t="s">
        <v>248</v>
      </c>
      <c r="G340" s="7" t="s">
        <v>277</v>
      </c>
      <c r="H340" s="7" t="s">
        <v>249</v>
      </c>
      <c r="I340" s="7">
        <v>30.0</v>
      </c>
      <c r="J340" s="7" t="s">
        <v>250</v>
      </c>
      <c r="K340" s="7" t="s">
        <v>277</v>
      </c>
      <c r="L340" s="7">
        <v>40.0</v>
      </c>
      <c r="M340" s="7">
        <v>8.0</v>
      </c>
      <c r="N340" s="7" t="s">
        <v>389</v>
      </c>
      <c r="O340" s="7">
        <v>2.0</v>
      </c>
      <c r="P340" s="37" t="s">
        <v>749</v>
      </c>
      <c r="Q340" s="7" t="s">
        <v>9</v>
      </c>
    </row>
    <row r="341">
      <c r="A341" s="6" t="s">
        <v>751</v>
      </c>
      <c r="B341" s="7">
        <v>2.0</v>
      </c>
      <c r="C341" s="36">
        <v>780.0</v>
      </c>
      <c r="D341" s="7">
        <v>2.0</v>
      </c>
      <c r="E341" s="7" t="s">
        <v>234</v>
      </c>
      <c r="F341" s="7" t="s">
        <v>248</v>
      </c>
      <c r="G341" s="7" t="s">
        <v>279</v>
      </c>
      <c r="H341" s="7" t="s">
        <v>249</v>
      </c>
      <c r="I341" s="7">
        <v>15.0</v>
      </c>
      <c r="J341" s="7" t="s">
        <v>250</v>
      </c>
      <c r="K341" s="7" t="s">
        <v>279</v>
      </c>
      <c r="L341" s="7">
        <v>20.0</v>
      </c>
      <c r="M341" s="7">
        <v>4.0</v>
      </c>
      <c r="N341" s="7" t="s">
        <v>389</v>
      </c>
      <c r="O341" s="7">
        <v>2.0</v>
      </c>
      <c r="P341" s="37" t="s">
        <v>749</v>
      </c>
      <c r="Q341" s="7" t="s">
        <v>9</v>
      </c>
    </row>
    <row r="342">
      <c r="A342" s="6" t="s">
        <v>752</v>
      </c>
      <c r="B342" s="7">
        <v>18.0</v>
      </c>
      <c r="C342" s="36">
        <v>367500.0</v>
      </c>
      <c r="D342" s="7">
        <v>2.0</v>
      </c>
      <c r="E342" s="7" t="s">
        <v>234</v>
      </c>
      <c r="F342" s="7" t="s">
        <v>248</v>
      </c>
      <c r="G342" s="7" t="s">
        <v>666</v>
      </c>
      <c r="H342" s="7" t="s">
        <v>249</v>
      </c>
      <c r="I342" s="7">
        <v>30.0</v>
      </c>
      <c r="J342" s="7" t="s">
        <v>250</v>
      </c>
      <c r="K342" s="7" t="s">
        <v>666</v>
      </c>
      <c r="L342" s="7">
        <v>40.0</v>
      </c>
      <c r="M342" s="7">
        <v>10.0</v>
      </c>
      <c r="N342" s="7" t="s">
        <v>389</v>
      </c>
      <c r="O342" s="7">
        <v>2.0</v>
      </c>
      <c r="P342" s="37" t="s">
        <v>749</v>
      </c>
      <c r="Q342" s="7" t="s">
        <v>9</v>
      </c>
    </row>
    <row r="343">
      <c r="A343" s="6" t="s">
        <v>753</v>
      </c>
      <c r="B343" s="7">
        <v>8.0</v>
      </c>
      <c r="C343" s="36">
        <v>8600.0</v>
      </c>
      <c r="D343" s="7">
        <v>2.0</v>
      </c>
      <c r="E343" s="7" t="s">
        <v>234</v>
      </c>
      <c r="F343" s="7" t="s">
        <v>248</v>
      </c>
      <c r="G343" s="7" t="s">
        <v>220</v>
      </c>
      <c r="H343" s="7" t="s">
        <v>249</v>
      </c>
      <c r="I343" s="7">
        <v>30.0</v>
      </c>
      <c r="J343" s="7" t="s">
        <v>250</v>
      </c>
      <c r="K343" s="7" t="s">
        <v>220</v>
      </c>
      <c r="L343" s="7">
        <v>20.0</v>
      </c>
      <c r="M343" s="7">
        <v>5.0</v>
      </c>
      <c r="N343" s="7" t="s">
        <v>389</v>
      </c>
      <c r="O343" s="7">
        <v>2.0</v>
      </c>
      <c r="P343" s="37" t="s">
        <v>749</v>
      </c>
      <c r="Q343" s="7" t="s">
        <v>9</v>
      </c>
    </row>
    <row r="344">
      <c r="A344" s="38" t="s">
        <v>754</v>
      </c>
      <c r="B344" s="39">
        <v>16.0</v>
      </c>
      <c r="C344" s="40">
        <v>148000.0</v>
      </c>
      <c r="D344" s="39">
        <v>2.0</v>
      </c>
      <c r="E344" s="39" t="s">
        <v>281</v>
      </c>
      <c r="F344" s="39" t="s">
        <v>282</v>
      </c>
      <c r="G344" s="39" t="s">
        <v>449</v>
      </c>
      <c r="H344" s="39" t="s">
        <v>283</v>
      </c>
      <c r="I344" s="39" t="s">
        <v>204</v>
      </c>
      <c r="J344" s="39" t="s">
        <v>250</v>
      </c>
      <c r="K344" s="39" t="s">
        <v>301</v>
      </c>
      <c r="L344" s="39">
        <v>20.0</v>
      </c>
      <c r="M344" s="39">
        <v>1.0</v>
      </c>
      <c r="N344" s="39" t="s">
        <v>213</v>
      </c>
      <c r="O344" s="39">
        <v>1.0</v>
      </c>
      <c r="P344" s="41" t="s">
        <v>381</v>
      </c>
      <c r="Q344" s="39" t="s">
        <v>24</v>
      </c>
    </row>
    <row r="345">
      <c r="A345" s="38" t="s">
        <v>755</v>
      </c>
      <c r="B345" s="39">
        <v>1.0</v>
      </c>
      <c r="C345" s="40">
        <v>120.0</v>
      </c>
      <c r="D345" s="39">
        <v>2.0</v>
      </c>
      <c r="E345" s="39" t="s">
        <v>281</v>
      </c>
      <c r="F345" s="39" t="s">
        <v>282</v>
      </c>
      <c r="G345" s="39" t="s">
        <v>223</v>
      </c>
      <c r="H345" s="39" t="s">
        <v>283</v>
      </c>
      <c r="I345" s="39" t="s">
        <v>204</v>
      </c>
      <c r="J345" s="39" t="s">
        <v>250</v>
      </c>
      <c r="K345" s="39" t="s">
        <v>223</v>
      </c>
      <c r="L345" s="39">
        <v>20.0</v>
      </c>
      <c r="M345" s="39">
        <v>1.0</v>
      </c>
      <c r="N345" s="39" t="s">
        <v>213</v>
      </c>
      <c r="O345" s="39">
        <v>1.0</v>
      </c>
      <c r="P345" s="41" t="s">
        <v>381</v>
      </c>
      <c r="Q345" s="39" t="s">
        <v>24</v>
      </c>
    </row>
    <row r="346">
      <c r="A346" s="38" t="s">
        <v>756</v>
      </c>
      <c r="B346" s="39">
        <v>11.0</v>
      </c>
      <c r="C346" s="40">
        <v>23100.0</v>
      </c>
      <c r="D346" s="39">
        <v>2.0</v>
      </c>
      <c r="E346" s="39" t="s">
        <v>281</v>
      </c>
      <c r="F346" s="39" t="s">
        <v>282</v>
      </c>
      <c r="G346" s="39" t="s">
        <v>383</v>
      </c>
      <c r="H346" s="39" t="s">
        <v>283</v>
      </c>
      <c r="I346" s="39" t="s">
        <v>204</v>
      </c>
      <c r="J346" s="39" t="s">
        <v>250</v>
      </c>
      <c r="K346" s="39" t="s">
        <v>267</v>
      </c>
      <c r="L346" s="39">
        <v>20.0</v>
      </c>
      <c r="M346" s="39">
        <v>1.0</v>
      </c>
      <c r="N346" s="39" t="s">
        <v>213</v>
      </c>
      <c r="O346" s="39">
        <v>1.0</v>
      </c>
      <c r="P346" s="41" t="s">
        <v>381</v>
      </c>
      <c r="Q346" s="39" t="s">
        <v>24</v>
      </c>
    </row>
    <row r="347">
      <c r="A347" s="6" t="s">
        <v>757</v>
      </c>
      <c r="B347" s="7">
        <v>5.0</v>
      </c>
      <c r="C347" s="36">
        <v>2710.0</v>
      </c>
      <c r="D347" s="7">
        <v>2.0</v>
      </c>
      <c r="E347" s="7" t="s">
        <v>281</v>
      </c>
      <c r="F347" s="7" t="s">
        <v>282</v>
      </c>
      <c r="G347" s="7" t="s">
        <v>232</v>
      </c>
      <c r="H347" s="7" t="s">
        <v>283</v>
      </c>
      <c r="I347" s="7" t="s">
        <v>204</v>
      </c>
      <c r="J347" s="7" t="s">
        <v>250</v>
      </c>
      <c r="K347" s="7" t="s">
        <v>232</v>
      </c>
      <c r="L347" s="7">
        <v>20.0</v>
      </c>
      <c r="M347" s="7">
        <v>1.0</v>
      </c>
      <c r="N347" s="7" t="s">
        <v>213</v>
      </c>
      <c r="O347" s="7">
        <v>1.0</v>
      </c>
      <c r="P347" s="37" t="s">
        <v>381</v>
      </c>
      <c r="Q347" s="7" t="s">
        <v>24</v>
      </c>
    </row>
    <row r="348">
      <c r="A348" s="6" t="s">
        <v>758</v>
      </c>
      <c r="B348" s="7">
        <v>1.0</v>
      </c>
      <c r="C348" s="36">
        <v>90.0</v>
      </c>
      <c r="D348" s="7">
        <v>1.0</v>
      </c>
      <c r="E348" s="7" t="s">
        <v>208</v>
      </c>
      <c r="F348" s="7" t="s">
        <v>248</v>
      </c>
      <c r="G348" s="7" t="s">
        <v>620</v>
      </c>
      <c r="H348" s="7" t="s">
        <v>249</v>
      </c>
      <c r="I348" s="7">
        <v>30.0</v>
      </c>
      <c r="J348" s="7" t="s">
        <v>250</v>
      </c>
      <c r="K348" s="7" t="s">
        <v>279</v>
      </c>
      <c r="L348" s="7">
        <v>1.0</v>
      </c>
      <c r="M348" s="7">
        <v>1.0</v>
      </c>
      <c r="N348" s="7" t="s">
        <v>759</v>
      </c>
      <c r="O348" s="7" t="s">
        <v>214</v>
      </c>
      <c r="P348" s="37" t="s">
        <v>760</v>
      </c>
      <c r="Q348" s="7" t="s">
        <v>9</v>
      </c>
    </row>
    <row r="349">
      <c r="A349" s="38" t="s">
        <v>761</v>
      </c>
      <c r="B349" s="39">
        <v>10.0</v>
      </c>
      <c r="C349" s="40">
        <v>15700.0</v>
      </c>
      <c r="D349" s="39">
        <v>2.0</v>
      </c>
      <c r="E349" s="39" t="s">
        <v>200</v>
      </c>
      <c r="F349" s="39" t="s">
        <v>248</v>
      </c>
      <c r="G349" s="39" t="s">
        <v>352</v>
      </c>
      <c r="H349" s="39" t="s">
        <v>249</v>
      </c>
      <c r="I349" s="39">
        <v>80.0</v>
      </c>
      <c r="J349" s="39" t="s">
        <v>250</v>
      </c>
      <c r="K349" s="39" t="s">
        <v>220</v>
      </c>
      <c r="L349" s="39">
        <v>12.0</v>
      </c>
      <c r="M349" s="39">
        <v>2.0</v>
      </c>
      <c r="N349" s="39" t="s">
        <v>762</v>
      </c>
      <c r="O349" s="39">
        <v>1.0</v>
      </c>
      <c r="P349" s="41" t="s">
        <v>763</v>
      </c>
      <c r="Q349" s="39" t="s">
        <v>24</v>
      </c>
    </row>
    <row r="350">
      <c r="A350" s="38" t="s">
        <v>764</v>
      </c>
      <c r="B350" s="39">
        <v>3.0</v>
      </c>
      <c r="C350" s="40">
        <v>445.0</v>
      </c>
      <c r="D350" s="39">
        <v>2.0</v>
      </c>
      <c r="E350" s="39" t="s">
        <v>200</v>
      </c>
      <c r="F350" s="39" t="s">
        <v>248</v>
      </c>
      <c r="G350" s="39" t="s">
        <v>221</v>
      </c>
      <c r="H350" s="39" t="s">
        <v>249</v>
      </c>
      <c r="I350" s="39">
        <v>60.0</v>
      </c>
      <c r="J350" s="39" t="s">
        <v>250</v>
      </c>
      <c r="K350" s="39" t="s">
        <v>279</v>
      </c>
      <c r="L350" s="39">
        <v>8.0</v>
      </c>
      <c r="M350" s="39">
        <v>1.0</v>
      </c>
      <c r="N350" s="39" t="s">
        <v>762</v>
      </c>
      <c r="O350" s="39">
        <v>1.0</v>
      </c>
      <c r="P350" s="41" t="s">
        <v>763</v>
      </c>
      <c r="Q350" s="39" t="s">
        <v>24</v>
      </c>
    </row>
    <row r="351">
      <c r="A351" s="38" t="s">
        <v>765</v>
      </c>
      <c r="B351" s="39">
        <v>17.0</v>
      </c>
      <c r="C351" s="40">
        <v>201000.0</v>
      </c>
      <c r="D351" s="39">
        <v>2.0</v>
      </c>
      <c r="E351" s="39" t="s">
        <v>200</v>
      </c>
      <c r="F351" s="39" t="s">
        <v>248</v>
      </c>
      <c r="G351" s="39" t="s">
        <v>351</v>
      </c>
      <c r="H351" s="39" t="s">
        <v>249</v>
      </c>
      <c r="I351" s="39">
        <v>100.0</v>
      </c>
      <c r="J351" s="39" t="s">
        <v>250</v>
      </c>
      <c r="K351" s="39" t="s">
        <v>277</v>
      </c>
      <c r="L351" s="39">
        <v>12.0</v>
      </c>
      <c r="M351" s="39">
        <v>4.0</v>
      </c>
      <c r="N351" s="39" t="s">
        <v>762</v>
      </c>
      <c r="O351" s="39">
        <v>1.0</v>
      </c>
      <c r="P351" s="41" t="s">
        <v>763</v>
      </c>
      <c r="Q351" s="39" t="s">
        <v>24</v>
      </c>
    </row>
    <row r="352">
      <c r="A352" s="38" t="s">
        <v>766</v>
      </c>
      <c r="B352" s="39">
        <v>13.0</v>
      </c>
      <c r="C352" s="40">
        <v>43900.0</v>
      </c>
      <c r="D352" s="39">
        <v>2.0</v>
      </c>
      <c r="E352" s="39" t="s">
        <v>200</v>
      </c>
      <c r="F352" s="39" t="s">
        <v>248</v>
      </c>
      <c r="G352" s="39" t="s">
        <v>349</v>
      </c>
      <c r="H352" s="39" t="s">
        <v>249</v>
      </c>
      <c r="I352" s="39">
        <v>80.0</v>
      </c>
      <c r="J352" s="39" t="s">
        <v>250</v>
      </c>
      <c r="K352" s="39" t="s">
        <v>301</v>
      </c>
      <c r="L352" s="39">
        <v>12.0</v>
      </c>
      <c r="M352" s="39">
        <v>3.0</v>
      </c>
      <c r="N352" s="39" t="s">
        <v>762</v>
      </c>
      <c r="O352" s="39">
        <v>1.0</v>
      </c>
      <c r="P352" s="41" t="s">
        <v>763</v>
      </c>
      <c r="Q352" s="39" t="s">
        <v>24</v>
      </c>
    </row>
    <row r="353">
      <c r="A353" s="6" t="s">
        <v>767</v>
      </c>
      <c r="B353" s="7">
        <v>6.0</v>
      </c>
      <c r="C353" s="36">
        <v>3600.0</v>
      </c>
      <c r="D353" s="7">
        <v>2.0</v>
      </c>
      <c r="E353" s="7" t="s">
        <v>200</v>
      </c>
      <c r="F353" s="7" t="s">
        <v>248</v>
      </c>
      <c r="G353" s="7" t="s">
        <v>267</v>
      </c>
      <c r="H353" s="7" t="s">
        <v>249</v>
      </c>
      <c r="I353" s="7">
        <v>80.0</v>
      </c>
      <c r="J353" s="7" t="s">
        <v>250</v>
      </c>
      <c r="K353" s="7" t="s">
        <v>221</v>
      </c>
      <c r="L353" s="7">
        <v>8.0</v>
      </c>
      <c r="M353" s="7">
        <v>1.0</v>
      </c>
      <c r="N353" s="7" t="s">
        <v>762</v>
      </c>
      <c r="O353" s="7">
        <v>1.0</v>
      </c>
      <c r="P353" s="37" t="s">
        <v>763</v>
      </c>
      <c r="Q353" s="7" t="s">
        <v>24</v>
      </c>
    </row>
    <row r="354">
      <c r="A354" s="38" t="s">
        <v>768</v>
      </c>
      <c r="B354" s="39">
        <v>18.0</v>
      </c>
      <c r="C354" s="40">
        <v>375000.0</v>
      </c>
      <c r="D354" s="39">
        <v>2.0</v>
      </c>
      <c r="E354" s="39" t="s">
        <v>326</v>
      </c>
      <c r="F354" s="39" t="s">
        <v>316</v>
      </c>
      <c r="G354" s="39" t="s">
        <v>769</v>
      </c>
      <c r="H354" s="39" t="s">
        <v>249</v>
      </c>
      <c r="I354" s="39">
        <v>150.0</v>
      </c>
      <c r="J354" s="39" t="s">
        <v>250</v>
      </c>
      <c r="K354" s="39" t="s">
        <v>218</v>
      </c>
      <c r="L354" s="39">
        <v>80.0</v>
      </c>
      <c r="M354" s="39">
        <v>8.0</v>
      </c>
      <c r="N354" s="39" t="s">
        <v>213</v>
      </c>
      <c r="O354" s="39">
        <v>1.0</v>
      </c>
      <c r="P354" s="43" t="s">
        <v>770</v>
      </c>
      <c r="Q354" s="39" t="s">
        <v>24</v>
      </c>
    </row>
    <row r="355">
      <c r="A355" s="38" t="s">
        <v>771</v>
      </c>
      <c r="B355" s="39">
        <v>3.0</v>
      </c>
      <c r="C355" s="40">
        <v>1400.0</v>
      </c>
      <c r="D355" s="39">
        <v>2.0</v>
      </c>
      <c r="E355" s="39" t="s">
        <v>326</v>
      </c>
      <c r="F355" s="39" t="s">
        <v>316</v>
      </c>
      <c r="G355" s="39" t="s">
        <v>221</v>
      </c>
      <c r="H355" s="39" t="s">
        <v>249</v>
      </c>
      <c r="I355" s="39">
        <v>100.0</v>
      </c>
      <c r="J355" s="39" t="s">
        <v>250</v>
      </c>
      <c r="K355" s="39" t="s">
        <v>223</v>
      </c>
      <c r="L355" s="39">
        <v>20.0</v>
      </c>
      <c r="M355" s="39">
        <v>4.0</v>
      </c>
      <c r="N355" s="39" t="s">
        <v>213</v>
      </c>
      <c r="O355" s="39">
        <v>1.0</v>
      </c>
      <c r="P355" s="41" t="s">
        <v>772</v>
      </c>
      <c r="Q355" s="39" t="s">
        <v>24</v>
      </c>
    </row>
    <row r="356">
      <c r="A356" s="38" t="s">
        <v>773</v>
      </c>
      <c r="B356" s="39">
        <v>13.0</v>
      </c>
      <c r="C356" s="40">
        <v>50800.0</v>
      </c>
      <c r="D356" s="39">
        <v>2.0</v>
      </c>
      <c r="E356" s="39" t="s">
        <v>326</v>
      </c>
      <c r="F356" s="39" t="s">
        <v>316</v>
      </c>
      <c r="G356" s="39" t="s">
        <v>349</v>
      </c>
      <c r="H356" s="39" t="s">
        <v>249</v>
      </c>
      <c r="I356" s="39">
        <v>120.0</v>
      </c>
      <c r="J356" s="39" t="s">
        <v>250</v>
      </c>
      <c r="K356" s="39" t="s">
        <v>202</v>
      </c>
      <c r="L356" s="39">
        <v>40.0</v>
      </c>
      <c r="M356" s="39">
        <v>8.0</v>
      </c>
      <c r="N356" s="39" t="s">
        <v>213</v>
      </c>
      <c r="O356" s="39">
        <v>1.0</v>
      </c>
      <c r="P356" s="43" t="s">
        <v>774</v>
      </c>
      <c r="Q356" s="39" t="s">
        <v>24</v>
      </c>
    </row>
    <row r="357">
      <c r="A357" s="6" t="s">
        <v>775</v>
      </c>
      <c r="B357" s="7">
        <v>7.0</v>
      </c>
      <c r="C357" s="36">
        <v>6460.0</v>
      </c>
      <c r="D357" s="7">
        <v>2.0</v>
      </c>
      <c r="E357" s="7" t="s">
        <v>326</v>
      </c>
      <c r="F357" s="7" t="s">
        <v>316</v>
      </c>
      <c r="G357" s="7" t="s">
        <v>202</v>
      </c>
      <c r="H357" s="7" t="s">
        <v>249</v>
      </c>
      <c r="I357" s="7">
        <v>120.0</v>
      </c>
      <c r="J357" s="7" t="s">
        <v>250</v>
      </c>
      <c r="K357" s="7" t="s">
        <v>221</v>
      </c>
      <c r="L357" s="7">
        <v>40.0</v>
      </c>
      <c r="M357" s="7">
        <v>4.0</v>
      </c>
      <c r="N357" s="7" t="s">
        <v>213</v>
      </c>
      <c r="O357" s="7">
        <v>1.0</v>
      </c>
      <c r="P357" s="37" t="s">
        <v>776</v>
      </c>
      <c r="Q357" s="7" t="s">
        <v>24</v>
      </c>
    </row>
    <row r="358">
      <c r="A358" s="38" t="s">
        <v>777</v>
      </c>
      <c r="B358" s="39">
        <v>20.0</v>
      </c>
      <c r="C358" s="40">
        <v>801000.0</v>
      </c>
      <c r="D358" s="39">
        <v>1.0</v>
      </c>
      <c r="E358" s="39" t="s">
        <v>208</v>
      </c>
      <c r="F358" s="39" t="s">
        <v>282</v>
      </c>
      <c r="G358" s="39" t="s">
        <v>535</v>
      </c>
      <c r="H358" s="39" t="s">
        <v>283</v>
      </c>
      <c r="I358" s="39">
        <v>30.0</v>
      </c>
      <c r="J358" s="39" t="s">
        <v>250</v>
      </c>
      <c r="K358" s="39" t="s">
        <v>218</v>
      </c>
      <c r="L358" s="39">
        <v>40.0</v>
      </c>
      <c r="M358" s="39">
        <v>4.0</v>
      </c>
      <c r="N358" s="39" t="s">
        <v>213</v>
      </c>
      <c r="O358" s="39" t="s">
        <v>214</v>
      </c>
      <c r="P358" s="41" t="s">
        <v>778</v>
      </c>
      <c r="Q358" s="39" t="s">
        <v>24</v>
      </c>
    </row>
    <row r="359">
      <c r="A359" s="38" t="s">
        <v>779</v>
      </c>
      <c r="B359" s="39">
        <v>2.0</v>
      </c>
      <c r="C359" s="40">
        <v>720.0</v>
      </c>
      <c r="D359" s="39">
        <v>1.0</v>
      </c>
      <c r="E359" s="39" t="s">
        <v>208</v>
      </c>
      <c r="F359" s="39" t="s">
        <v>282</v>
      </c>
      <c r="G359" s="39" t="s">
        <v>620</v>
      </c>
      <c r="H359" s="39" t="s">
        <v>283</v>
      </c>
      <c r="I359" s="39">
        <v>30.0</v>
      </c>
      <c r="J359" s="39" t="s">
        <v>250</v>
      </c>
      <c r="K359" s="39" t="s">
        <v>223</v>
      </c>
      <c r="L359" s="39">
        <v>20.0</v>
      </c>
      <c r="M359" s="39">
        <v>1.0</v>
      </c>
      <c r="N359" s="39" t="s">
        <v>213</v>
      </c>
      <c r="O359" s="39" t="s">
        <v>214</v>
      </c>
      <c r="P359" s="41" t="s">
        <v>780</v>
      </c>
      <c r="Q359" s="39" t="s">
        <v>24</v>
      </c>
    </row>
    <row r="360">
      <c r="A360" s="6" t="s">
        <v>781</v>
      </c>
      <c r="B360" s="7">
        <v>6.0</v>
      </c>
      <c r="C360" s="36">
        <v>4100.0</v>
      </c>
      <c r="D360" s="7">
        <v>1.0</v>
      </c>
      <c r="E360" s="7" t="s">
        <v>208</v>
      </c>
      <c r="F360" s="7" t="s">
        <v>282</v>
      </c>
      <c r="G360" s="7" t="s">
        <v>223</v>
      </c>
      <c r="H360" s="7" t="s">
        <v>283</v>
      </c>
      <c r="I360" s="7">
        <v>30.0</v>
      </c>
      <c r="J360" s="7" t="s">
        <v>250</v>
      </c>
      <c r="K360" s="7" t="s">
        <v>223</v>
      </c>
      <c r="L360" s="7">
        <v>20.0</v>
      </c>
      <c r="M360" s="7">
        <v>1.0</v>
      </c>
      <c r="N360" s="7" t="s">
        <v>213</v>
      </c>
      <c r="O360" s="7" t="s">
        <v>214</v>
      </c>
      <c r="P360" s="37" t="s">
        <v>253</v>
      </c>
      <c r="Q360" s="7" t="s">
        <v>24</v>
      </c>
    </row>
    <row r="361">
      <c r="A361" s="38" t="s">
        <v>782</v>
      </c>
      <c r="B361" s="39">
        <v>13.0</v>
      </c>
      <c r="C361" s="40">
        <v>48100.0</v>
      </c>
      <c r="D361" s="39">
        <v>1.0</v>
      </c>
      <c r="E361" s="39" t="s">
        <v>208</v>
      </c>
      <c r="F361" s="39" t="s">
        <v>282</v>
      </c>
      <c r="G361" s="39" t="s">
        <v>218</v>
      </c>
      <c r="H361" s="39" t="s">
        <v>283</v>
      </c>
      <c r="I361" s="39">
        <v>30.0</v>
      </c>
      <c r="J361" s="39" t="s">
        <v>250</v>
      </c>
      <c r="K361" s="39" t="s">
        <v>202</v>
      </c>
      <c r="L361" s="39">
        <v>40.0</v>
      </c>
      <c r="M361" s="39">
        <v>2.0</v>
      </c>
      <c r="N361" s="39" t="s">
        <v>213</v>
      </c>
      <c r="O361" s="39" t="s">
        <v>214</v>
      </c>
      <c r="P361" s="41" t="s">
        <v>783</v>
      </c>
      <c r="Q361" s="39" t="s">
        <v>24</v>
      </c>
    </row>
    <row r="362">
      <c r="A362" s="6" t="s">
        <v>784</v>
      </c>
      <c r="B362" s="7">
        <v>9.0</v>
      </c>
      <c r="C362" s="36">
        <v>12750.0</v>
      </c>
      <c r="D362" s="7">
        <v>2.0</v>
      </c>
      <c r="E362" s="7" t="s">
        <v>200</v>
      </c>
      <c r="F362" s="7" t="s">
        <v>235</v>
      </c>
      <c r="G362" s="7" t="s">
        <v>210</v>
      </c>
      <c r="H362" s="7" t="s">
        <v>203</v>
      </c>
      <c r="I362" s="7">
        <v>60.0</v>
      </c>
      <c r="J362" s="7" t="s">
        <v>455</v>
      </c>
      <c r="K362" s="7" t="s">
        <v>204</v>
      </c>
      <c r="L362" s="7">
        <v>12.0</v>
      </c>
      <c r="M362" s="7">
        <v>1.0</v>
      </c>
      <c r="N362" s="7" t="s">
        <v>227</v>
      </c>
      <c r="O362" s="7">
        <v>1.0</v>
      </c>
      <c r="P362" s="37" t="s">
        <v>785</v>
      </c>
      <c r="Q362" s="7" t="s">
        <v>42</v>
      </c>
    </row>
    <row r="363">
      <c r="A363" s="6" t="s">
        <v>786</v>
      </c>
      <c r="B363" s="7">
        <v>14.0</v>
      </c>
      <c r="C363" s="36">
        <v>70600.0</v>
      </c>
      <c r="D363" s="7">
        <v>2.0</v>
      </c>
      <c r="E363" s="7" t="s">
        <v>200</v>
      </c>
      <c r="F363" s="7" t="s">
        <v>235</v>
      </c>
      <c r="G363" s="7" t="s">
        <v>321</v>
      </c>
      <c r="H363" s="7" t="s">
        <v>203</v>
      </c>
      <c r="I363" s="7">
        <v>80.0</v>
      </c>
      <c r="J363" s="7" t="s">
        <v>455</v>
      </c>
      <c r="K363" s="7" t="s">
        <v>204</v>
      </c>
      <c r="L363" s="7">
        <v>12.0</v>
      </c>
      <c r="M363" s="7">
        <v>1.0</v>
      </c>
      <c r="N363" s="7" t="s">
        <v>227</v>
      </c>
      <c r="O363" s="7">
        <v>1.0</v>
      </c>
      <c r="P363" s="37" t="s">
        <v>787</v>
      </c>
      <c r="Q363" s="7" t="s">
        <v>42</v>
      </c>
    </row>
    <row r="364">
      <c r="A364" s="6" t="s">
        <v>788</v>
      </c>
      <c r="B364" s="7">
        <v>18.0</v>
      </c>
      <c r="C364" s="36">
        <v>398000.0</v>
      </c>
      <c r="D364" s="7">
        <v>2.0</v>
      </c>
      <c r="E364" s="7" t="s">
        <v>200</v>
      </c>
      <c r="F364" s="7" t="s">
        <v>235</v>
      </c>
      <c r="G364" s="7" t="s">
        <v>436</v>
      </c>
      <c r="H364" s="7" t="s">
        <v>203</v>
      </c>
      <c r="I364" s="7">
        <v>80.0</v>
      </c>
      <c r="J364" s="7" t="s">
        <v>455</v>
      </c>
      <c r="K364" s="7" t="s">
        <v>204</v>
      </c>
      <c r="L364" s="7">
        <v>24.0</v>
      </c>
      <c r="M364" s="7">
        <v>1.0</v>
      </c>
      <c r="N364" s="7" t="s">
        <v>227</v>
      </c>
      <c r="O364" s="7">
        <v>1.0</v>
      </c>
      <c r="P364" s="37" t="s">
        <v>787</v>
      </c>
      <c r="Q364" s="7" t="s">
        <v>42</v>
      </c>
    </row>
    <row r="365">
      <c r="A365" s="6" t="s">
        <v>789</v>
      </c>
      <c r="B365" s="7">
        <v>3.0</v>
      </c>
      <c r="C365" s="36">
        <v>1325.0</v>
      </c>
      <c r="D365" s="7">
        <v>2.0</v>
      </c>
      <c r="E365" s="7" t="s">
        <v>200</v>
      </c>
      <c r="F365" s="7" t="s">
        <v>235</v>
      </c>
      <c r="G365" s="7" t="s">
        <v>232</v>
      </c>
      <c r="H365" s="7" t="s">
        <v>203</v>
      </c>
      <c r="I365" s="7">
        <v>40.0</v>
      </c>
      <c r="J365" s="7" t="s">
        <v>455</v>
      </c>
      <c r="K365" s="7" t="s">
        <v>204</v>
      </c>
      <c r="L365" s="7">
        <v>6.0</v>
      </c>
      <c r="M365" s="7">
        <v>1.0</v>
      </c>
      <c r="N365" s="7" t="s">
        <v>227</v>
      </c>
      <c r="O365" s="7">
        <v>1.0</v>
      </c>
      <c r="P365" s="37" t="s">
        <v>785</v>
      </c>
      <c r="Q365" s="7" t="s">
        <v>42</v>
      </c>
    </row>
    <row r="366">
      <c r="A366" s="6" t="s">
        <v>790</v>
      </c>
      <c r="B366" s="7">
        <v>19.0</v>
      </c>
      <c r="C366" s="36">
        <v>660000.0</v>
      </c>
      <c r="D366" s="7">
        <v>2.0</v>
      </c>
      <c r="E366" s="7" t="s">
        <v>234</v>
      </c>
      <c r="F366" s="7" t="s">
        <v>414</v>
      </c>
      <c r="G366" s="7" t="s">
        <v>666</v>
      </c>
      <c r="H366" s="7" t="s">
        <v>415</v>
      </c>
      <c r="I366" s="7">
        <v>80.0</v>
      </c>
      <c r="J366" s="7" t="s">
        <v>204</v>
      </c>
      <c r="K366" s="7" t="s">
        <v>204</v>
      </c>
      <c r="L366" s="7">
        <v>50.0</v>
      </c>
      <c r="M366" s="7">
        <v>5.0</v>
      </c>
      <c r="N366" s="7" t="s">
        <v>213</v>
      </c>
      <c r="O366" s="7">
        <v>2.0</v>
      </c>
      <c r="P366" s="37" t="s">
        <v>791</v>
      </c>
      <c r="Q366" s="7" t="s">
        <v>69</v>
      </c>
    </row>
    <row r="367">
      <c r="A367" s="6" t="s">
        <v>792</v>
      </c>
      <c r="B367" s="7">
        <v>15.0</v>
      </c>
      <c r="C367" s="36">
        <v>132000.0</v>
      </c>
      <c r="D367" s="7">
        <v>2.0</v>
      </c>
      <c r="E367" s="7" t="s">
        <v>234</v>
      </c>
      <c r="F367" s="7" t="s">
        <v>414</v>
      </c>
      <c r="G367" s="7" t="s">
        <v>255</v>
      </c>
      <c r="H367" s="7" t="s">
        <v>415</v>
      </c>
      <c r="I367" s="7">
        <v>60.0</v>
      </c>
      <c r="J367" s="7" t="s">
        <v>204</v>
      </c>
      <c r="K367" s="7" t="s">
        <v>204</v>
      </c>
      <c r="L367" s="7">
        <v>50.0</v>
      </c>
      <c r="M367" s="7">
        <v>5.0</v>
      </c>
      <c r="N367" s="7" t="s">
        <v>213</v>
      </c>
      <c r="O367" s="7">
        <v>2.0</v>
      </c>
      <c r="P367" s="37" t="s">
        <v>791</v>
      </c>
      <c r="Q367" s="7" t="s">
        <v>69</v>
      </c>
    </row>
    <row r="368">
      <c r="A368" s="6" t="s">
        <v>793</v>
      </c>
      <c r="B368" s="7">
        <v>10.0</v>
      </c>
      <c r="C368" s="36">
        <v>20900.0</v>
      </c>
      <c r="D368" s="7">
        <v>2.0</v>
      </c>
      <c r="E368" s="7" t="s">
        <v>234</v>
      </c>
      <c r="F368" s="7" t="s">
        <v>414</v>
      </c>
      <c r="G368" s="7" t="s">
        <v>301</v>
      </c>
      <c r="H368" s="7" t="s">
        <v>415</v>
      </c>
      <c r="I368" s="7">
        <v>60.0</v>
      </c>
      <c r="J368" s="7" t="s">
        <v>204</v>
      </c>
      <c r="K368" s="7" t="s">
        <v>204</v>
      </c>
      <c r="L368" s="7">
        <v>40.0</v>
      </c>
      <c r="M368" s="7">
        <v>4.0</v>
      </c>
      <c r="N368" s="7" t="s">
        <v>213</v>
      </c>
      <c r="O368" s="7">
        <v>2.0</v>
      </c>
      <c r="P368" s="37" t="s">
        <v>791</v>
      </c>
      <c r="Q368" s="7" t="s">
        <v>69</v>
      </c>
    </row>
    <row r="369">
      <c r="A369" s="6" t="s">
        <v>794</v>
      </c>
      <c r="B369" s="7">
        <v>18.0</v>
      </c>
      <c r="C369" s="36">
        <v>440000.0</v>
      </c>
      <c r="D369" s="7">
        <v>1.0</v>
      </c>
      <c r="E369" s="7" t="s">
        <v>208</v>
      </c>
      <c r="F369" s="7" t="s">
        <v>414</v>
      </c>
      <c r="G369" s="7" t="s">
        <v>240</v>
      </c>
      <c r="H369" s="7" t="s">
        <v>415</v>
      </c>
      <c r="I369" s="7">
        <v>60.0</v>
      </c>
      <c r="J369" s="7" t="s">
        <v>204</v>
      </c>
      <c r="K369" s="7" t="s">
        <v>204</v>
      </c>
      <c r="L369" s="7">
        <v>40.0</v>
      </c>
      <c r="M369" s="7">
        <v>4.0</v>
      </c>
      <c r="N369" s="7" t="s">
        <v>213</v>
      </c>
      <c r="O369" s="7" t="s">
        <v>214</v>
      </c>
      <c r="P369" s="37" t="s">
        <v>795</v>
      </c>
      <c r="Q369" s="7" t="s">
        <v>69</v>
      </c>
    </row>
    <row r="370">
      <c r="A370" s="6" t="s">
        <v>796</v>
      </c>
      <c r="B370" s="7">
        <v>4.0</v>
      </c>
      <c r="C370" s="36">
        <v>2420.0</v>
      </c>
      <c r="D370" s="7">
        <v>1.0</v>
      </c>
      <c r="E370" s="7" t="s">
        <v>208</v>
      </c>
      <c r="F370" s="7" t="s">
        <v>414</v>
      </c>
      <c r="G370" s="7" t="s">
        <v>223</v>
      </c>
      <c r="H370" s="7" t="s">
        <v>415</v>
      </c>
      <c r="I370" s="7">
        <v>60.0</v>
      </c>
      <c r="J370" s="7" t="s">
        <v>204</v>
      </c>
      <c r="K370" s="7" t="s">
        <v>204</v>
      </c>
      <c r="L370" s="7">
        <v>10.0</v>
      </c>
      <c r="M370" s="7">
        <v>1.0</v>
      </c>
      <c r="N370" s="7" t="s">
        <v>213</v>
      </c>
      <c r="O370" s="7" t="s">
        <v>214</v>
      </c>
      <c r="P370" s="37" t="s">
        <v>795</v>
      </c>
      <c r="Q370" s="7" t="s">
        <v>69</v>
      </c>
    </row>
    <row r="371">
      <c r="A371" s="6" t="s">
        <v>797</v>
      </c>
      <c r="B371" s="7">
        <v>14.0</v>
      </c>
      <c r="C371" s="36">
        <v>85800.0</v>
      </c>
      <c r="D371" s="7">
        <v>1.0</v>
      </c>
      <c r="E371" s="7" t="s">
        <v>208</v>
      </c>
      <c r="F371" s="7" t="s">
        <v>414</v>
      </c>
      <c r="G371" s="7" t="s">
        <v>218</v>
      </c>
      <c r="H371" s="7" t="s">
        <v>415</v>
      </c>
      <c r="I371" s="7">
        <v>60.0</v>
      </c>
      <c r="J371" s="7" t="s">
        <v>204</v>
      </c>
      <c r="K371" s="7" t="s">
        <v>204</v>
      </c>
      <c r="L371" s="7">
        <v>20.0</v>
      </c>
      <c r="M371" s="7">
        <v>2.0</v>
      </c>
      <c r="N371" s="7" t="s">
        <v>213</v>
      </c>
      <c r="O371" s="7" t="s">
        <v>214</v>
      </c>
      <c r="P371" s="37" t="s">
        <v>795</v>
      </c>
      <c r="Q371" s="7" t="s">
        <v>69</v>
      </c>
    </row>
    <row r="372">
      <c r="A372" s="6" t="s">
        <v>798</v>
      </c>
      <c r="B372" s="7">
        <v>9.0</v>
      </c>
      <c r="C372" s="36">
        <v>15400.0</v>
      </c>
      <c r="D372" s="7">
        <v>1.0</v>
      </c>
      <c r="E372" s="7" t="s">
        <v>208</v>
      </c>
      <c r="F372" s="7" t="s">
        <v>414</v>
      </c>
      <c r="G372" s="7" t="s">
        <v>221</v>
      </c>
      <c r="H372" s="7" t="s">
        <v>415</v>
      </c>
      <c r="I372" s="7">
        <v>60.0</v>
      </c>
      <c r="J372" s="7" t="s">
        <v>204</v>
      </c>
      <c r="K372" s="7" t="s">
        <v>204</v>
      </c>
      <c r="L372" s="7">
        <v>20.0</v>
      </c>
      <c r="M372" s="7">
        <v>2.0</v>
      </c>
      <c r="N372" s="7" t="s">
        <v>213</v>
      </c>
      <c r="O372" s="7" t="s">
        <v>214</v>
      </c>
      <c r="P372" s="37" t="s">
        <v>795</v>
      </c>
      <c r="Q372" s="7" t="s">
        <v>69</v>
      </c>
    </row>
    <row r="373">
      <c r="A373" s="6" t="s">
        <v>799</v>
      </c>
      <c r="B373" s="7">
        <v>3.0</v>
      </c>
      <c r="C373" s="36">
        <v>1650.0</v>
      </c>
      <c r="D373" s="7">
        <v>2.0</v>
      </c>
      <c r="E373" s="7" t="s">
        <v>200</v>
      </c>
      <c r="F373" s="7" t="s">
        <v>414</v>
      </c>
      <c r="G373" s="7" t="s">
        <v>279</v>
      </c>
      <c r="H373" s="7" t="s">
        <v>415</v>
      </c>
      <c r="I373" s="7">
        <v>60.0</v>
      </c>
      <c r="J373" s="7" t="s">
        <v>204</v>
      </c>
      <c r="K373" s="7" t="s">
        <v>204</v>
      </c>
      <c r="L373" s="7">
        <v>20.0</v>
      </c>
      <c r="M373" s="7">
        <v>2.0</v>
      </c>
      <c r="N373" s="7" t="s">
        <v>213</v>
      </c>
      <c r="O373" s="7">
        <v>1.0</v>
      </c>
      <c r="P373" s="37" t="s">
        <v>795</v>
      </c>
      <c r="Q373" s="7" t="s">
        <v>69</v>
      </c>
    </row>
    <row r="374">
      <c r="A374" s="6" t="s">
        <v>800</v>
      </c>
      <c r="B374" s="7">
        <v>13.0</v>
      </c>
      <c r="C374" s="36">
        <v>57200.0</v>
      </c>
      <c r="D374" s="7">
        <v>2.0</v>
      </c>
      <c r="E374" s="7" t="s">
        <v>200</v>
      </c>
      <c r="F374" s="7" t="s">
        <v>414</v>
      </c>
      <c r="G374" s="7" t="s">
        <v>277</v>
      </c>
      <c r="H374" s="7" t="s">
        <v>415</v>
      </c>
      <c r="I374" s="7">
        <v>60.0</v>
      </c>
      <c r="J374" s="7" t="s">
        <v>204</v>
      </c>
      <c r="K374" s="7" t="s">
        <v>204</v>
      </c>
      <c r="L374" s="7">
        <v>40.0</v>
      </c>
      <c r="M374" s="7">
        <v>4.0</v>
      </c>
      <c r="N374" s="7" t="s">
        <v>213</v>
      </c>
      <c r="O374" s="7">
        <v>2.0</v>
      </c>
      <c r="P374" s="37" t="s">
        <v>795</v>
      </c>
      <c r="Q374" s="7" t="s">
        <v>69</v>
      </c>
    </row>
    <row r="375">
      <c r="A375" s="6" t="s">
        <v>801</v>
      </c>
      <c r="B375" s="7">
        <v>17.0</v>
      </c>
      <c r="C375" s="36">
        <v>297000.0</v>
      </c>
      <c r="D375" s="7">
        <v>2.0</v>
      </c>
      <c r="E375" s="7" t="s">
        <v>200</v>
      </c>
      <c r="F375" s="7" t="s">
        <v>414</v>
      </c>
      <c r="G375" s="7" t="s">
        <v>518</v>
      </c>
      <c r="H375" s="7" t="s">
        <v>415</v>
      </c>
      <c r="I375" s="7">
        <v>60.0</v>
      </c>
      <c r="J375" s="7" t="s">
        <v>204</v>
      </c>
      <c r="K375" s="7" t="s">
        <v>204</v>
      </c>
      <c r="L375" s="7">
        <v>50.0</v>
      </c>
      <c r="M375" s="7">
        <v>5.0</v>
      </c>
      <c r="N375" s="7" t="s">
        <v>213</v>
      </c>
      <c r="O375" s="7">
        <v>2.0</v>
      </c>
      <c r="P375" s="37" t="s">
        <v>795</v>
      </c>
      <c r="Q375" s="7" t="s">
        <v>69</v>
      </c>
    </row>
    <row r="376">
      <c r="A376" s="6" t="s">
        <v>802</v>
      </c>
      <c r="B376" s="7">
        <v>7.0</v>
      </c>
      <c r="C376" s="36">
        <v>7700.0</v>
      </c>
      <c r="D376" s="7">
        <v>2.0</v>
      </c>
      <c r="E376" s="7" t="s">
        <v>200</v>
      </c>
      <c r="F376" s="7" t="s">
        <v>414</v>
      </c>
      <c r="G376" s="7" t="s">
        <v>220</v>
      </c>
      <c r="H376" s="7" t="s">
        <v>415</v>
      </c>
      <c r="I376" s="7">
        <v>60.0</v>
      </c>
      <c r="J376" s="7" t="s">
        <v>204</v>
      </c>
      <c r="K376" s="7" t="s">
        <v>204</v>
      </c>
      <c r="L376" s="7">
        <v>20.0</v>
      </c>
      <c r="M376" s="7">
        <v>2.0</v>
      </c>
      <c r="N376" s="7" t="s">
        <v>213</v>
      </c>
      <c r="O376" s="7">
        <v>2.0</v>
      </c>
      <c r="P376" s="37" t="s">
        <v>795</v>
      </c>
      <c r="Q376" s="7" t="s">
        <v>69</v>
      </c>
    </row>
    <row r="377">
      <c r="A377" s="6" t="s">
        <v>803</v>
      </c>
      <c r="B377" s="7">
        <v>7.0</v>
      </c>
      <c r="C377" s="36">
        <v>6300.0</v>
      </c>
      <c r="D377" s="7">
        <v>2.0</v>
      </c>
      <c r="E377" s="7" t="s">
        <v>200</v>
      </c>
      <c r="F377" s="7" t="s">
        <v>414</v>
      </c>
      <c r="G377" s="7" t="s">
        <v>221</v>
      </c>
      <c r="H377" s="7" t="s">
        <v>415</v>
      </c>
      <c r="I377" s="7">
        <v>30.0</v>
      </c>
      <c r="J377" s="7" t="s">
        <v>264</v>
      </c>
      <c r="K377" s="7" t="s">
        <v>204</v>
      </c>
      <c r="L377" s="7">
        <v>20.0</v>
      </c>
      <c r="M377" s="7">
        <v>4.0</v>
      </c>
      <c r="N377" s="7" t="s">
        <v>213</v>
      </c>
      <c r="O377" s="7">
        <v>2.0</v>
      </c>
      <c r="P377" s="37" t="s">
        <v>443</v>
      </c>
      <c r="Q377" s="7" t="s">
        <v>24</v>
      </c>
    </row>
    <row r="378">
      <c r="A378" s="38" t="s">
        <v>804</v>
      </c>
      <c r="B378" s="39">
        <v>11.0</v>
      </c>
      <c r="C378" s="40">
        <v>24800.0</v>
      </c>
      <c r="D378" s="39">
        <v>2.0</v>
      </c>
      <c r="E378" s="39" t="s">
        <v>200</v>
      </c>
      <c r="F378" s="39" t="s">
        <v>414</v>
      </c>
      <c r="G378" s="39" t="s">
        <v>352</v>
      </c>
      <c r="H378" s="39" t="s">
        <v>415</v>
      </c>
      <c r="I378" s="39">
        <v>40.0</v>
      </c>
      <c r="J378" s="39" t="s">
        <v>264</v>
      </c>
      <c r="K378" s="39" t="s">
        <v>204</v>
      </c>
      <c r="L378" s="39">
        <v>20.0</v>
      </c>
      <c r="M378" s="39">
        <v>4.0</v>
      </c>
      <c r="N378" s="39" t="s">
        <v>213</v>
      </c>
      <c r="O378" s="39">
        <v>2.0</v>
      </c>
      <c r="P378" s="41" t="s">
        <v>443</v>
      </c>
      <c r="Q378" s="39" t="s">
        <v>24</v>
      </c>
    </row>
    <row r="379">
      <c r="A379" s="38" t="s">
        <v>805</v>
      </c>
      <c r="B379" s="39">
        <v>3.0</v>
      </c>
      <c r="C379" s="40">
        <v>1420.0</v>
      </c>
      <c r="D379" s="39">
        <v>2.0</v>
      </c>
      <c r="E379" s="39" t="s">
        <v>200</v>
      </c>
      <c r="F379" s="39" t="s">
        <v>414</v>
      </c>
      <c r="G379" s="39" t="s">
        <v>223</v>
      </c>
      <c r="H379" s="39" t="s">
        <v>415</v>
      </c>
      <c r="I379" s="39">
        <v>30.0</v>
      </c>
      <c r="J379" s="39" t="s">
        <v>264</v>
      </c>
      <c r="K379" s="39" t="s">
        <v>204</v>
      </c>
      <c r="L379" s="39">
        <v>20.0</v>
      </c>
      <c r="M379" s="39">
        <v>4.0</v>
      </c>
      <c r="N379" s="39" t="s">
        <v>213</v>
      </c>
      <c r="O379" s="39">
        <v>2.0</v>
      </c>
      <c r="P379" s="41" t="s">
        <v>443</v>
      </c>
      <c r="Q379" s="39" t="s">
        <v>24</v>
      </c>
    </row>
    <row r="380">
      <c r="A380" s="38" t="s">
        <v>806</v>
      </c>
      <c r="B380" s="39">
        <v>20.0</v>
      </c>
      <c r="C380" s="40">
        <v>818000.0</v>
      </c>
      <c r="D380" s="39">
        <v>2.0</v>
      </c>
      <c r="E380" s="39" t="s">
        <v>200</v>
      </c>
      <c r="F380" s="39" t="s">
        <v>414</v>
      </c>
      <c r="G380" s="39" t="s">
        <v>449</v>
      </c>
      <c r="H380" s="39" t="s">
        <v>415</v>
      </c>
      <c r="I380" s="39">
        <v>50.0</v>
      </c>
      <c r="J380" s="39" t="s">
        <v>264</v>
      </c>
      <c r="K380" s="39" t="s">
        <v>204</v>
      </c>
      <c r="L380" s="39">
        <v>20.0</v>
      </c>
      <c r="M380" s="39">
        <v>4.0</v>
      </c>
      <c r="N380" s="39" t="s">
        <v>213</v>
      </c>
      <c r="O380" s="39">
        <v>2.0</v>
      </c>
      <c r="P380" s="41" t="s">
        <v>443</v>
      </c>
      <c r="Q380" s="39" t="s">
        <v>24</v>
      </c>
    </row>
    <row r="381">
      <c r="A381" s="38" t="s">
        <v>807</v>
      </c>
      <c r="B381" s="39">
        <v>16.0</v>
      </c>
      <c r="C381" s="40">
        <v>16500.0</v>
      </c>
      <c r="D381" s="39">
        <v>2.0</v>
      </c>
      <c r="E381" s="39" t="s">
        <v>200</v>
      </c>
      <c r="F381" s="39" t="s">
        <v>414</v>
      </c>
      <c r="G381" s="39" t="s">
        <v>368</v>
      </c>
      <c r="H381" s="39" t="s">
        <v>415</v>
      </c>
      <c r="I381" s="39">
        <v>40.0</v>
      </c>
      <c r="J381" s="39" t="s">
        <v>264</v>
      </c>
      <c r="K381" s="39" t="s">
        <v>204</v>
      </c>
      <c r="L381" s="39">
        <v>20.0</v>
      </c>
      <c r="M381" s="39">
        <v>4.0</v>
      </c>
      <c r="N381" s="39" t="s">
        <v>213</v>
      </c>
      <c r="O381" s="39">
        <v>2.0</v>
      </c>
      <c r="P381" s="41" t="s">
        <v>443</v>
      </c>
      <c r="Q381" s="39" t="s">
        <v>24</v>
      </c>
    </row>
    <row r="382">
      <c r="A382" s="38" t="s">
        <v>808</v>
      </c>
      <c r="B382" s="39">
        <v>3.0</v>
      </c>
      <c r="C382" s="40">
        <v>1240.0</v>
      </c>
      <c r="D382" s="39">
        <v>2.0</v>
      </c>
      <c r="E382" s="39" t="s">
        <v>281</v>
      </c>
      <c r="F382" s="39" t="s">
        <v>414</v>
      </c>
      <c r="G382" s="39" t="s">
        <v>232</v>
      </c>
      <c r="H382" s="39" t="s">
        <v>809</v>
      </c>
      <c r="I382" s="39" t="s">
        <v>204</v>
      </c>
      <c r="J382" s="39" t="s">
        <v>264</v>
      </c>
      <c r="K382" s="39" t="s">
        <v>204</v>
      </c>
      <c r="L382" s="39">
        <v>20.0</v>
      </c>
      <c r="M382" s="39">
        <v>2.0</v>
      </c>
      <c r="N382" s="39" t="s">
        <v>213</v>
      </c>
      <c r="O382" s="39">
        <v>2.0</v>
      </c>
      <c r="P382" s="41" t="s">
        <v>810</v>
      </c>
      <c r="Q382" s="39" t="s">
        <v>24</v>
      </c>
    </row>
    <row r="383">
      <c r="A383" s="38" t="s">
        <v>811</v>
      </c>
      <c r="B383" s="39">
        <v>13.0</v>
      </c>
      <c r="C383" s="40">
        <v>46100.0</v>
      </c>
      <c r="D383" s="39">
        <v>2.0</v>
      </c>
      <c r="E383" s="39" t="s">
        <v>281</v>
      </c>
      <c r="F383" s="39" t="s">
        <v>414</v>
      </c>
      <c r="G383" s="39" t="s">
        <v>346</v>
      </c>
      <c r="H383" s="39" t="s">
        <v>809</v>
      </c>
      <c r="I383" s="39" t="s">
        <v>204</v>
      </c>
      <c r="J383" s="39" t="s">
        <v>264</v>
      </c>
      <c r="K383" s="39" t="s">
        <v>204</v>
      </c>
      <c r="L383" s="39">
        <v>20.0</v>
      </c>
      <c r="M383" s="39">
        <v>2.0</v>
      </c>
      <c r="N383" s="39" t="s">
        <v>213</v>
      </c>
      <c r="O383" s="39">
        <v>2.0</v>
      </c>
      <c r="P383" s="41" t="s">
        <v>810</v>
      </c>
      <c r="Q383" s="39" t="s">
        <v>24</v>
      </c>
    </row>
    <row r="384">
      <c r="A384" s="6" t="s">
        <v>812</v>
      </c>
      <c r="B384" s="7">
        <v>8.0</v>
      </c>
      <c r="C384" s="36">
        <v>8700.0</v>
      </c>
      <c r="D384" s="7">
        <v>2.0</v>
      </c>
      <c r="E384" s="7" t="s">
        <v>281</v>
      </c>
      <c r="F384" s="7" t="s">
        <v>414</v>
      </c>
      <c r="G384" s="7" t="s">
        <v>210</v>
      </c>
      <c r="H384" s="7" t="s">
        <v>809</v>
      </c>
      <c r="I384" s="7" t="s">
        <v>204</v>
      </c>
      <c r="J384" s="7" t="s">
        <v>264</v>
      </c>
      <c r="K384" s="7" t="s">
        <v>204</v>
      </c>
      <c r="L384" s="7">
        <v>20.0</v>
      </c>
      <c r="M384" s="7">
        <v>2.0</v>
      </c>
      <c r="N384" s="7" t="s">
        <v>213</v>
      </c>
      <c r="O384" s="7">
        <v>2.0</v>
      </c>
      <c r="P384" s="37" t="s">
        <v>810</v>
      </c>
      <c r="Q384" s="7" t="s">
        <v>24</v>
      </c>
    </row>
    <row r="385">
      <c r="A385" s="38" t="s">
        <v>813</v>
      </c>
      <c r="B385" s="39">
        <v>19.0</v>
      </c>
      <c r="C385" s="40">
        <v>680000.0</v>
      </c>
      <c r="D385" s="39">
        <v>2.0</v>
      </c>
      <c r="E385" s="39" t="s">
        <v>200</v>
      </c>
      <c r="F385" s="39" t="s">
        <v>414</v>
      </c>
      <c r="G385" s="39" t="s">
        <v>380</v>
      </c>
      <c r="H385" s="39" t="s">
        <v>415</v>
      </c>
      <c r="I385" s="39">
        <v>30.0</v>
      </c>
      <c r="J385" s="39" t="s">
        <v>264</v>
      </c>
      <c r="K385" s="39" t="s">
        <v>204</v>
      </c>
      <c r="L385" s="39">
        <v>40.0</v>
      </c>
      <c r="M385" s="39">
        <v>2.0</v>
      </c>
      <c r="N385" s="39" t="s">
        <v>213</v>
      </c>
      <c r="O385" s="39">
        <v>1.0</v>
      </c>
      <c r="P385" s="41" t="s">
        <v>814</v>
      </c>
      <c r="Q385" s="39" t="s">
        <v>24</v>
      </c>
    </row>
    <row r="386">
      <c r="A386" s="6" t="s">
        <v>815</v>
      </c>
      <c r="B386" s="7">
        <v>6.0</v>
      </c>
      <c r="C386" s="36">
        <v>5100.0</v>
      </c>
      <c r="D386" s="7">
        <v>2.0</v>
      </c>
      <c r="E386" s="7" t="s">
        <v>200</v>
      </c>
      <c r="F386" s="7" t="s">
        <v>414</v>
      </c>
      <c r="G386" s="7" t="s">
        <v>267</v>
      </c>
      <c r="H386" s="7" t="s">
        <v>415</v>
      </c>
      <c r="I386" s="7">
        <v>30.0</v>
      </c>
      <c r="J386" s="7" t="s">
        <v>264</v>
      </c>
      <c r="K386" s="7" t="s">
        <v>204</v>
      </c>
      <c r="L386" s="7">
        <v>40.0</v>
      </c>
      <c r="M386" s="7">
        <v>2.0</v>
      </c>
      <c r="N386" s="7" t="s">
        <v>213</v>
      </c>
      <c r="O386" s="7">
        <v>1.0</v>
      </c>
      <c r="P386" s="37" t="s">
        <v>814</v>
      </c>
      <c r="Q386" s="7" t="s">
        <v>24</v>
      </c>
    </row>
    <row r="387">
      <c r="A387" s="38" t="s">
        <v>816</v>
      </c>
      <c r="B387" s="39">
        <v>12.0</v>
      </c>
      <c r="C387" s="40">
        <v>42000.0</v>
      </c>
      <c r="D387" s="39">
        <v>2.0</v>
      </c>
      <c r="E387" s="39" t="s">
        <v>200</v>
      </c>
      <c r="F387" s="39" t="s">
        <v>414</v>
      </c>
      <c r="G387" s="39" t="s">
        <v>262</v>
      </c>
      <c r="H387" s="39" t="s">
        <v>415</v>
      </c>
      <c r="I387" s="39">
        <v>30.0</v>
      </c>
      <c r="J387" s="39" t="s">
        <v>264</v>
      </c>
      <c r="K387" s="39" t="s">
        <v>204</v>
      </c>
      <c r="L387" s="39">
        <v>40.0</v>
      </c>
      <c r="M387" s="39">
        <v>2.0</v>
      </c>
      <c r="N387" s="39" t="s">
        <v>213</v>
      </c>
      <c r="O387" s="39">
        <v>1.0</v>
      </c>
      <c r="P387" s="41" t="s">
        <v>814</v>
      </c>
      <c r="Q387" s="39" t="s">
        <v>24</v>
      </c>
    </row>
    <row r="388">
      <c r="A388" s="6" t="s">
        <v>817</v>
      </c>
      <c r="B388" s="7">
        <v>20.0</v>
      </c>
      <c r="C388" s="36">
        <v>804400.0</v>
      </c>
      <c r="D388" s="7">
        <v>2.0</v>
      </c>
      <c r="E388" s="7" t="s">
        <v>281</v>
      </c>
      <c r="F388" s="7" t="s">
        <v>414</v>
      </c>
      <c r="G388" s="7" t="s">
        <v>745</v>
      </c>
      <c r="H388" s="7" t="s">
        <v>415</v>
      </c>
      <c r="I388" s="7" t="s">
        <v>204</v>
      </c>
      <c r="J388" s="7" t="s">
        <v>818</v>
      </c>
      <c r="K388" s="7" t="s">
        <v>204</v>
      </c>
      <c r="L388" s="7">
        <v>20.0</v>
      </c>
      <c r="M388" s="7">
        <v>1.0</v>
      </c>
      <c r="N388" s="7" t="s">
        <v>213</v>
      </c>
      <c r="O388" s="7">
        <v>1.0</v>
      </c>
      <c r="P388" s="37" t="s">
        <v>819</v>
      </c>
      <c r="Q388" s="7" t="s">
        <v>42</v>
      </c>
    </row>
    <row r="389">
      <c r="A389" s="6" t="s">
        <v>820</v>
      </c>
      <c r="B389" s="7">
        <v>4.0</v>
      </c>
      <c r="C389" s="36">
        <v>2100.0</v>
      </c>
      <c r="D389" s="7">
        <v>2.0</v>
      </c>
      <c r="E389" s="7" t="s">
        <v>281</v>
      </c>
      <c r="F389" s="7" t="s">
        <v>414</v>
      </c>
      <c r="G389" s="7" t="s">
        <v>232</v>
      </c>
      <c r="H389" s="7" t="s">
        <v>415</v>
      </c>
      <c r="I389" s="7" t="s">
        <v>204</v>
      </c>
      <c r="J389" s="7" t="s">
        <v>818</v>
      </c>
      <c r="K389" s="7" t="s">
        <v>204</v>
      </c>
      <c r="L389" s="7">
        <v>20.0</v>
      </c>
      <c r="M389" s="7">
        <v>1.0</v>
      </c>
      <c r="N389" s="7" t="s">
        <v>213</v>
      </c>
      <c r="O389" s="7">
        <v>1.0</v>
      </c>
      <c r="P389" s="37" t="s">
        <v>819</v>
      </c>
      <c r="Q389" s="7" t="s">
        <v>42</v>
      </c>
    </row>
    <row r="390">
      <c r="A390" s="6" t="s">
        <v>821</v>
      </c>
      <c r="B390" s="7">
        <v>14.0</v>
      </c>
      <c r="C390" s="36">
        <v>73400.0</v>
      </c>
      <c r="D390" s="7">
        <v>2.0</v>
      </c>
      <c r="E390" s="7" t="s">
        <v>281</v>
      </c>
      <c r="F390" s="7" t="s">
        <v>414</v>
      </c>
      <c r="G390" s="7" t="s">
        <v>217</v>
      </c>
      <c r="H390" s="7" t="s">
        <v>415</v>
      </c>
      <c r="I390" s="7" t="s">
        <v>204</v>
      </c>
      <c r="J390" s="7" t="s">
        <v>818</v>
      </c>
      <c r="K390" s="7" t="s">
        <v>204</v>
      </c>
      <c r="L390" s="7">
        <v>20.0</v>
      </c>
      <c r="M390" s="7">
        <v>1.0</v>
      </c>
      <c r="N390" s="7" t="s">
        <v>213</v>
      </c>
      <c r="O390" s="7">
        <v>1.0</v>
      </c>
      <c r="P390" s="37" t="s">
        <v>819</v>
      </c>
      <c r="Q390" s="7" t="s">
        <v>42</v>
      </c>
    </row>
    <row r="391">
      <c r="A391" s="6" t="s">
        <v>822</v>
      </c>
      <c r="B391" s="7">
        <v>9.0</v>
      </c>
      <c r="C391" s="36">
        <v>12800.0</v>
      </c>
      <c r="D391" s="7">
        <v>2.0</v>
      </c>
      <c r="E391" s="7" t="s">
        <v>281</v>
      </c>
      <c r="F391" s="7" t="s">
        <v>414</v>
      </c>
      <c r="G391" s="7" t="s">
        <v>262</v>
      </c>
      <c r="H391" s="7" t="s">
        <v>415</v>
      </c>
      <c r="I391" s="7" t="s">
        <v>204</v>
      </c>
      <c r="J391" s="7" t="s">
        <v>818</v>
      </c>
      <c r="K391" s="7" t="s">
        <v>204</v>
      </c>
      <c r="L391" s="7">
        <v>20.0</v>
      </c>
      <c r="M391" s="7">
        <v>1.0</v>
      </c>
      <c r="N391" s="7" t="s">
        <v>213</v>
      </c>
      <c r="O391" s="7">
        <v>1.0</v>
      </c>
      <c r="P391" s="37" t="s">
        <v>819</v>
      </c>
      <c r="Q391" s="7" t="s">
        <v>42</v>
      </c>
    </row>
    <row r="392">
      <c r="A392" s="38" t="s">
        <v>823</v>
      </c>
      <c r="B392" s="39">
        <v>17.0</v>
      </c>
      <c r="C392" s="40">
        <v>224000.0</v>
      </c>
      <c r="D392" s="39">
        <v>2.0</v>
      </c>
      <c r="E392" s="39" t="s">
        <v>281</v>
      </c>
      <c r="F392" s="39" t="s">
        <v>414</v>
      </c>
      <c r="G392" s="39" t="s">
        <v>524</v>
      </c>
      <c r="H392" s="39" t="s">
        <v>809</v>
      </c>
      <c r="I392" s="39" t="s">
        <v>204</v>
      </c>
      <c r="J392" s="39" t="s">
        <v>264</v>
      </c>
      <c r="K392" s="39" t="s">
        <v>204</v>
      </c>
      <c r="L392" s="39">
        <v>40.0</v>
      </c>
      <c r="M392" s="39">
        <v>2.0</v>
      </c>
      <c r="N392" s="39" t="s">
        <v>213</v>
      </c>
      <c r="O392" s="39">
        <v>2.0</v>
      </c>
      <c r="P392" s="41" t="s">
        <v>810</v>
      </c>
      <c r="Q392" s="39" t="s">
        <v>24</v>
      </c>
    </row>
    <row r="393">
      <c r="A393" s="38" t="s">
        <v>824</v>
      </c>
      <c r="B393" s="39">
        <v>11.0</v>
      </c>
      <c r="C393" s="40">
        <v>24500.0</v>
      </c>
      <c r="D393" s="39">
        <v>1.0</v>
      </c>
      <c r="E393" s="39" t="s">
        <v>281</v>
      </c>
      <c r="F393" s="39" t="s">
        <v>414</v>
      </c>
      <c r="G393" s="39" t="s">
        <v>210</v>
      </c>
      <c r="H393" s="39" t="s">
        <v>415</v>
      </c>
      <c r="I393" s="39" t="s">
        <v>204</v>
      </c>
      <c r="J393" s="39" t="s">
        <v>264</v>
      </c>
      <c r="K393" s="39" t="s">
        <v>204</v>
      </c>
      <c r="L393" s="39">
        <v>80.0</v>
      </c>
      <c r="M393" s="39">
        <v>4.0</v>
      </c>
      <c r="N393" s="39" t="s">
        <v>213</v>
      </c>
      <c r="O393" s="39" t="s">
        <v>214</v>
      </c>
      <c r="P393" s="41" t="s">
        <v>825</v>
      </c>
      <c r="Q393" s="39" t="s">
        <v>24</v>
      </c>
    </row>
    <row r="394">
      <c r="A394" s="38" t="s">
        <v>826</v>
      </c>
      <c r="B394" s="39">
        <v>17.0</v>
      </c>
      <c r="C394" s="40">
        <v>245000.0</v>
      </c>
      <c r="D394" s="39">
        <v>1.0</v>
      </c>
      <c r="E394" s="39" t="s">
        <v>281</v>
      </c>
      <c r="F394" s="39" t="s">
        <v>414</v>
      </c>
      <c r="G394" s="39" t="s">
        <v>666</v>
      </c>
      <c r="H394" s="39" t="s">
        <v>415</v>
      </c>
      <c r="I394" s="39" t="s">
        <v>204</v>
      </c>
      <c r="J394" s="39" t="s">
        <v>264</v>
      </c>
      <c r="K394" s="39" t="s">
        <v>204</v>
      </c>
      <c r="L394" s="39">
        <v>80.0</v>
      </c>
      <c r="M394" s="39">
        <v>4.0</v>
      </c>
      <c r="N394" s="39" t="s">
        <v>213</v>
      </c>
      <c r="O394" s="39" t="s">
        <v>214</v>
      </c>
      <c r="P394" s="41" t="s">
        <v>825</v>
      </c>
      <c r="Q394" s="39" t="s">
        <v>24</v>
      </c>
    </row>
    <row r="395">
      <c r="A395" s="6" t="s">
        <v>827</v>
      </c>
      <c r="B395" s="7">
        <v>6.0</v>
      </c>
      <c r="C395" s="36">
        <v>4240.0</v>
      </c>
      <c r="D395" s="7">
        <v>1.0</v>
      </c>
      <c r="E395" s="7" t="s">
        <v>281</v>
      </c>
      <c r="F395" s="7" t="s">
        <v>414</v>
      </c>
      <c r="G395" s="7" t="s">
        <v>279</v>
      </c>
      <c r="H395" s="7" t="s">
        <v>415</v>
      </c>
      <c r="I395" s="7" t="s">
        <v>204</v>
      </c>
      <c r="J395" s="7" t="s">
        <v>264</v>
      </c>
      <c r="K395" s="7" t="s">
        <v>204</v>
      </c>
      <c r="L395" s="7">
        <v>80.0</v>
      </c>
      <c r="M395" s="7">
        <v>4.0</v>
      </c>
      <c r="N395" s="7" t="s">
        <v>213</v>
      </c>
      <c r="O395" s="7" t="s">
        <v>214</v>
      </c>
      <c r="P395" s="37" t="s">
        <v>825</v>
      </c>
      <c r="Q395" s="7" t="s">
        <v>24</v>
      </c>
    </row>
    <row r="396">
      <c r="A396" s="38" t="s">
        <v>828</v>
      </c>
      <c r="B396" s="39">
        <v>12.0</v>
      </c>
      <c r="C396" s="40">
        <v>36600.0</v>
      </c>
      <c r="D396" s="39">
        <v>2.0</v>
      </c>
      <c r="E396" s="39" t="s">
        <v>326</v>
      </c>
      <c r="F396" s="39" t="s">
        <v>248</v>
      </c>
      <c r="G396" s="39" t="s">
        <v>383</v>
      </c>
      <c r="H396" s="39" t="s">
        <v>249</v>
      </c>
      <c r="I396" s="39">
        <v>100.0</v>
      </c>
      <c r="J396" s="39" t="s">
        <v>829</v>
      </c>
      <c r="K396" s="39" t="s">
        <v>204</v>
      </c>
      <c r="L396" s="39">
        <v>40.0</v>
      </c>
      <c r="M396" s="39">
        <v>8.0</v>
      </c>
      <c r="N396" s="39" t="s">
        <v>213</v>
      </c>
      <c r="O396" s="39">
        <v>1.0</v>
      </c>
      <c r="P396" s="41" t="s">
        <v>830</v>
      </c>
      <c r="Q396" s="39" t="s">
        <v>24</v>
      </c>
    </row>
    <row r="397">
      <c r="A397" s="38" t="s">
        <v>831</v>
      </c>
      <c r="B397" s="39">
        <v>9.0</v>
      </c>
      <c r="C397" s="40">
        <v>13600.0</v>
      </c>
      <c r="D397" s="39">
        <v>2.0</v>
      </c>
      <c r="E397" s="39" t="s">
        <v>326</v>
      </c>
      <c r="F397" s="39" t="s">
        <v>248</v>
      </c>
      <c r="G397" s="39" t="s">
        <v>262</v>
      </c>
      <c r="H397" s="39" t="s">
        <v>249</v>
      </c>
      <c r="I397" s="39">
        <v>80.0</v>
      </c>
      <c r="J397" s="39" t="s">
        <v>829</v>
      </c>
      <c r="K397" s="39" t="s">
        <v>204</v>
      </c>
      <c r="L397" s="39">
        <v>40.0</v>
      </c>
      <c r="M397" s="39">
        <v>5.0</v>
      </c>
      <c r="N397" s="39" t="s">
        <v>213</v>
      </c>
      <c r="O397" s="39">
        <v>1.0</v>
      </c>
      <c r="P397" s="41" t="s">
        <v>832</v>
      </c>
      <c r="Q397" s="39" t="s">
        <v>24</v>
      </c>
    </row>
    <row r="398">
      <c r="A398" s="38" t="s">
        <v>833</v>
      </c>
      <c r="B398" s="39">
        <v>17.0</v>
      </c>
      <c r="C398" s="40">
        <v>272000.0</v>
      </c>
      <c r="D398" s="39">
        <v>2.0</v>
      </c>
      <c r="E398" s="39" t="s">
        <v>326</v>
      </c>
      <c r="F398" s="39" t="s">
        <v>248</v>
      </c>
      <c r="G398" s="39" t="s">
        <v>544</v>
      </c>
      <c r="H398" s="39" t="s">
        <v>249</v>
      </c>
      <c r="I398" s="39">
        <v>100.0</v>
      </c>
      <c r="J398" s="39" t="s">
        <v>829</v>
      </c>
      <c r="K398" s="39" t="s">
        <v>204</v>
      </c>
      <c r="L398" s="39">
        <v>40.0</v>
      </c>
      <c r="M398" s="39">
        <v>10.0</v>
      </c>
      <c r="N398" s="39" t="s">
        <v>213</v>
      </c>
      <c r="O398" s="39">
        <v>1.0</v>
      </c>
      <c r="P398" s="41" t="s">
        <v>834</v>
      </c>
      <c r="Q398" s="39" t="s">
        <v>24</v>
      </c>
    </row>
    <row r="399">
      <c r="A399" s="6" t="s">
        <v>835</v>
      </c>
      <c r="B399" s="7">
        <v>4.0</v>
      </c>
      <c r="C399" s="36">
        <v>2120.0</v>
      </c>
      <c r="D399" s="7">
        <v>2.0</v>
      </c>
      <c r="E399" s="7" t="s">
        <v>326</v>
      </c>
      <c r="F399" s="7" t="s">
        <v>248</v>
      </c>
      <c r="G399" s="7" t="s">
        <v>267</v>
      </c>
      <c r="H399" s="7" t="s">
        <v>249</v>
      </c>
      <c r="I399" s="7">
        <v>80.0</v>
      </c>
      <c r="J399" s="7" t="s">
        <v>829</v>
      </c>
      <c r="K399" s="7" t="s">
        <v>204</v>
      </c>
      <c r="L399" s="7">
        <v>40.0</v>
      </c>
      <c r="M399" s="7">
        <v>4.0</v>
      </c>
      <c r="N399" s="7" t="s">
        <v>213</v>
      </c>
      <c r="O399" s="7">
        <v>1.0</v>
      </c>
      <c r="P399" s="37" t="s">
        <v>832</v>
      </c>
      <c r="Q399" s="7" t="s">
        <v>24</v>
      </c>
    </row>
    <row r="400">
      <c r="A400" s="38" t="s">
        <v>836</v>
      </c>
      <c r="B400" s="39">
        <v>12.0</v>
      </c>
      <c r="C400" s="40">
        <v>34800.0</v>
      </c>
      <c r="D400" s="39">
        <v>2.0</v>
      </c>
      <c r="E400" s="39" t="s">
        <v>357</v>
      </c>
      <c r="F400" s="39" t="s">
        <v>235</v>
      </c>
      <c r="G400" s="39" t="s">
        <v>218</v>
      </c>
      <c r="H400" s="39" t="s">
        <v>363</v>
      </c>
      <c r="I400" s="39" t="s">
        <v>204</v>
      </c>
      <c r="J400" s="39" t="s">
        <v>410</v>
      </c>
      <c r="K400" s="39" t="s">
        <v>279</v>
      </c>
      <c r="L400" s="39" t="s">
        <v>204</v>
      </c>
      <c r="M400" s="39" t="s">
        <v>204</v>
      </c>
      <c r="N400" s="39" t="s">
        <v>204</v>
      </c>
      <c r="O400" s="39" t="s">
        <v>214</v>
      </c>
      <c r="P400" s="41" t="s">
        <v>837</v>
      </c>
      <c r="Q400" s="39" t="s">
        <v>24</v>
      </c>
    </row>
    <row r="401">
      <c r="A401" s="38" t="s">
        <v>838</v>
      </c>
      <c r="B401" s="39">
        <v>17.0</v>
      </c>
      <c r="C401" s="40">
        <v>225000.0</v>
      </c>
      <c r="D401" s="39">
        <v>2.0</v>
      </c>
      <c r="E401" s="39" t="s">
        <v>357</v>
      </c>
      <c r="F401" s="39" t="s">
        <v>235</v>
      </c>
      <c r="G401" s="39" t="s">
        <v>368</v>
      </c>
      <c r="H401" s="39" t="s">
        <v>358</v>
      </c>
      <c r="I401" s="39" t="s">
        <v>204</v>
      </c>
      <c r="J401" s="39" t="s">
        <v>410</v>
      </c>
      <c r="K401" s="39" t="s">
        <v>220</v>
      </c>
      <c r="L401" s="39" t="s">
        <v>204</v>
      </c>
      <c r="M401" s="39" t="s">
        <v>204</v>
      </c>
      <c r="N401" s="39" t="s">
        <v>204</v>
      </c>
      <c r="O401" s="39" t="s">
        <v>214</v>
      </c>
      <c r="P401" s="41" t="s">
        <v>837</v>
      </c>
      <c r="Q401" s="39" t="s">
        <v>24</v>
      </c>
    </row>
    <row r="402">
      <c r="A402" s="6" t="s">
        <v>839</v>
      </c>
      <c r="B402" s="7">
        <v>7.0</v>
      </c>
      <c r="C402" s="36">
        <v>6700.0</v>
      </c>
      <c r="D402" s="7">
        <v>2.0</v>
      </c>
      <c r="E402" s="7" t="s">
        <v>357</v>
      </c>
      <c r="F402" s="7" t="s">
        <v>235</v>
      </c>
      <c r="G402" s="7" t="s">
        <v>221</v>
      </c>
      <c r="H402" s="7" t="s">
        <v>363</v>
      </c>
      <c r="I402" s="7" t="s">
        <v>204</v>
      </c>
      <c r="J402" s="7" t="s">
        <v>204</v>
      </c>
      <c r="K402" s="7" t="s">
        <v>204</v>
      </c>
      <c r="L402" s="7" t="s">
        <v>204</v>
      </c>
      <c r="M402" s="7" t="s">
        <v>204</v>
      </c>
      <c r="N402" s="7" t="s">
        <v>204</v>
      </c>
      <c r="O402" s="7" t="s">
        <v>214</v>
      </c>
      <c r="P402" s="37" t="s">
        <v>837</v>
      </c>
      <c r="Q402" s="7" t="s">
        <v>24</v>
      </c>
    </row>
    <row r="403">
      <c r="A403" s="38" t="s">
        <v>840</v>
      </c>
      <c r="B403" s="39">
        <v>2.0</v>
      </c>
      <c r="C403" s="40">
        <v>900.0</v>
      </c>
      <c r="D403" s="39">
        <v>2.0</v>
      </c>
      <c r="E403" s="39" t="s">
        <v>357</v>
      </c>
      <c r="F403" s="39" t="s">
        <v>235</v>
      </c>
      <c r="G403" s="39" t="s">
        <v>841</v>
      </c>
      <c r="H403" s="39" t="s">
        <v>363</v>
      </c>
      <c r="I403" s="39" t="s">
        <v>204</v>
      </c>
      <c r="J403" s="39" t="s">
        <v>204</v>
      </c>
      <c r="K403" s="39" t="s">
        <v>204</v>
      </c>
      <c r="L403" s="39" t="s">
        <v>204</v>
      </c>
      <c r="M403" s="39" t="s">
        <v>204</v>
      </c>
      <c r="N403" s="39" t="s">
        <v>204</v>
      </c>
      <c r="O403" s="39" t="s">
        <v>214</v>
      </c>
      <c r="P403" s="41" t="s">
        <v>837</v>
      </c>
      <c r="Q403" s="39" t="s">
        <v>24</v>
      </c>
    </row>
    <row r="404">
      <c r="A404" s="38" t="s">
        <v>842</v>
      </c>
      <c r="B404" s="39">
        <v>13.0</v>
      </c>
      <c r="C404" s="40">
        <v>46500.0</v>
      </c>
      <c r="D404" s="39">
        <v>1.0</v>
      </c>
      <c r="E404" s="39" t="s">
        <v>281</v>
      </c>
      <c r="F404" s="39" t="s">
        <v>261</v>
      </c>
      <c r="G404" s="39" t="s">
        <v>255</v>
      </c>
      <c r="H404" s="39" t="s">
        <v>843</v>
      </c>
      <c r="I404" s="39" t="s">
        <v>204</v>
      </c>
      <c r="J404" s="39" t="s">
        <v>204</v>
      </c>
      <c r="K404" s="39" t="s">
        <v>204</v>
      </c>
      <c r="L404" s="39">
        <v>20.0</v>
      </c>
      <c r="M404" s="39">
        <v>2.0</v>
      </c>
      <c r="N404" s="39" t="s">
        <v>213</v>
      </c>
      <c r="O404" s="39" t="s">
        <v>214</v>
      </c>
      <c r="P404" s="41" t="s">
        <v>381</v>
      </c>
      <c r="Q404" s="39" t="s">
        <v>24</v>
      </c>
    </row>
    <row r="405">
      <c r="A405" s="6" t="s">
        <v>844</v>
      </c>
      <c r="B405" s="7">
        <v>7.0</v>
      </c>
      <c r="C405" s="36">
        <v>5440.0</v>
      </c>
      <c r="D405" s="7">
        <v>1.0</v>
      </c>
      <c r="E405" s="7" t="s">
        <v>281</v>
      </c>
      <c r="F405" s="7" t="s">
        <v>261</v>
      </c>
      <c r="G405" s="7" t="s">
        <v>220</v>
      </c>
      <c r="H405" s="7" t="s">
        <v>843</v>
      </c>
      <c r="I405" s="7" t="s">
        <v>204</v>
      </c>
      <c r="J405" s="7" t="s">
        <v>204</v>
      </c>
      <c r="K405" s="7" t="s">
        <v>204</v>
      </c>
      <c r="L405" s="7">
        <v>20.0</v>
      </c>
      <c r="M405" s="7">
        <v>2.0</v>
      </c>
      <c r="N405" s="7" t="s">
        <v>213</v>
      </c>
      <c r="O405" s="7" t="s">
        <v>214</v>
      </c>
      <c r="P405" s="37" t="s">
        <v>381</v>
      </c>
      <c r="Q405" s="7" t="s">
        <v>24</v>
      </c>
    </row>
    <row r="406">
      <c r="A406" s="38" t="s">
        <v>845</v>
      </c>
      <c r="B406" s="39">
        <v>3.0</v>
      </c>
      <c r="C406" s="40">
        <v>1230.0</v>
      </c>
      <c r="D406" s="39">
        <v>1.0</v>
      </c>
      <c r="E406" s="39" t="s">
        <v>281</v>
      </c>
      <c r="F406" s="39" t="s">
        <v>261</v>
      </c>
      <c r="G406" s="39" t="s">
        <v>279</v>
      </c>
      <c r="H406" s="39" t="s">
        <v>843</v>
      </c>
      <c r="I406" s="39" t="s">
        <v>204</v>
      </c>
      <c r="J406" s="39" t="s">
        <v>204</v>
      </c>
      <c r="K406" s="39" t="s">
        <v>204</v>
      </c>
      <c r="L406" s="39">
        <v>20.0</v>
      </c>
      <c r="M406" s="39">
        <v>1.0</v>
      </c>
      <c r="N406" s="39" t="s">
        <v>213</v>
      </c>
      <c r="O406" s="39" t="s">
        <v>214</v>
      </c>
      <c r="P406" s="41" t="s">
        <v>381</v>
      </c>
      <c r="Q406" s="39" t="s">
        <v>24</v>
      </c>
    </row>
    <row r="407">
      <c r="A407" s="38" t="s">
        <v>846</v>
      </c>
      <c r="B407" s="39">
        <v>18.0</v>
      </c>
      <c r="C407" s="40">
        <v>327000.0</v>
      </c>
      <c r="D407" s="39">
        <v>1.0</v>
      </c>
      <c r="E407" s="39" t="s">
        <v>281</v>
      </c>
      <c r="F407" s="39" t="s">
        <v>261</v>
      </c>
      <c r="G407" s="39" t="s">
        <v>847</v>
      </c>
      <c r="H407" s="39" t="s">
        <v>843</v>
      </c>
      <c r="I407" s="39" t="s">
        <v>204</v>
      </c>
      <c r="J407" s="39" t="s">
        <v>204</v>
      </c>
      <c r="K407" s="39" t="s">
        <v>204</v>
      </c>
      <c r="L407" s="39">
        <v>20.0</v>
      </c>
      <c r="M407" s="39">
        <v>2.0</v>
      </c>
      <c r="N407" s="39" t="s">
        <v>213</v>
      </c>
      <c r="O407" s="39" t="s">
        <v>214</v>
      </c>
      <c r="P407" s="41" t="s">
        <v>381</v>
      </c>
      <c r="Q407" s="39" t="s">
        <v>24</v>
      </c>
    </row>
    <row r="408">
      <c r="A408" s="6" t="s">
        <v>848</v>
      </c>
      <c r="B408" s="7">
        <v>7.0</v>
      </c>
      <c r="C408" s="36">
        <v>5800.0</v>
      </c>
      <c r="D408" s="7">
        <v>1.0</v>
      </c>
      <c r="E408" s="7" t="s">
        <v>208</v>
      </c>
      <c r="F408" s="7" t="s">
        <v>209</v>
      </c>
      <c r="G408" s="7" t="s">
        <v>310</v>
      </c>
      <c r="H408" s="7" t="s">
        <v>211</v>
      </c>
      <c r="I408" s="7" t="s">
        <v>487</v>
      </c>
      <c r="J408" s="7" t="s">
        <v>455</v>
      </c>
      <c r="K408" s="7" t="s">
        <v>204</v>
      </c>
      <c r="L408" s="7">
        <v>1.0</v>
      </c>
      <c r="M408" s="7">
        <v>1.0</v>
      </c>
      <c r="N408" s="7" t="s">
        <v>205</v>
      </c>
      <c r="O408" s="7" t="s">
        <v>204</v>
      </c>
      <c r="P408" s="37" t="s">
        <v>849</v>
      </c>
      <c r="Q408" s="7" t="s">
        <v>38</v>
      </c>
    </row>
    <row r="409">
      <c r="A409" s="6" t="s">
        <v>850</v>
      </c>
      <c r="B409" s="7">
        <v>14.0</v>
      </c>
      <c r="C409" s="36">
        <v>69300.0</v>
      </c>
      <c r="D409" s="7">
        <v>1.0</v>
      </c>
      <c r="E409" s="7" t="s">
        <v>208</v>
      </c>
      <c r="F409" s="7" t="s">
        <v>209</v>
      </c>
      <c r="G409" s="7" t="s">
        <v>306</v>
      </c>
      <c r="H409" s="7" t="s">
        <v>211</v>
      </c>
      <c r="I409" s="7" t="s">
        <v>487</v>
      </c>
      <c r="J409" s="7" t="s">
        <v>455</v>
      </c>
      <c r="K409" s="7" t="s">
        <v>204</v>
      </c>
      <c r="L409" s="7">
        <v>1.0</v>
      </c>
      <c r="M409" s="7">
        <v>1.0</v>
      </c>
      <c r="N409" s="7" t="s">
        <v>205</v>
      </c>
      <c r="O409" s="7" t="s">
        <v>204</v>
      </c>
      <c r="P409" s="37" t="s">
        <v>849</v>
      </c>
      <c r="Q409" s="7" t="s">
        <v>38</v>
      </c>
    </row>
    <row r="410">
      <c r="A410" s="6" t="s">
        <v>851</v>
      </c>
      <c r="B410" s="7">
        <v>20.0</v>
      </c>
      <c r="C410" s="36">
        <v>765000.0</v>
      </c>
      <c r="D410" s="7">
        <v>1.0</v>
      </c>
      <c r="E410" s="7" t="s">
        <v>208</v>
      </c>
      <c r="F410" s="7" t="s">
        <v>209</v>
      </c>
      <c r="G410" s="7" t="s">
        <v>314</v>
      </c>
      <c r="H410" s="7" t="s">
        <v>211</v>
      </c>
      <c r="I410" s="7" t="s">
        <v>487</v>
      </c>
      <c r="J410" s="7" t="s">
        <v>455</v>
      </c>
      <c r="K410" s="7" t="s">
        <v>204</v>
      </c>
      <c r="L410" s="7">
        <v>1.0</v>
      </c>
      <c r="M410" s="7">
        <v>1.0</v>
      </c>
      <c r="N410" s="7" t="s">
        <v>205</v>
      </c>
      <c r="O410" s="7" t="s">
        <v>204</v>
      </c>
      <c r="P410" s="37" t="s">
        <v>849</v>
      </c>
      <c r="Q410" s="7" t="s">
        <v>38</v>
      </c>
    </row>
    <row r="411">
      <c r="A411" s="6" t="s">
        <v>852</v>
      </c>
      <c r="B411" s="7">
        <v>2.0</v>
      </c>
      <c r="C411" s="36">
        <v>560.0</v>
      </c>
      <c r="D411" s="7">
        <v>1.0</v>
      </c>
      <c r="E411" s="7" t="s">
        <v>208</v>
      </c>
      <c r="F411" s="7" t="s">
        <v>209</v>
      </c>
      <c r="G411" s="7" t="s">
        <v>223</v>
      </c>
      <c r="H411" s="7" t="s">
        <v>211</v>
      </c>
      <c r="I411" s="7" t="s">
        <v>487</v>
      </c>
      <c r="J411" s="7" t="s">
        <v>455</v>
      </c>
      <c r="K411" s="7" t="s">
        <v>204</v>
      </c>
      <c r="L411" s="7">
        <v>1.0</v>
      </c>
      <c r="M411" s="7">
        <v>1.0</v>
      </c>
      <c r="N411" s="7" t="s">
        <v>205</v>
      </c>
      <c r="O411" s="7" t="s">
        <v>204</v>
      </c>
      <c r="P411" s="37" t="s">
        <v>849</v>
      </c>
      <c r="Q411" s="7" t="s">
        <v>38</v>
      </c>
    </row>
    <row r="412">
      <c r="A412" s="38" t="s">
        <v>853</v>
      </c>
      <c r="B412" s="39">
        <v>13.0</v>
      </c>
      <c r="C412" s="40">
        <v>49500.0</v>
      </c>
      <c r="D412" s="39">
        <v>1.0</v>
      </c>
      <c r="E412" s="39" t="s">
        <v>208</v>
      </c>
      <c r="F412" s="39" t="s">
        <v>235</v>
      </c>
      <c r="G412" s="39" t="s">
        <v>204</v>
      </c>
      <c r="H412" s="39" t="s">
        <v>204</v>
      </c>
      <c r="I412" s="39">
        <v>60.0</v>
      </c>
      <c r="J412" s="39" t="s">
        <v>427</v>
      </c>
      <c r="K412" s="39" t="s">
        <v>204</v>
      </c>
      <c r="L412" s="39">
        <v>40.0</v>
      </c>
      <c r="M412" s="39">
        <v>4.0</v>
      </c>
      <c r="N412" s="39" t="s">
        <v>213</v>
      </c>
      <c r="O412" s="39">
        <v>2.0</v>
      </c>
      <c r="P412" s="41" t="s">
        <v>854</v>
      </c>
      <c r="Q412" s="39" t="s">
        <v>24</v>
      </c>
    </row>
    <row r="413">
      <c r="A413" s="38" t="s">
        <v>855</v>
      </c>
      <c r="B413" s="39">
        <v>3.0</v>
      </c>
      <c r="C413" s="40">
        <v>1450.0</v>
      </c>
      <c r="D413" s="39">
        <v>1.0</v>
      </c>
      <c r="E413" s="39" t="s">
        <v>208</v>
      </c>
      <c r="F413" s="39" t="s">
        <v>235</v>
      </c>
      <c r="G413" s="39" t="s">
        <v>204</v>
      </c>
      <c r="H413" s="39" t="s">
        <v>204</v>
      </c>
      <c r="I413" s="39">
        <v>60.0</v>
      </c>
      <c r="J413" s="39" t="s">
        <v>427</v>
      </c>
      <c r="K413" s="39" t="s">
        <v>204</v>
      </c>
      <c r="L413" s="39">
        <v>20.0</v>
      </c>
      <c r="M413" s="39">
        <v>4.0</v>
      </c>
      <c r="N413" s="39" t="s">
        <v>213</v>
      </c>
      <c r="O413" s="39">
        <v>2.0</v>
      </c>
      <c r="P413" s="41" t="s">
        <v>856</v>
      </c>
      <c r="Q413" s="39" t="s">
        <v>24</v>
      </c>
    </row>
    <row r="414">
      <c r="A414" s="6" t="s">
        <v>857</v>
      </c>
      <c r="B414" s="7">
        <v>8.0</v>
      </c>
      <c r="C414" s="36">
        <v>9800.0</v>
      </c>
      <c r="D414" s="7">
        <v>1.0</v>
      </c>
      <c r="E414" s="7" t="s">
        <v>208</v>
      </c>
      <c r="F414" s="7" t="s">
        <v>235</v>
      </c>
      <c r="G414" s="7" t="s">
        <v>204</v>
      </c>
      <c r="H414" s="7" t="s">
        <v>204</v>
      </c>
      <c r="I414" s="7">
        <v>60.0</v>
      </c>
      <c r="J414" s="7" t="s">
        <v>427</v>
      </c>
      <c r="K414" s="7" t="s">
        <v>204</v>
      </c>
      <c r="L414" s="7">
        <v>40.0</v>
      </c>
      <c r="M414" s="7">
        <v>4.0</v>
      </c>
      <c r="N414" s="7" t="s">
        <v>213</v>
      </c>
      <c r="O414" s="7">
        <v>2.0</v>
      </c>
      <c r="P414" s="37" t="s">
        <v>858</v>
      </c>
      <c r="Q414" s="7" t="s">
        <v>24</v>
      </c>
    </row>
    <row r="415">
      <c r="A415" s="6" t="s">
        <v>859</v>
      </c>
      <c r="B415" s="7">
        <v>5.0</v>
      </c>
      <c r="C415" s="36">
        <v>3050.0</v>
      </c>
      <c r="D415" s="7">
        <v>1.0</v>
      </c>
      <c r="E415" s="7" t="s">
        <v>208</v>
      </c>
      <c r="F415" s="7" t="s">
        <v>235</v>
      </c>
      <c r="G415" s="7" t="s">
        <v>204</v>
      </c>
      <c r="H415" s="7" t="s">
        <v>204</v>
      </c>
      <c r="I415" s="7">
        <v>60.0</v>
      </c>
      <c r="J415" s="7" t="s">
        <v>427</v>
      </c>
      <c r="K415" s="7" t="s">
        <v>204</v>
      </c>
      <c r="L415" s="7">
        <v>40.0</v>
      </c>
      <c r="M415" s="7">
        <v>4.0</v>
      </c>
      <c r="N415" s="7" t="s">
        <v>213</v>
      </c>
      <c r="O415" s="7">
        <v>2.0</v>
      </c>
      <c r="P415" s="37" t="s">
        <v>860</v>
      </c>
      <c r="Q415" s="7" t="s">
        <v>24</v>
      </c>
    </row>
    <row r="416">
      <c r="A416" s="38" t="s">
        <v>861</v>
      </c>
      <c r="B416" s="39">
        <v>14.0</v>
      </c>
      <c r="C416" s="40">
        <v>69800.0</v>
      </c>
      <c r="D416" s="39">
        <v>2.0</v>
      </c>
      <c r="E416" s="39" t="s">
        <v>357</v>
      </c>
      <c r="F416" s="39" t="s">
        <v>235</v>
      </c>
      <c r="G416" s="39" t="s">
        <v>312</v>
      </c>
      <c r="H416" s="39" t="s">
        <v>363</v>
      </c>
      <c r="I416" s="39" t="s">
        <v>204</v>
      </c>
      <c r="J416" s="39" t="s">
        <v>204</v>
      </c>
      <c r="K416" s="39" t="s">
        <v>204</v>
      </c>
      <c r="L416" s="39" t="s">
        <v>204</v>
      </c>
      <c r="M416" s="39" t="s">
        <v>204</v>
      </c>
      <c r="N416" s="39" t="s">
        <v>204</v>
      </c>
      <c r="O416" s="39">
        <v>1.0</v>
      </c>
      <c r="P416" s="41" t="s">
        <v>228</v>
      </c>
      <c r="Q416" s="39" t="s">
        <v>24</v>
      </c>
    </row>
    <row r="417">
      <c r="A417" s="6" t="s">
        <v>862</v>
      </c>
      <c r="B417" s="7">
        <v>6.0</v>
      </c>
      <c r="C417" s="36">
        <v>4150.0</v>
      </c>
      <c r="D417" s="7">
        <v>2.0</v>
      </c>
      <c r="E417" s="7" t="s">
        <v>357</v>
      </c>
      <c r="F417" s="7" t="s">
        <v>235</v>
      </c>
      <c r="G417" s="7" t="s">
        <v>301</v>
      </c>
      <c r="H417" s="7" t="s">
        <v>363</v>
      </c>
      <c r="I417" s="7" t="s">
        <v>204</v>
      </c>
      <c r="J417" s="7" t="s">
        <v>204</v>
      </c>
      <c r="K417" s="7" t="s">
        <v>204</v>
      </c>
      <c r="L417" s="7" t="s">
        <v>204</v>
      </c>
      <c r="M417" s="7" t="s">
        <v>204</v>
      </c>
      <c r="N417" s="7" t="s">
        <v>204</v>
      </c>
      <c r="O417" s="7">
        <v>1.0</v>
      </c>
      <c r="P417" s="37" t="s">
        <v>228</v>
      </c>
      <c r="Q417" s="7" t="s">
        <v>24</v>
      </c>
    </row>
    <row r="418">
      <c r="A418" s="38" t="s">
        <v>863</v>
      </c>
      <c r="B418" s="39">
        <v>3.0</v>
      </c>
      <c r="C418" s="40">
        <v>1100.0</v>
      </c>
      <c r="D418" s="39">
        <v>2.0</v>
      </c>
      <c r="E418" s="39" t="s">
        <v>357</v>
      </c>
      <c r="F418" s="39" t="s">
        <v>235</v>
      </c>
      <c r="G418" s="39" t="s">
        <v>310</v>
      </c>
      <c r="H418" s="39" t="s">
        <v>363</v>
      </c>
      <c r="I418" s="39" t="s">
        <v>204</v>
      </c>
      <c r="J418" s="39" t="s">
        <v>204</v>
      </c>
      <c r="K418" s="39" t="s">
        <v>204</v>
      </c>
      <c r="L418" s="39" t="s">
        <v>204</v>
      </c>
      <c r="M418" s="39" t="s">
        <v>204</v>
      </c>
      <c r="N418" s="39" t="s">
        <v>204</v>
      </c>
      <c r="O418" s="39">
        <v>1.0</v>
      </c>
      <c r="P418" s="41" t="s">
        <v>228</v>
      </c>
      <c r="Q418" s="39" t="s">
        <v>24</v>
      </c>
    </row>
    <row r="419">
      <c r="A419" s="38" t="s">
        <v>864</v>
      </c>
      <c r="B419" s="39">
        <v>10.0</v>
      </c>
      <c r="C419" s="40">
        <v>18100.0</v>
      </c>
      <c r="D419" s="39">
        <v>2.0</v>
      </c>
      <c r="E419" s="39" t="s">
        <v>357</v>
      </c>
      <c r="F419" s="39" t="s">
        <v>235</v>
      </c>
      <c r="G419" s="39" t="s">
        <v>308</v>
      </c>
      <c r="H419" s="39" t="s">
        <v>363</v>
      </c>
      <c r="I419" s="39" t="s">
        <v>204</v>
      </c>
      <c r="J419" s="39" t="s">
        <v>204</v>
      </c>
      <c r="K419" s="39" t="s">
        <v>204</v>
      </c>
      <c r="L419" s="39" t="s">
        <v>204</v>
      </c>
      <c r="M419" s="39" t="s">
        <v>204</v>
      </c>
      <c r="N419" s="39" t="s">
        <v>204</v>
      </c>
      <c r="O419" s="39">
        <v>1.0</v>
      </c>
      <c r="P419" s="41" t="s">
        <v>228</v>
      </c>
      <c r="Q419" s="39" t="s">
        <v>24</v>
      </c>
    </row>
    <row r="420">
      <c r="A420" s="6" t="s">
        <v>865</v>
      </c>
      <c r="B420" s="7">
        <v>13.0</v>
      </c>
      <c r="C420" s="36">
        <v>45700.0</v>
      </c>
      <c r="D420" s="7">
        <v>1.0</v>
      </c>
      <c r="E420" s="7" t="s">
        <v>281</v>
      </c>
      <c r="F420" s="7" t="s">
        <v>235</v>
      </c>
      <c r="G420" s="7" t="s">
        <v>217</v>
      </c>
      <c r="H420" s="7" t="s">
        <v>363</v>
      </c>
      <c r="I420" s="7" t="s">
        <v>204</v>
      </c>
      <c r="J420" s="7" t="s">
        <v>410</v>
      </c>
      <c r="K420" s="7" t="s">
        <v>230</v>
      </c>
      <c r="L420" s="7" t="s">
        <v>204</v>
      </c>
      <c r="M420" s="7" t="s">
        <v>204</v>
      </c>
      <c r="N420" s="7" t="s">
        <v>204</v>
      </c>
      <c r="O420" s="7">
        <v>1.0</v>
      </c>
      <c r="P420" s="37" t="s">
        <v>228</v>
      </c>
      <c r="Q420" s="7" t="s">
        <v>9</v>
      </c>
    </row>
    <row r="421">
      <c r="A421" s="38" t="s">
        <v>866</v>
      </c>
      <c r="B421" s="39">
        <v>1.0</v>
      </c>
      <c r="C421" s="40">
        <v>90.0</v>
      </c>
      <c r="D421" s="39">
        <v>2.0</v>
      </c>
      <c r="E421" s="39" t="s">
        <v>200</v>
      </c>
      <c r="F421" s="39" t="s">
        <v>248</v>
      </c>
      <c r="G421" s="39" t="s">
        <v>232</v>
      </c>
      <c r="H421" s="39" t="s">
        <v>249</v>
      </c>
      <c r="I421" s="39">
        <v>20.0</v>
      </c>
      <c r="J421" s="39" t="s">
        <v>250</v>
      </c>
      <c r="K421" s="39" t="s">
        <v>279</v>
      </c>
      <c r="L421" s="39">
        <v>4.0</v>
      </c>
      <c r="M421" s="39">
        <v>1.0</v>
      </c>
      <c r="N421" s="39" t="s">
        <v>428</v>
      </c>
      <c r="O421" s="39">
        <v>1.0</v>
      </c>
      <c r="P421" s="41" t="s">
        <v>228</v>
      </c>
      <c r="Q421" s="39" t="s">
        <v>24</v>
      </c>
    </row>
    <row r="422">
      <c r="A422" s="6" t="s">
        <v>867</v>
      </c>
      <c r="B422" s="7">
        <v>17.0</v>
      </c>
      <c r="C422" s="36">
        <v>212700.0</v>
      </c>
      <c r="D422" s="7">
        <v>1.0</v>
      </c>
      <c r="E422" s="7" t="s">
        <v>208</v>
      </c>
      <c r="F422" s="7" t="s">
        <v>201</v>
      </c>
      <c r="G422" s="7" t="s">
        <v>312</v>
      </c>
      <c r="H422" s="7" t="s">
        <v>358</v>
      </c>
      <c r="I422" s="7">
        <v>80.0</v>
      </c>
      <c r="J422" s="7" t="s">
        <v>427</v>
      </c>
      <c r="K422" s="7" t="s">
        <v>204</v>
      </c>
      <c r="L422" s="7">
        <v>8.0</v>
      </c>
      <c r="M422" s="7">
        <v>1.0</v>
      </c>
      <c r="N422" s="7" t="s">
        <v>868</v>
      </c>
      <c r="O422" s="7" t="s">
        <v>214</v>
      </c>
      <c r="P422" s="37" t="s">
        <v>228</v>
      </c>
      <c r="Q422" s="7" t="s">
        <v>9</v>
      </c>
    </row>
    <row r="423">
      <c r="A423" s="6" t="s">
        <v>869</v>
      </c>
      <c r="B423" s="7">
        <v>20.0</v>
      </c>
      <c r="C423" s="36">
        <v>715800.0</v>
      </c>
      <c r="D423" s="7">
        <v>1.0</v>
      </c>
      <c r="E423" s="7" t="s">
        <v>208</v>
      </c>
      <c r="F423" s="7" t="s">
        <v>201</v>
      </c>
      <c r="G423" s="7" t="s">
        <v>449</v>
      </c>
      <c r="H423" s="7" t="s">
        <v>358</v>
      </c>
      <c r="I423" s="7">
        <v>80.0</v>
      </c>
      <c r="J423" s="7" t="s">
        <v>427</v>
      </c>
      <c r="K423" s="7" t="s">
        <v>204</v>
      </c>
      <c r="L423" s="7">
        <v>8.0</v>
      </c>
      <c r="M423" s="7">
        <v>1.0</v>
      </c>
      <c r="N423" s="7" t="s">
        <v>868</v>
      </c>
      <c r="O423" s="7" t="s">
        <v>214</v>
      </c>
      <c r="P423" s="37" t="s">
        <v>228</v>
      </c>
      <c r="Q423" s="7" t="s">
        <v>9</v>
      </c>
    </row>
    <row r="424">
      <c r="A424" s="6" t="s">
        <v>870</v>
      </c>
      <c r="B424" s="7">
        <v>15.0</v>
      </c>
      <c r="C424" s="36">
        <v>91500.0</v>
      </c>
      <c r="D424" s="7">
        <v>1.0</v>
      </c>
      <c r="E424" s="7" t="s">
        <v>208</v>
      </c>
      <c r="F424" s="7" t="s">
        <v>201</v>
      </c>
      <c r="G424" s="7" t="s">
        <v>306</v>
      </c>
      <c r="H424" s="7" t="s">
        <v>358</v>
      </c>
      <c r="I424" s="7">
        <v>80.0</v>
      </c>
      <c r="J424" s="7" t="s">
        <v>427</v>
      </c>
      <c r="K424" s="7" t="s">
        <v>204</v>
      </c>
      <c r="L424" s="7">
        <v>8.0</v>
      </c>
      <c r="M424" s="7">
        <v>1.0</v>
      </c>
      <c r="N424" s="7" t="s">
        <v>868</v>
      </c>
      <c r="O424" s="7" t="s">
        <v>214</v>
      </c>
      <c r="P424" s="37" t="s">
        <v>228</v>
      </c>
      <c r="Q424" s="7" t="s">
        <v>9</v>
      </c>
    </row>
    <row r="425">
      <c r="A425" s="6" t="s">
        <v>871</v>
      </c>
      <c r="B425" s="7">
        <v>15.0</v>
      </c>
      <c r="C425" s="36">
        <v>122800.0</v>
      </c>
      <c r="D425" s="7">
        <v>2.0</v>
      </c>
      <c r="E425" s="7" t="s">
        <v>200</v>
      </c>
      <c r="F425" s="7" t="s">
        <v>201</v>
      </c>
      <c r="G425" s="7" t="s">
        <v>449</v>
      </c>
      <c r="H425" s="7" t="s">
        <v>358</v>
      </c>
      <c r="I425" s="7">
        <v>120.0</v>
      </c>
      <c r="J425" s="7" t="s">
        <v>427</v>
      </c>
      <c r="K425" s="7" t="s">
        <v>204</v>
      </c>
      <c r="L425" s="7">
        <v>12.0</v>
      </c>
      <c r="M425" s="7">
        <v>1.0</v>
      </c>
      <c r="N425" s="7" t="s">
        <v>868</v>
      </c>
      <c r="O425" s="7">
        <v>2.0</v>
      </c>
      <c r="P425" s="37" t="s">
        <v>228</v>
      </c>
      <c r="Q425" s="7" t="s">
        <v>9</v>
      </c>
    </row>
    <row r="426">
      <c r="A426" s="6" t="s">
        <v>872</v>
      </c>
      <c r="B426" s="7">
        <v>17.0</v>
      </c>
      <c r="C426" s="36">
        <v>245600.0</v>
      </c>
      <c r="D426" s="7">
        <v>2.0</v>
      </c>
      <c r="E426" s="7" t="s">
        <v>200</v>
      </c>
      <c r="F426" s="7" t="s">
        <v>201</v>
      </c>
      <c r="G426" s="7" t="s">
        <v>314</v>
      </c>
      <c r="H426" s="7" t="s">
        <v>358</v>
      </c>
      <c r="I426" s="7">
        <v>120.0</v>
      </c>
      <c r="J426" s="7" t="s">
        <v>427</v>
      </c>
      <c r="K426" s="7" t="s">
        <v>204</v>
      </c>
      <c r="L426" s="7">
        <v>12.0</v>
      </c>
      <c r="M426" s="7">
        <v>1.0</v>
      </c>
      <c r="N426" s="7" t="s">
        <v>868</v>
      </c>
      <c r="O426" s="7">
        <v>2.0</v>
      </c>
      <c r="P426" s="37" t="s">
        <v>228</v>
      </c>
      <c r="Q426" s="7" t="s">
        <v>9</v>
      </c>
    </row>
    <row r="427">
      <c r="A427" s="6" t="s">
        <v>873</v>
      </c>
      <c r="B427" s="7">
        <v>20.0</v>
      </c>
      <c r="C427" s="36">
        <v>723500.0</v>
      </c>
      <c r="D427" s="7">
        <v>2.0</v>
      </c>
      <c r="E427" s="7" t="s">
        <v>200</v>
      </c>
      <c r="F427" s="7" t="s">
        <v>201</v>
      </c>
      <c r="G427" s="7" t="s">
        <v>745</v>
      </c>
      <c r="H427" s="7" t="s">
        <v>358</v>
      </c>
      <c r="I427" s="7">
        <v>120.0</v>
      </c>
      <c r="J427" s="7" t="s">
        <v>427</v>
      </c>
      <c r="K427" s="7" t="s">
        <v>204</v>
      </c>
      <c r="L427" s="7">
        <v>12.0</v>
      </c>
      <c r="M427" s="7">
        <v>1.0</v>
      </c>
      <c r="N427" s="7" t="s">
        <v>868</v>
      </c>
      <c r="O427" s="7">
        <v>2.0</v>
      </c>
      <c r="P427" s="37" t="s">
        <v>228</v>
      </c>
      <c r="Q427" s="7" t="s">
        <v>9</v>
      </c>
    </row>
    <row r="428">
      <c r="A428" s="6" t="s">
        <v>874</v>
      </c>
      <c r="B428" s="7">
        <v>13.0</v>
      </c>
      <c r="C428" s="36">
        <v>54000.0</v>
      </c>
      <c r="D428" s="7">
        <v>2.0</v>
      </c>
      <c r="E428" s="7" t="s">
        <v>200</v>
      </c>
      <c r="F428" s="7" t="s">
        <v>201</v>
      </c>
      <c r="G428" s="7" t="s">
        <v>306</v>
      </c>
      <c r="H428" s="7" t="s">
        <v>358</v>
      </c>
      <c r="I428" s="7">
        <v>100.0</v>
      </c>
      <c r="J428" s="7" t="s">
        <v>427</v>
      </c>
      <c r="K428" s="7" t="s">
        <v>204</v>
      </c>
      <c r="L428" s="7">
        <v>12.0</v>
      </c>
      <c r="M428" s="7">
        <v>1.0</v>
      </c>
      <c r="N428" s="7" t="s">
        <v>868</v>
      </c>
      <c r="O428" s="7">
        <v>2.0</v>
      </c>
      <c r="P428" s="37" t="s">
        <v>228</v>
      </c>
      <c r="Q428" s="7" t="s">
        <v>9</v>
      </c>
    </row>
    <row r="429">
      <c r="A429" s="38" t="s">
        <v>875</v>
      </c>
      <c r="B429" s="39">
        <v>17.0</v>
      </c>
      <c r="C429" s="40">
        <v>218000.0</v>
      </c>
      <c r="D429" s="39">
        <v>1.0</v>
      </c>
      <c r="E429" s="39" t="s">
        <v>208</v>
      </c>
      <c r="F429" s="39" t="s">
        <v>414</v>
      </c>
      <c r="G429" s="39" t="s">
        <v>380</v>
      </c>
      <c r="H429" s="39" t="s">
        <v>876</v>
      </c>
      <c r="I429" s="39">
        <v>40.0</v>
      </c>
      <c r="J429" s="39" t="s">
        <v>410</v>
      </c>
      <c r="K429" s="39" t="s">
        <v>267</v>
      </c>
      <c r="L429" s="39">
        <v>20.0</v>
      </c>
      <c r="M429" s="39">
        <v>2.0</v>
      </c>
      <c r="N429" s="39" t="s">
        <v>213</v>
      </c>
      <c r="O429" s="39" t="s">
        <v>214</v>
      </c>
      <c r="P429" s="41" t="s">
        <v>204</v>
      </c>
      <c r="Q429" s="39" t="s">
        <v>24</v>
      </c>
    </row>
    <row r="430">
      <c r="A430" s="6" t="s">
        <v>877</v>
      </c>
      <c r="B430" s="7">
        <v>8.0</v>
      </c>
      <c r="C430" s="36">
        <v>8600.0</v>
      </c>
      <c r="D430" s="7">
        <v>1.0</v>
      </c>
      <c r="E430" s="7" t="s">
        <v>208</v>
      </c>
      <c r="F430" s="7" t="s">
        <v>414</v>
      </c>
      <c r="G430" s="7" t="s">
        <v>220</v>
      </c>
      <c r="H430" s="7" t="s">
        <v>876</v>
      </c>
      <c r="I430" s="7">
        <v>20.0</v>
      </c>
      <c r="J430" s="7" t="s">
        <v>410</v>
      </c>
      <c r="K430" s="7" t="s">
        <v>279</v>
      </c>
      <c r="L430" s="7">
        <v>20.0</v>
      </c>
      <c r="M430" s="7">
        <v>1.0</v>
      </c>
      <c r="N430" s="7" t="s">
        <v>213</v>
      </c>
      <c r="O430" s="7" t="s">
        <v>214</v>
      </c>
      <c r="P430" s="37" t="s">
        <v>204</v>
      </c>
      <c r="Q430" s="7" t="s">
        <v>24</v>
      </c>
    </row>
    <row r="431">
      <c r="A431" s="38" t="s">
        <v>878</v>
      </c>
      <c r="B431" s="39">
        <v>1.0</v>
      </c>
      <c r="C431" s="40">
        <v>120.0</v>
      </c>
      <c r="D431" s="39">
        <v>1.0</v>
      </c>
      <c r="E431" s="39" t="s">
        <v>208</v>
      </c>
      <c r="F431" s="39" t="s">
        <v>414</v>
      </c>
      <c r="G431" s="39" t="s">
        <v>223</v>
      </c>
      <c r="H431" s="39" t="s">
        <v>876</v>
      </c>
      <c r="I431" s="39">
        <v>20.0</v>
      </c>
      <c r="J431" s="39" t="s">
        <v>410</v>
      </c>
      <c r="K431" s="39" t="s">
        <v>223</v>
      </c>
      <c r="L431" s="39">
        <v>20.0</v>
      </c>
      <c r="M431" s="39">
        <v>1.0</v>
      </c>
      <c r="N431" s="39" t="s">
        <v>213</v>
      </c>
      <c r="O431" s="39" t="s">
        <v>214</v>
      </c>
      <c r="P431" s="41" t="s">
        <v>204</v>
      </c>
      <c r="Q431" s="39" t="s">
        <v>24</v>
      </c>
    </row>
    <row r="432">
      <c r="A432" s="38" t="s">
        <v>879</v>
      </c>
      <c r="B432" s="39">
        <v>14.0</v>
      </c>
      <c r="C432" s="40">
        <v>63200.0</v>
      </c>
      <c r="D432" s="39">
        <v>1.0</v>
      </c>
      <c r="E432" s="39" t="s">
        <v>208</v>
      </c>
      <c r="F432" s="39" t="s">
        <v>414</v>
      </c>
      <c r="G432" s="39" t="s">
        <v>210</v>
      </c>
      <c r="H432" s="39" t="s">
        <v>876</v>
      </c>
      <c r="I432" s="39">
        <v>40.0</v>
      </c>
      <c r="J432" s="39" t="s">
        <v>410</v>
      </c>
      <c r="K432" s="39" t="s">
        <v>232</v>
      </c>
      <c r="L432" s="39">
        <v>20.0</v>
      </c>
      <c r="M432" s="39">
        <v>2.0</v>
      </c>
      <c r="N432" s="39" t="s">
        <v>213</v>
      </c>
      <c r="O432" s="39" t="s">
        <v>214</v>
      </c>
      <c r="P432" s="41" t="s">
        <v>204</v>
      </c>
      <c r="Q432" s="39" t="s">
        <v>24</v>
      </c>
    </row>
    <row r="433">
      <c r="A433" s="38" t="s">
        <v>880</v>
      </c>
      <c r="B433" s="39">
        <v>13.0</v>
      </c>
      <c r="C433" s="40">
        <v>50800.0</v>
      </c>
      <c r="D433" s="39">
        <v>2.0</v>
      </c>
      <c r="E433" s="39" t="s">
        <v>234</v>
      </c>
      <c r="F433" s="39" t="s">
        <v>414</v>
      </c>
      <c r="G433" s="39" t="s">
        <v>346</v>
      </c>
      <c r="H433" s="39" t="s">
        <v>876</v>
      </c>
      <c r="I433" s="39">
        <v>80.0</v>
      </c>
      <c r="J433" s="39" t="s">
        <v>264</v>
      </c>
      <c r="K433" s="39" t="s">
        <v>204</v>
      </c>
      <c r="L433" s="39">
        <v>80.0</v>
      </c>
      <c r="M433" s="39">
        <v>5.0</v>
      </c>
      <c r="N433" s="39" t="s">
        <v>213</v>
      </c>
      <c r="O433" s="39">
        <v>2.0</v>
      </c>
      <c r="P433" s="41" t="s">
        <v>206</v>
      </c>
      <c r="Q433" s="39" t="s">
        <v>24</v>
      </c>
    </row>
    <row r="434">
      <c r="A434" s="38" t="s">
        <v>881</v>
      </c>
      <c r="B434" s="39">
        <v>19.0</v>
      </c>
      <c r="C434" s="40">
        <v>565000.0</v>
      </c>
      <c r="D434" s="39">
        <v>2.0</v>
      </c>
      <c r="E434" s="39" t="s">
        <v>234</v>
      </c>
      <c r="F434" s="39" t="s">
        <v>414</v>
      </c>
      <c r="G434" s="39" t="s">
        <v>882</v>
      </c>
      <c r="H434" s="39" t="s">
        <v>876</v>
      </c>
      <c r="I434" s="39">
        <v>100.0</v>
      </c>
      <c r="J434" s="39" t="s">
        <v>264</v>
      </c>
      <c r="K434" s="39" t="s">
        <v>204</v>
      </c>
      <c r="L434" s="39">
        <v>80.0</v>
      </c>
      <c r="M434" s="39">
        <v>8.0</v>
      </c>
      <c r="N434" s="39" t="s">
        <v>213</v>
      </c>
      <c r="O434" s="39">
        <v>2.0</v>
      </c>
      <c r="P434" s="41" t="s">
        <v>206</v>
      </c>
      <c r="Q434" s="39" t="s">
        <v>24</v>
      </c>
    </row>
    <row r="435">
      <c r="A435" s="6" t="s">
        <v>883</v>
      </c>
      <c r="B435" s="7">
        <v>6.0</v>
      </c>
      <c r="C435" s="36">
        <v>4350.0</v>
      </c>
      <c r="D435" s="7">
        <v>2.0</v>
      </c>
      <c r="E435" s="7" t="s">
        <v>234</v>
      </c>
      <c r="F435" s="7" t="s">
        <v>414</v>
      </c>
      <c r="G435" s="7" t="s">
        <v>230</v>
      </c>
      <c r="H435" s="7" t="s">
        <v>876</v>
      </c>
      <c r="I435" s="7">
        <v>60.0</v>
      </c>
      <c r="J435" s="7" t="s">
        <v>264</v>
      </c>
      <c r="K435" s="7" t="s">
        <v>204</v>
      </c>
      <c r="L435" s="7">
        <v>40.0</v>
      </c>
      <c r="M435" s="7">
        <v>4.0</v>
      </c>
      <c r="N435" s="7" t="s">
        <v>213</v>
      </c>
      <c r="O435" s="7">
        <v>2.0</v>
      </c>
      <c r="P435" s="37" t="s">
        <v>206</v>
      </c>
      <c r="Q435" s="7" t="s">
        <v>24</v>
      </c>
    </row>
    <row r="436">
      <c r="A436" s="38" t="s">
        <v>884</v>
      </c>
      <c r="B436" s="39">
        <v>1.0</v>
      </c>
      <c r="C436" s="40">
        <v>275.0</v>
      </c>
      <c r="D436" s="39">
        <v>2.0</v>
      </c>
      <c r="E436" s="39" t="s">
        <v>234</v>
      </c>
      <c r="F436" s="39" t="s">
        <v>414</v>
      </c>
      <c r="G436" s="39" t="s">
        <v>232</v>
      </c>
      <c r="H436" s="39" t="s">
        <v>876</v>
      </c>
      <c r="I436" s="39">
        <v>60.0</v>
      </c>
      <c r="J436" s="39" t="s">
        <v>264</v>
      </c>
      <c r="K436" s="39" t="s">
        <v>204</v>
      </c>
      <c r="L436" s="39">
        <v>20.0</v>
      </c>
      <c r="M436" s="39">
        <v>2.0</v>
      </c>
      <c r="N436" s="39" t="s">
        <v>213</v>
      </c>
      <c r="O436" s="39">
        <v>2.0</v>
      </c>
      <c r="P436" s="41" t="s">
        <v>206</v>
      </c>
      <c r="Q436" s="39" t="s">
        <v>24</v>
      </c>
    </row>
    <row r="437">
      <c r="A437" s="38" t="s">
        <v>885</v>
      </c>
      <c r="B437" s="39">
        <v>9.0</v>
      </c>
      <c r="C437" s="40">
        <v>14300.0</v>
      </c>
      <c r="D437" s="39">
        <v>2.0</v>
      </c>
      <c r="E437" s="39" t="s">
        <v>234</v>
      </c>
      <c r="F437" s="39" t="s">
        <v>414</v>
      </c>
      <c r="G437" s="39" t="s">
        <v>225</v>
      </c>
      <c r="H437" s="39" t="s">
        <v>876</v>
      </c>
      <c r="I437" s="39">
        <v>80.0</v>
      </c>
      <c r="J437" s="39" t="s">
        <v>264</v>
      </c>
      <c r="K437" s="39" t="s">
        <v>204</v>
      </c>
      <c r="L437" s="39">
        <v>40.0</v>
      </c>
      <c r="M437" s="39">
        <v>4.0</v>
      </c>
      <c r="N437" s="39" t="s">
        <v>213</v>
      </c>
      <c r="O437" s="39">
        <v>2.0</v>
      </c>
      <c r="P437" s="41" t="s">
        <v>206</v>
      </c>
      <c r="Q437" s="39" t="s">
        <v>24</v>
      </c>
    </row>
    <row r="438">
      <c r="A438" s="6" t="s">
        <v>886</v>
      </c>
      <c r="B438" s="7">
        <v>1.0</v>
      </c>
      <c r="C438" s="36">
        <v>95.0</v>
      </c>
      <c r="D438" s="7">
        <v>1.0</v>
      </c>
      <c r="E438" s="7" t="s">
        <v>281</v>
      </c>
      <c r="F438" s="7" t="s">
        <v>235</v>
      </c>
      <c r="G438" s="7" t="s">
        <v>279</v>
      </c>
      <c r="H438" s="7" t="s">
        <v>358</v>
      </c>
      <c r="I438" s="7" t="s">
        <v>204</v>
      </c>
      <c r="J438" s="7" t="s">
        <v>204</v>
      </c>
      <c r="K438" s="7" t="s">
        <v>204</v>
      </c>
      <c r="L438" s="7" t="s">
        <v>204</v>
      </c>
      <c r="M438" s="7" t="s">
        <v>204</v>
      </c>
      <c r="N438" s="7" t="s">
        <v>204</v>
      </c>
      <c r="O438" s="7">
        <v>1.0</v>
      </c>
      <c r="P438" s="37" t="s">
        <v>228</v>
      </c>
      <c r="Q438" s="7" t="s">
        <v>9</v>
      </c>
    </row>
    <row r="439">
      <c r="A439" s="6" t="s">
        <v>887</v>
      </c>
      <c r="B439" s="7">
        <v>10.0</v>
      </c>
      <c r="C439" s="36">
        <v>16900.0</v>
      </c>
      <c r="D439" s="7">
        <v>1.0</v>
      </c>
      <c r="E439" s="7" t="s">
        <v>281</v>
      </c>
      <c r="F439" s="7" t="s">
        <v>235</v>
      </c>
      <c r="G439" s="7" t="s">
        <v>277</v>
      </c>
      <c r="H439" s="7" t="s">
        <v>358</v>
      </c>
      <c r="I439" s="7" t="s">
        <v>204</v>
      </c>
      <c r="J439" s="7" t="s">
        <v>204</v>
      </c>
      <c r="K439" s="7" t="s">
        <v>204</v>
      </c>
      <c r="L439" s="7">
        <v>20.0</v>
      </c>
      <c r="M439" s="7">
        <v>2.0</v>
      </c>
      <c r="N439" s="7" t="s">
        <v>213</v>
      </c>
      <c r="O439" s="7">
        <v>1.0</v>
      </c>
      <c r="P439" s="37" t="s">
        <v>381</v>
      </c>
      <c r="Q439" s="7" t="s">
        <v>9</v>
      </c>
    </row>
    <row r="440">
      <c r="A440" s="6" t="s">
        <v>888</v>
      </c>
      <c r="B440" s="7">
        <v>19.0</v>
      </c>
      <c r="C440" s="36">
        <v>551000.0</v>
      </c>
      <c r="D440" s="7">
        <v>1.0</v>
      </c>
      <c r="E440" s="7" t="s">
        <v>281</v>
      </c>
      <c r="F440" s="7" t="s">
        <v>235</v>
      </c>
      <c r="G440" s="7" t="s">
        <v>555</v>
      </c>
      <c r="H440" s="7" t="s">
        <v>358</v>
      </c>
      <c r="I440" s="7" t="s">
        <v>204</v>
      </c>
      <c r="J440" s="7" t="s">
        <v>204</v>
      </c>
      <c r="K440" s="7" t="s">
        <v>204</v>
      </c>
      <c r="L440" s="7">
        <v>40.0</v>
      </c>
      <c r="M440" s="7">
        <v>2.0</v>
      </c>
      <c r="N440" s="7" t="s">
        <v>213</v>
      </c>
      <c r="O440" s="7">
        <v>1.0</v>
      </c>
      <c r="P440" s="37" t="s">
        <v>381</v>
      </c>
      <c r="Q440" s="7" t="s">
        <v>9</v>
      </c>
    </row>
    <row r="441">
      <c r="A441" s="6" t="s">
        <v>889</v>
      </c>
      <c r="B441" s="7">
        <v>16.0</v>
      </c>
      <c r="C441" s="36">
        <v>164500.0</v>
      </c>
      <c r="D441" s="7">
        <v>1.0</v>
      </c>
      <c r="E441" s="7" t="s">
        <v>281</v>
      </c>
      <c r="F441" s="7" t="s">
        <v>235</v>
      </c>
      <c r="G441" s="7" t="s">
        <v>335</v>
      </c>
      <c r="H441" s="7" t="s">
        <v>358</v>
      </c>
      <c r="I441" s="7" t="s">
        <v>204</v>
      </c>
      <c r="J441" s="7" t="s">
        <v>204</v>
      </c>
      <c r="K441" s="7" t="s">
        <v>204</v>
      </c>
      <c r="L441" s="7" t="s">
        <v>204</v>
      </c>
      <c r="M441" s="7" t="s">
        <v>204</v>
      </c>
      <c r="N441" s="7" t="s">
        <v>204</v>
      </c>
      <c r="O441" s="7">
        <v>1.0</v>
      </c>
      <c r="P441" s="37" t="s">
        <v>228</v>
      </c>
      <c r="Q441" s="7" t="s">
        <v>9</v>
      </c>
    </row>
    <row r="442">
      <c r="A442" s="38" t="s">
        <v>890</v>
      </c>
      <c r="B442" s="39">
        <v>1.0</v>
      </c>
      <c r="C442" s="40">
        <v>90.0</v>
      </c>
      <c r="D442" s="39">
        <v>1.0</v>
      </c>
      <c r="E442" s="39" t="s">
        <v>357</v>
      </c>
      <c r="F442" s="39" t="s">
        <v>235</v>
      </c>
      <c r="G442" s="39" t="s">
        <v>223</v>
      </c>
      <c r="H442" s="39" t="s">
        <v>363</v>
      </c>
      <c r="I442" s="39">
        <v>20.0</v>
      </c>
      <c r="J442" s="39" t="s">
        <v>204</v>
      </c>
      <c r="K442" s="39" t="s">
        <v>204</v>
      </c>
      <c r="L442" s="39" t="s">
        <v>204</v>
      </c>
      <c r="M442" s="39" t="s">
        <v>204</v>
      </c>
      <c r="N442" s="39" t="s">
        <v>204</v>
      </c>
      <c r="O442" s="39" t="s">
        <v>214</v>
      </c>
      <c r="P442" s="41" t="s">
        <v>891</v>
      </c>
      <c r="Q442" s="39" t="s">
        <v>24</v>
      </c>
    </row>
    <row r="443">
      <c r="A443" s="38" t="s">
        <v>892</v>
      </c>
      <c r="B443" s="39">
        <v>19.0</v>
      </c>
      <c r="C443" s="40">
        <v>502000.0</v>
      </c>
      <c r="D443" s="39">
        <v>1.0</v>
      </c>
      <c r="E443" s="39" t="s">
        <v>357</v>
      </c>
      <c r="F443" s="39" t="s">
        <v>235</v>
      </c>
      <c r="G443" s="39" t="s">
        <v>258</v>
      </c>
      <c r="H443" s="39" t="s">
        <v>363</v>
      </c>
      <c r="I443" s="39">
        <v>40.0</v>
      </c>
      <c r="J443" s="39" t="s">
        <v>204</v>
      </c>
      <c r="K443" s="39" t="s">
        <v>204</v>
      </c>
      <c r="L443" s="39" t="s">
        <v>204</v>
      </c>
      <c r="M443" s="39"/>
      <c r="N443" s="39" t="s">
        <v>204</v>
      </c>
      <c r="O443" s="39" t="s">
        <v>214</v>
      </c>
      <c r="P443" s="41" t="s">
        <v>891</v>
      </c>
      <c r="Q443" s="39" t="s">
        <v>24</v>
      </c>
    </row>
    <row r="444">
      <c r="A444" s="38" t="s">
        <v>893</v>
      </c>
      <c r="B444" s="39">
        <v>9.0</v>
      </c>
      <c r="C444" s="40">
        <v>12500.0</v>
      </c>
      <c r="D444" s="39">
        <v>1.0</v>
      </c>
      <c r="E444" s="39" t="s">
        <v>357</v>
      </c>
      <c r="F444" s="39" t="s">
        <v>235</v>
      </c>
      <c r="G444" s="39" t="s">
        <v>220</v>
      </c>
      <c r="H444" s="39" t="s">
        <v>363</v>
      </c>
      <c r="I444" s="39">
        <v>30.0</v>
      </c>
      <c r="J444" s="39" t="s">
        <v>204</v>
      </c>
      <c r="K444" s="39" t="s">
        <v>204</v>
      </c>
      <c r="L444" s="39" t="s">
        <v>204</v>
      </c>
      <c r="M444" s="39" t="s">
        <v>204</v>
      </c>
      <c r="N444" s="39" t="s">
        <v>204</v>
      </c>
      <c r="O444" s="39" t="s">
        <v>214</v>
      </c>
      <c r="P444" s="41" t="s">
        <v>891</v>
      </c>
      <c r="Q444" s="39" t="s">
        <v>24</v>
      </c>
    </row>
    <row r="445">
      <c r="A445" s="6" t="s">
        <v>894</v>
      </c>
      <c r="B445" s="7">
        <v>4.0</v>
      </c>
      <c r="C445" s="36">
        <v>1825.0</v>
      </c>
      <c r="D445" s="7">
        <v>1.0</v>
      </c>
      <c r="E445" s="7" t="s">
        <v>357</v>
      </c>
      <c r="F445" s="7" t="s">
        <v>235</v>
      </c>
      <c r="G445" s="7" t="s">
        <v>279</v>
      </c>
      <c r="H445" s="7" t="s">
        <v>363</v>
      </c>
      <c r="I445" s="7">
        <v>20.0</v>
      </c>
      <c r="J445" s="7" t="s">
        <v>204</v>
      </c>
      <c r="K445" s="7" t="s">
        <v>204</v>
      </c>
      <c r="L445" s="7" t="s">
        <v>204</v>
      </c>
      <c r="M445" s="7" t="s">
        <v>204</v>
      </c>
      <c r="N445" s="7" t="s">
        <v>204</v>
      </c>
      <c r="O445" s="7" t="s">
        <v>214</v>
      </c>
      <c r="P445" s="37" t="s">
        <v>891</v>
      </c>
      <c r="Q445" s="7" t="s">
        <v>24</v>
      </c>
    </row>
    <row r="446">
      <c r="A446" s="38" t="s">
        <v>895</v>
      </c>
      <c r="B446" s="39">
        <v>14.0</v>
      </c>
      <c r="C446" s="40">
        <v>66800.0</v>
      </c>
      <c r="D446" s="39">
        <v>1.0</v>
      </c>
      <c r="E446" s="39" t="s">
        <v>357</v>
      </c>
      <c r="F446" s="39" t="s">
        <v>235</v>
      </c>
      <c r="G446" s="39" t="s">
        <v>255</v>
      </c>
      <c r="H446" s="39" t="s">
        <v>363</v>
      </c>
      <c r="I446" s="39">
        <v>30.0</v>
      </c>
      <c r="J446" s="39" t="s">
        <v>204</v>
      </c>
      <c r="K446" s="39" t="s">
        <v>204</v>
      </c>
      <c r="L446" s="39" t="s">
        <v>204</v>
      </c>
      <c r="M446" s="39" t="s">
        <v>204</v>
      </c>
      <c r="N446" s="39" t="s">
        <v>204</v>
      </c>
      <c r="O446" s="39" t="s">
        <v>214</v>
      </c>
      <c r="P446" s="41" t="s">
        <v>891</v>
      </c>
      <c r="Q446" s="39" t="s">
        <v>24</v>
      </c>
    </row>
    <row r="447">
      <c r="A447" s="38" t="s">
        <v>896</v>
      </c>
      <c r="B447" s="39">
        <v>9.0</v>
      </c>
      <c r="C447" s="40">
        <v>13200.0</v>
      </c>
      <c r="D447" s="39">
        <v>1.0</v>
      </c>
      <c r="E447" s="39" t="s">
        <v>208</v>
      </c>
      <c r="F447" s="39" t="s">
        <v>201</v>
      </c>
      <c r="G447" s="39" t="s">
        <v>262</v>
      </c>
      <c r="H447" s="39" t="s">
        <v>203</v>
      </c>
      <c r="I447" s="39">
        <v>40.0</v>
      </c>
      <c r="J447" s="39" t="s">
        <v>427</v>
      </c>
      <c r="K447" s="39" t="s">
        <v>204</v>
      </c>
      <c r="L447" s="39">
        <v>8.0</v>
      </c>
      <c r="M447" s="39">
        <v>1.0</v>
      </c>
      <c r="N447" s="39" t="s">
        <v>428</v>
      </c>
      <c r="O447" s="39">
        <v>1.0</v>
      </c>
      <c r="P447" s="41" t="s">
        <v>897</v>
      </c>
      <c r="Q447" s="39" t="s">
        <v>24</v>
      </c>
    </row>
    <row r="448">
      <c r="A448" s="38" t="s">
        <v>898</v>
      </c>
      <c r="B448" s="39">
        <v>12.0</v>
      </c>
      <c r="C448" s="40">
        <v>35100.0</v>
      </c>
      <c r="D448" s="39">
        <v>1.0</v>
      </c>
      <c r="E448" s="39" t="s">
        <v>208</v>
      </c>
      <c r="F448" s="39" t="s">
        <v>201</v>
      </c>
      <c r="G448" s="39" t="s">
        <v>210</v>
      </c>
      <c r="H448" s="39" t="s">
        <v>203</v>
      </c>
      <c r="I448" s="39">
        <v>40.0</v>
      </c>
      <c r="J448" s="39" t="s">
        <v>427</v>
      </c>
      <c r="K448" s="39" t="s">
        <v>204</v>
      </c>
      <c r="L448" s="39">
        <v>8.0</v>
      </c>
      <c r="M448" s="39">
        <v>1.0</v>
      </c>
      <c r="N448" s="39" t="s">
        <v>428</v>
      </c>
      <c r="O448" s="39">
        <v>1.0</v>
      </c>
      <c r="P448" s="41" t="s">
        <v>897</v>
      </c>
      <c r="Q448" s="39" t="s">
        <v>24</v>
      </c>
    </row>
    <row r="449">
      <c r="A449" s="38" t="s">
        <v>899</v>
      </c>
      <c r="B449" s="39">
        <v>2.0</v>
      </c>
      <c r="C449" s="40">
        <v>790.0</v>
      </c>
      <c r="D449" s="39">
        <v>1.0</v>
      </c>
      <c r="E449" s="39" t="s">
        <v>208</v>
      </c>
      <c r="F449" s="39" t="s">
        <v>201</v>
      </c>
      <c r="G449" s="39" t="s">
        <v>232</v>
      </c>
      <c r="H449" s="39" t="s">
        <v>203</v>
      </c>
      <c r="I449" s="39">
        <v>20.0</v>
      </c>
      <c r="J449" s="39" t="s">
        <v>427</v>
      </c>
      <c r="K449" s="39" t="s">
        <v>204</v>
      </c>
      <c r="L449" s="39">
        <v>1.0</v>
      </c>
      <c r="M449" s="39">
        <v>1.0</v>
      </c>
      <c r="N449" s="39" t="s">
        <v>428</v>
      </c>
      <c r="O449" s="39">
        <v>1.0</v>
      </c>
      <c r="P449" s="41" t="s">
        <v>897</v>
      </c>
      <c r="Q449" s="39" t="s">
        <v>24</v>
      </c>
    </row>
    <row r="450">
      <c r="A450" s="38" t="s">
        <v>900</v>
      </c>
      <c r="B450" s="39">
        <v>18.0</v>
      </c>
      <c r="C450" s="40">
        <v>364000.0</v>
      </c>
      <c r="D450" s="39">
        <v>1.0</v>
      </c>
      <c r="E450" s="39" t="s">
        <v>208</v>
      </c>
      <c r="F450" s="39" t="s">
        <v>201</v>
      </c>
      <c r="G450" s="39" t="s">
        <v>239</v>
      </c>
      <c r="H450" s="39" t="s">
        <v>203</v>
      </c>
      <c r="I450" s="39">
        <v>40.0</v>
      </c>
      <c r="J450" s="39" t="s">
        <v>427</v>
      </c>
      <c r="K450" s="39" t="s">
        <v>204</v>
      </c>
      <c r="L450" s="39">
        <v>12.0</v>
      </c>
      <c r="M450" s="39">
        <v>1.0</v>
      </c>
      <c r="N450" s="39" t="s">
        <v>428</v>
      </c>
      <c r="O450" s="39">
        <v>1.0</v>
      </c>
      <c r="P450" s="41" t="s">
        <v>897</v>
      </c>
      <c r="Q450" s="39" t="s">
        <v>24</v>
      </c>
    </row>
    <row r="451">
      <c r="A451" s="6" t="s">
        <v>901</v>
      </c>
      <c r="B451" s="7">
        <v>6.0</v>
      </c>
      <c r="C451" s="36">
        <v>4350.0</v>
      </c>
      <c r="D451" s="7">
        <v>1.0</v>
      </c>
      <c r="E451" s="7" t="s">
        <v>208</v>
      </c>
      <c r="F451" s="7" t="s">
        <v>201</v>
      </c>
      <c r="G451" s="7" t="s">
        <v>310</v>
      </c>
      <c r="H451" s="7" t="s">
        <v>203</v>
      </c>
      <c r="I451" s="7">
        <v>40.0</v>
      </c>
      <c r="J451" s="7" t="s">
        <v>427</v>
      </c>
      <c r="K451" s="7" t="s">
        <v>204</v>
      </c>
      <c r="L451" s="7">
        <v>6.0</v>
      </c>
      <c r="M451" s="7">
        <v>1.0</v>
      </c>
      <c r="N451" s="7" t="s">
        <v>428</v>
      </c>
      <c r="O451" s="7" t="s">
        <v>214</v>
      </c>
      <c r="P451" s="37" t="s">
        <v>897</v>
      </c>
      <c r="Q451" s="7" t="s">
        <v>24</v>
      </c>
    </row>
    <row r="452">
      <c r="A452" s="38" t="s">
        <v>902</v>
      </c>
      <c r="B452" s="39">
        <v>16.0</v>
      </c>
      <c r="C452" s="40">
        <v>150000.0</v>
      </c>
      <c r="D452" s="39">
        <v>1.0</v>
      </c>
      <c r="E452" s="39" t="s">
        <v>208</v>
      </c>
      <c r="F452" s="39" t="s">
        <v>261</v>
      </c>
      <c r="G452" s="39" t="s">
        <v>210</v>
      </c>
      <c r="H452" s="39" t="s">
        <v>263</v>
      </c>
      <c r="I452" s="39">
        <v>80.0</v>
      </c>
      <c r="J452" s="39" t="s">
        <v>302</v>
      </c>
      <c r="K452" s="39" t="s">
        <v>210</v>
      </c>
      <c r="L452" s="39">
        <v>40.0</v>
      </c>
      <c r="M452" s="39">
        <v>4.0</v>
      </c>
      <c r="N452" s="39" t="s">
        <v>213</v>
      </c>
      <c r="O452" s="39" t="s">
        <v>214</v>
      </c>
      <c r="P452" s="41" t="s">
        <v>204</v>
      </c>
      <c r="Q452" s="39" t="s">
        <v>24</v>
      </c>
    </row>
    <row r="453">
      <c r="A453" s="38" t="s">
        <v>903</v>
      </c>
      <c r="B453" s="39">
        <v>3.0</v>
      </c>
      <c r="C453" s="40">
        <v>1200.0</v>
      </c>
      <c r="D453" s="39">
        <v>1.0</v>
      </c>
      <c r="E453" s="39" t="s">
        <v>208</v>
      </c>
      <c r="F453" s="39" t="s">
        <v>261</v>
      </c>
      <c r="G453" s="39" t="s">
        <v>279</v>
      </c>
      <c r="H453" s="39" t="s">
        <v>263</v>
      </c>
      <c r="I453" s="39">
        <v>40.0</v>
      </c>
      <c r="J453" s="39" t="s">
        <v>302</v>
      </c>
      <c r="K453" s="39" t="s">
        <v>279</v>
      </c>
      <c r="L453" s="39">
        <v>20.0</v>
      </c>
      <c r="M453" s="39">
        <v>2.0</v>
      </c>
      <c r="N453" s="39" t="s">
        <v>213</v>
      </c>
      <c r="O453" s="39" t="s">
        <v>214</v>
      </c>
      <c r="P453" s="41" t="s">
        <v>204</v>
      </c>
      <c r="Q453" s="39" t="s">
        <v>24</v>
      </c>
    </row>
    <row r="454">
      <c r="A454" s="6" t="s">
        <v>904</v>
      </c>
      <c r="B454" s="7">
        <v>7.0</v>
      </c>
      <c r="C454" s="36">
        <v>5600.0</v>
      </c>
      <c r="D454" s="7">
        <v>1.0</v>
      </c>
      <c r="E454" s="7" t="s">
        <v>208</v>
      </c>
      <c r="F454" s="7" t="s">
        <v>261</v>
      </c>
      <c r="G454" s="7" t="s">
        <v>267</v>
      </c>
      <c r="H454" s="7" t="s">
        <v>263</v>
      </c>
      <c r="I454" s="7">
        <v>40.0</v>
      </c>
      <c r="J454" s="7" t="s">
        <v>302</v>
      </c>
      <c r="K454" s="7" t="s">
        <v>267</v>
      </c>
      <c r="L454" s="7">
        <v>20.0</v>
      </c>
      <c r="M454" s="7">
        <v>2.0</v>
      </c>
      <c r="N454" s="7" t="s">
        <v>213</v>
      </c>
      <c r="O454" s="7" t="s">
        <v>214</v>
      </c>
      <c r="P454" s="37" t="s">
        <v>204</v>
      </c>
      <c r="Q454" s="7" t="s">
        <v>24</v>
      </c>
    </row>
    <row r="455">
      <c r="A455" s="38" t="s">
        <v>905</v>
      </c>
      <c r="B455" s="39">
        <v>11.0</v>
      </c>
      <c r="C455" s="40">
        <v>24000.0</v>
      </c>
      <c r="D455" s="39">
        <v>1.0</v>
      </c>
      <c r="E455" s="39" t="s">
        <v>208</v>
      </c>
      <c r="F455" s="39" t="s">
        <v>261</v>
      </c>
      <c r="G455" s="39" t="s">
        <v>230</v>
      </c>
      <c r="H455" s="39" t="s">
        <v>263</v>
      </c>
      <c r="I455" s="39">
        <v>60.0</v>
      </c>
      <c r="J455" s="39" t="s">
        <v>302</v>
      </c>
      <c r="K455" s="39" t="s">
        <v>230</v>
      </c>
      <c r="L455" s="39">
        <v>40.0</v>
      </c>
      <c r="M455" s="39">
        <v>4.0</v>
      </c>
      <c r="N455" s="39" t="s">
        <v>213</v>
      </c>
      <c r="O455" s="39" t="s">
        <v>214</v>
      </c>
      <c r="P455" s="41" t="s">
        <v>204</v>
      </c>
      <c r="Q455" s="39" t="s">
        <v>24</v>
      </c>
    </row>
    <row r="456">
      <c r="A456" s="6" t="s">
        <v>906</v>
      </c>
      <c r="B456" s="7">
        <v>9.0</v>
      </c>
      <c r="C456" s="36">
        <v>13100.0</v>
      </c>
      <c r="D456" s="7">
        <v>1.0</v>
      </c>
      <c r="E456" s="7" t="s">
        <v>281</v>
      </c>
      <c r="F456" s="7" t="s">
        <v>235</v>
      </c>
      <c r="G456" s="7" t="s">
        <v>230</v>
      </c>
      <c r="H456" s="7" t="s">
        <v>358</v>
      </c>
      <c r="I456" s="7" t="s">
        <v>204</v>
      </c>
      <c r="J456" s="7" t="s">
        <v>204</v>
      </c>
      <c r="K456" s="7" t="s">
        <v>204</v>
      </c>
      <c r="L456" s="7">
        <v>20.0</v>
      </c>
      <c r="M456" s="7">
        <v>2.0</v>
      </c>
      <c r="N456" s="7" t="s">
        <v>213</v>
      </c>
      <c r="O456" s="7" t="s">
        <v>214</v>
      </c>
      <c r="P456" s="37" t="s">
        <v>907</v>
      </c>
      <c r="Q456" s="7" t="s">
        <v>34</v>
      </c>
    </row>
    <row r="457">
      <c r="A457" s="6" t="s">
        <v>908</v>
      </c>
      <c r="B457" s="7">
        <v>5.0</v>
      </c>
      <c r="C457" s="36">
        <v>3180.0</v>
      </c>
      <c r="D457" s="7">
        <v>1.0</v>
      </c>
      <c r="E457" s="7" t="s">
        <v>281</v>
      </c>
      <c r="F457" s="7" t="s">
        <v>235</v>
      </c>
      <c r="G457" s="7" t="s">
        <v>279</v>
      </c>
      <c r="H457" s="7" t="s">
        <v>358</v>
      </c>
      <c r="I457" s="7" t="s">
        <v>204</v>
      </c>
      <c r="J457" s="7" t="s">
        <v>204</v>
      </c>
      <c r="K457" s="7" t="s">
        <v>204</v>
      </c>
      <c r="L457" s="7">
        <v>20.0</v>
      </c>
      <c r="M457" s="7">
        <v>2.0</v>
      </c>
      <c r="N457" s="7" t="s">
        <v>213</v>
      </c>
      <c r="O457" s="7" t="s">
        <v>214</v>
      </c>
      <c r="P457" s="37" t="s">
        <v>907</v>
      </c>
      <c r="Q457" s="7" t="s">
        <v>34</v>
      </c>
    </row>
    <row r="458">
      <c r="A458" s="6" t="s">
        <v>909</v>
      </c>
      <c r="B458" s="7">
        <v>17.0</v>
      </c>
      <c r="C458" s="36">
        <v>250000.0</v>
      </c>
      <c r="D458" s="7">
        <v>1.0</v>
      </c>
      <c r="E458" s="7" t="s">
        <v>281</v>
      </c>
      <c r="F458" s="7" t="s">
        <v>235</v>
      </c>
      <c r="G458" s="7" t="s">
        <v>270</v>
      </c>
      <c r="H458" s="7" t="s">
        <v>358</v>
      </c>
      <c r="I458" s="7" t="s">
        <v>204</v>
      </c>
      <c r="J458" s="7" t="s">
        <v>204</v>
      </c>
      <c r="K458" s="7" t="s">
        <v>204</v>
      </c>
      <c r="L458" s="7">
        <v>40.0</v>
      </c>
      <c r="M458" s="7">
        <v>4.0</v>
      </c>
      <c r="N458" s="7" t="s">
        <v>213</v>
      </c>
      <c r="O458" s="7" t="s">
        <v>214</v>
      </c>
      <c r="P458" s="37" t="s">
        <v>907</v>
      </c>
      <c r="Q458" s="7" t="s">
        <v>34</v>
      </c>
    </row>
    <row r="459">
      <c r="A459" s="6" t="s">
        <v>910</v>
      </c>
      <c r="B459" s="7">
        <v>20.0</v>
      </c>
      <c r="C459" s="36">
        <v>880000.0</v>
      </c>
      <c r="D459" s="7">
        <v>1.0</v>
      </c>
      <c r="E459" s="7" t="s">
        <v>281</v>
      </c>
      <c r="F459" s="7" t="s">
        <v>235</v>
      </c>
      <c r="G459" s="7" t="s">
        <v>911</v>
      </c>
      <c r="H459" s="7" t="s">
        <v>358</v>
      </c>
      <c r="I459" s="7" t="s">
        <v>204</v>
      </c>
      <c r="J459" s="7" t="s">
        <v>204</v>
      </c>
      <c r="K459" s="7" t="s">
        <v>204</v>
      </c>
      <c r="L459" s="7">
        <v>40.0</v>
      </c>
      <c r="M459" s="7">
        <v>2.0</v>
      </c>
      <c r="N459" s="7" t="s">
        <v>213</v>
      </c>
      <c r="O459" s="7" t="s">
        <v>214</v>
      </c>
      <c r="P459" s="37" t="s">
        <v>907</v>
      </c>
      <c r="Q459" s="7" t="s">
        <v>34</v>
      </c>
    </row>
    <row r="460">
      <c r="A460" s="6" t="s">
        <v>912</v>
      </c>
      <c r="B460" s="7">
        <v>14.0</v>
      </c>
      <c r="C460" s="36">
        <v>75000.0</v>
      </c>
      <c r="D460" s="7">
        <v>1.0</v>
      </c>
      <c r="E460" s="7" t="s">
        <v>281</v>
      </c>
      <c r="F460" s="7" t="s">
        <v>235</v>
      </c>
      <c r="G460" s="7" t="s">
        <v>217</v>
      </c>
      <c r="H460" s="7" t="s">
        <v>358</v>
      </c>
      <c r="I460" s="7" t="s">
        <v>204</v>
      </c>
      <c r="J460" s="7" t="s">
        <v>204</v>
      </c>
      <c r="K460" s="7" t="s">
        <v>204</v>
      </c>
      <c r="L460" s="7">
        <v>40.0</v>
      </c>
      <c r="M460" s="7">
        <v>4.0</v>
      </c>
      <c r="N460" s="7" t="s">
        <v>213</v>
      </c>
      <c r="O460" s="7" t="s">
        <v>214</v>
      </c>
      <c r="P460" s="37" t="s">
        <v>907</v>
      </c>
      <c r="Q460" s="7" t="s">
        <v>34</v>
      </c>
    </row>
    <row r="461">
      <c r="A461" s="6" t="s">
        <v>913</v>
      </c>
      <c r="B461" s="7">
        <v>2.0</v>
      </c>
      <c r="C461" s="36">
        <v>500.0</v>
      </c>
      <c r="D461" s="7">
        <v>1.0</v>
      </c>
      <c r="E461" s="7" t="s">
        <v>281</v>
      </c>
      <c r="F461" s="7" t="s">
        <v>248</v>
      </c>
      <c r="G461" s="7" t="s">
        <v>279</v>
      </c>
      <c r="H461" s="7" t="s">
        <v>914</v>
      </c>
      <c r="I461" s="7" t="s">
        <v>204</v>
      </c>
      <c r="J461" s="7" t="s">
        <v>250</v>
      </c>
      <c r="K461" s="7" t="s">
        <v>223</v>
      </c>
      <c r="L461" s="7">
        <v>20.0</v>
      </c>
      <c r="M461" s="7">
        <v>1.0</v>
      </c>
      <c r="N461" s="7" t="s">
        <v>213</v>
      </c>
      <c r="O461" s="7">
        <v>1.0</v>
      </c>
      <c r="P461" s="37" t="s">
        <v>381</v>
      </c>
      <c r="Q461" s="7" t="s">
        <v>29</v>
      </c>
    </row>
    <row r="462">
      <c r="A462" s="6" t="s">
        <v>915</v>
      </c>
      <c r="B462" s="7">
        <v>7.0</v>
      </c>
      <c r="C462" s="36">
        <v>7500.0</v>
      </c>
      <c r="D462" s="7">
        <v>1.0</v>
      </c>
      <c r="E462" s="7" t="s">
        <v>281</v>
      </c>
      <c r="F462" s="7" t="s">
        <v>248</v>
      </c>
      <c r="G462" s="7" t="s">
        <v>220</v>
      </c>
      <c r="H462" s="7" t="s">
        <v>914</v>
      </c>
      <c r="I462" s="7" t="s">
        <v>204</v>
      </c>
      <c r="J462" s="7" t="s">
        <v>250</v>
      </c>
      <c r="K462" s="7" t="s">
        <v>279</v>
      </c>
      <c r="L462" s="7">
        <v>20.0</v>
      </c>
      <c r="M462" s="7">
        <v>1.0</v>
      </c>
      <c r="N462" s="7" t="s">
        <v>213</v>
      </c>
      <c r="O462" s="7">
        <v>1.0</v>
      </c>
      <c r="P462" s="37" t="s">
        <v>381</v>
      </c>
      <c r="Q462" s="7" t="s">
        <v>29</v>
      </c>
    </row>
    <row r="463">
      <c r="A463" s="6" t="s">
        <v>916</v>
      </c>
      <c r="B463" s="7">
        <v>12.0</v>
      </c>
      <c r="C463" s="36">
        <v>33200.0</v>
      </c>
      <c r="D463" s="7">
        <v>1.0</v>
      </c>
      <c r="E463" s="7" t="s">
        <v>281</v>
      </c>
      <c r="F463" s="7" t="s">
        <v>248</v>
      </c>
      <c r="G463" s="7" t="s">
        <v>292</v>
      </c>
      <c r="H463" s="7" t="s">
        <v>914</v>
      </c>
      <c r="I463" s="7" t="s">
        <v>204</v>
      </c>
      <c r="J463" s="7" t="s">
        <v>250</v>
      </c>
      <c r="K463" s="7" t="s">
        <v>220</v>
      </c>
      <c r="L463" s="7">
        <v>20.0</v>
      </c>
      <c r="M463" s="7">
        <v>1.0</v>
      </c>
      <c r="N463" s="7" t="s">
        <v>213</v>
      </c>
      <c r="O463" s="7">
        <v>1.0</v>
      </c>
      <c r="P463" s="37" t="s">
        <v>381</v>
      </c>
      <c r="Q463" s="7" t="s">
        <v>29</v>
      </c>
    </row>
    <row r="464">
      <c r="A464" s="6" t="s">
        <v>917</v>
      </c>
      <c r="B464" s="7">
        <v>16.0</v>
      </c>
      <c r="C464" s="36">
        <v>178250.0</v>
      </c>
      <c r="D464" s="7">
        <v>1.0</v>
      </c>
      <c r="E464" s="7" t="s">
        <v>281</v>
      </c>
      <c r="F464" s="7" t="s">
        <v>248</v>
      </c>
      <c r="G464" s="7" t="s">
        <v>295</v>
      </c>
      <c r="H464" s="7" t="s">
        <v>914</v>
      </c>
      <c r="I464" s="7" t="s">
        <v>204</v>
      </c>
      <c r="J464" s="7" t="s">
        <v>250</v>
      </c>
      <c r="K464" s="7" t="s">
        <v>230</v>
      </c>
      <c r="L464" s="7">
        <v>20.0</v>
      </c>
      <c r="M464" s="7">
        <v>1.0</v>
      </c>
      <c r="N464" s="7" t="s">
        <v>213</v>
      </c>
      <c r="O464" s="7">
        <v>1.0</v>
      </c>
      <c r="P464" s="37" t="s">
        <v>381</v>
      </c>
      <c r="Q464" s="7" t="s">
        <v>29</v>
      </c>
    </row>
    <row r="465">
      <c r="A465" s="6" t="s">
        <v>918</v>
      </c>
      <c r="B465" s="7">
        <v>7.0</v>
      </c>
      <c r="C465" s="36">
        <v>6300.0</v>
      </c>
      <c r="D465" s="7">
        <v>1.0</v>
      </c>
      <c r="E465" s="7" t="s">
        <v>357</v>
      </c>
      <c r="F465" s="7" t="s">
        <v>235</v>
      </c>
      <c r="G465" s="7" t="s">
        <v>232</v>
      </c>
      <c r="H465" s="7" t="s">
        <v>363</v>
      </c>
      <c r="I465" s="7" t="s">
        <v>204</v>
      </c>
      <c r="J465" s="7" t="s">
        <v>410</v>
      </c>
      <c r="K465" s="7" t="s">
        <v>279</v>
      </c>
      <c r="L465" s="7" t="s">
        <v>204</v>
      </c>
      <c r="M465" s="7" t="s">
        <v>204</v>
      </c>
      <c r="N465" s="7" t="s">
        <v>204</v>
      </c>
      <c r="O465" s="7" t="s">
        <v>214</v>
      </c>
      <c r="P465" s="37" t="s">
        <v>228</v>
      </c>
      <c r="Q465" s="7" t="s">
        <v>24</v>
      </c>
    </row>
    <row r="466">
      <c r="A466" s="38" t="s">
        <v>919</v>
      </c>
      <c r="B466" s="39">
        <v>3.0</v>
      </c>
      <c r="C466" s="40">
        <v>1420.0</v>
      </c>
      <c r="D466" s="39">
        <v>1.0</v>
      </c>
      <c r="E466" s="39" t="s">
        <v>281</v>
      </c>
      <c r="F466" s="39" t="s">
        <v>235</v>
      </c>
      <c r="G466" s="39" t="s">
        <v>232</v>
      </c>
      <c r="H466" s="39" t="s">
        <v>363</v>
      </c>
      <c r="I466" s="39" t="s">
        <v>204</v>
      </c>
      <c r="J466" s="39" t="s">
        <v>204</v>
      </c>
      <c r="K466" s="39" t="s">
        <v>204</v>
      </c>
      <c r="L466" s="39" t="s">
        <v>204</v>
      </c>
      <c r="M466" s="39" t="s">
        <v>204</v>
      </c>
      <c r="N466" s="39" t="s">
        <v>204</v>
      </c>
      <c r="O466" s="39" t="s">
        <v>214</v>
      </c>
      <c r="P466" s="41" t="s">
        <v>920</v>
      </c>
      <c r="Q466" s="39" t="s">
        <v>24</v>
      </c>
    </row>
    <row r="467">
      <c r="A467" s="6" t="s">
        <v>921</v>
      </c>
      <c r="B467" s="7">
        <v>1.0</v>
      </c>
      <c r="C467" s="36">
        <v>240.0</v>
      </c>
      <c r="D467" s="7">
        <v>2.0</v>
      </c>
      <c r="E467" s="7" t="s">
        <v>200</v>
      </c>
      <c r="F467" s="7" t="s">
        <v>201</v>
      </c>
      <c r="G467" s="7" t="s">
        <v>232</v>
      </c>
      <c r="H467" s="7" t="s">
        <v>203</v>
      </c>
      <c r="I467" s="7">
        <v>90.0</v>
      </c>
      <c r="J467" s="7" t="s">
        <v>204</v>
      </c>
      <c r="K467" s="7" t="s">
        <v>204</v>
      </c>
      <c r="L467" s="7">
        <v>6.0</v>
      </c>
      <c r="M467" s="7">
        <v>1.0</v>
      </c>
      <c r="N467" s="7" t="s">
        <v>205</v>
      </c>
      <c r="O467" s="7">
        <v>1.0</v>
      </c>
      <c r="P467" s="37" t="s">
        <v>228</v>
      </c>
      <c r="Q467" s="7" t="s">
        <v>9</v>
      </c>
    </row>
    <row r="468">
      <c r="A468" s="38" t="s">
        <v>922</v>
      </c>
      <c r="B468" s="39">
        <v>12.0</v>
      </c>
      <c r="C468" s="40">
        <v>41000.0</v>
      </c>
      <c r="D468" s="39">
        <v>2.0</v>
      </c>
      <c r="E468" s="39" t="s">
        <v>234</v>
      </c>
      <c r="F468" s="39" t="s">
        <v>316</v>
      </c>
      <c r="G468" s="39" t="s">
        <v>277</v>
      </c>
      <c r="H468" s="39" t="s">
        <v>283</v>
      </c>
      <c r="I468" s="39">
        <v>30.0</v>
      </c>
      <c r="J468" s="39" t="s">
        <v>204</v>
      </c>
      <c r="K468" s="39" t="s">
        <v>204</v>
      </c>
      <c r="L468" s="39">
        <v>20.0</v>
      </c>
      <c r="M468" s="39">
        <v>2.0</v>
      </c>
      <c r="N468" s="39" t="s">
        <v>213</v>
      </c>
      <c r="O468" s="39">
        <v>2.0</v>
      </c>
      <c r="P468" s="41" t="s">
        <v>923</v>
      </c>
      <c r="Q468" s="39" t="s">
        <v>24</v>
      </c>
    </row>
    <row r="469">
      <c r="A469" s="38" t="s">
        <v>924</v>
      </c>
      <c r="B469" s="39">
        <v>19.0</v>
      </c>
      <c r="C469" s="40">
        <v>642000.0</v>
      </c>
      <c r="D469" s="39">
        <v>2.0</v>
      </c>
      <c r="E469" s="39" t="s">
        <v>234</v>
      </c>
      <c r="F469" s="39" t="s">
        <v>316</v>
      </c>
      <c r="G469" s="39" t="s">
        <v>295</v>
      </c>
      <c r="H469" s="39" t="s">
        <v>283</v>
      </c>
      <c r="I469" s="39">
        <v>40.0</v>
      </c>
      <c r="J469" s="39" t="s">
        <v>204</v>
      </c>
      <c r="K469" s="39" t="s">
        <v>204</v>
      </c>
      <c r="L469" s="39">
        <v>20.0</v>
      </c>
      <c r="M469" s="39">
        <v>2.0</v>
      </c>
      <c r="N469" s="39" t="s">
        <v>213</v>
      </c>
      <c r="O469" s="39">
        <v>2.0</v>
      </c>
      <c r="P469" s="41" t="s">
        <v>925</v>
      </c>
      <c r="Q469" s="39" t="s">
        <v>24</v>
      </c>
    </row>
    <row r="470">
      <c r="A470" s="38" t="s">
        <v>926</v>
      </c>
      <c r="B470" s="39">
        <v>2.0</v>
      </c>
      <c r="C470" s="40">
        <v>1070.0</v>
      </c>
      <c r="D470" s="39">
        <v>2.0</v>
      </c>
      <c r="E470" s="39" t="s">
        <v>234</v>
      </c>
      <c r="F470" s="39" t="s">
        <v>282</v>
      </c>
      <c r="G470" s="39" t="s">
        <v>279</v>
      </c>
      <c r="H470" s="39" t="s">
        <v>283</v>
      </c>
      <c r="I470" s="39">
        <v>20.0</v>
      </c>
      <c r="J470" s="39" t="s">
        <v>204</v>
      </c>
      <c r="K470" s="39" t="s">
        <v>204</v>
      </c>
      <c r="L470" s="39">
        <v>20.0</v>
      </c>
      <c r="M470" s="39">
        <v>2.0</v>
      </c>
      <c r="N470" s="39" t="s">
        <v>213</v>
      </c>
      <c r="O470" s="39">
        <v>2.0</v>
      </c>
      <c r="P470" s="41" t="s">
        <v>927</v>
      </c>
      <c r="Q470" s="39" t="s">
        <v>24</v>
      </c>
    </row>
    <row r="471">
      <c r="A471" s="6" t="s">
        <v>928</v>
      </c>
      <c r="B471" s="7">
        <v>6.0</v>
      </c>
      <c r="C471" s="36">
        <v>4900.0</v>
      </c>
      <c r="D471" s="7">
        <v>2.0</v>
      </c>
      <c r="E471" s="7" t="s">
        <v>234</v>
      </c>
      <c r="F471" s="7" t="s">
        <v>282</v>
      </c>
      <c r="G471" s="7" t="s">
        <v>220</v>
      </c>
      <c r="H471" s="7" t="s">
        <v>283</v>
      </c>
      <c r="I471" s="7">
        <v>25.0</v>
      </c>
      <c r="J471" s="7" t="s">
        <v>204</v>
      </c>
      <c r="K471" s="7" t="s">
        <v>204</v>
      </c>
      <c r="L471" s="7">
        <v>20.0</v>
      </c>
      <c r="M471" s="7">
        <v>2.0</v>
      </c>
      <c r="N471" s="7" t="s">
        <v>213</v>
      </c>
      <c r="O471" s="7">
        <v>2.0</v>
      </c>
      <c r="P471" s="37" t="s">
        <v>929</v>
      </c>
      <c r="Q471" s="7" t="s">
        <v>24</v>
      </c>
    </row>
    <row r="472">
      <c r="A472" s="38" t="s">
        <v>930</v>
      </c>
      <c r="B472" s="39">
        <v>17.0</v>
      </c>
      <c r="C472" s="40">
        <v>218000.0</v>
      </c>
      <c r="D472" s="39">
        <v>2.0</v>
      </c>
      <c r="E472" s="39" t="s">
        <v>200</v>
      </c>
      <c r="F472" s="39" t="s">
        <v>414</v>
      </c>
      <c r="G472" s="39" t="s">
        <v>335</v>
      </c>
      <c r="H472" s="39" t="s">
        <v>876</v>
      </c>
      <c r="I472" s="39">
        <v>80.0</v>
      </c>
      <c r="J472" s="39" t="s">
        <v>204</v>
      </c>
      <c r="K472" s="39" t="s">
        <v>204</v>
      </c>
      <c r="L472" s="39">
        <v>40.0</v>
      </c>
      <c r="M472" s="39">
        <v>2.0</v>
      </c>
      <c r="N472" s="39" t="s">
        <v>213</v>
      </c>
      <c r="O472" s="39">
        <v>2.0</v>
      </c>
      <c r="P472" s="41" t="s">
        <v>206</v>
      </c>
      <c r="Q472" s="39" t="s">
        <v>24</v>
      </c>
    </row>
    <row r="473">
      <c r="A473" s="38" t="s">
        <v>931</v>
      </c>
      <c r="B473" s="39">
        <v>9.0</v>
      </c>
      <c r="C473" s="40">
        <v>12400.0</v>
      </c>
      <c r="D473" s="39">
        <v>2.0</v>
      </c>
      <c r="E473" s="39" t="s">
        <v>200</v>
      </c>
      <c r="F473" s="39" t="s">
        <v>414</v>
      </c>
      <c r="G473" s="39" t="s">
        <v>210</v>
      </c>
      <c r="H473" s="39" t="s">
        <v>876</v>
      </c>
      <c r="I473" s="39">
        <v>60.0</v>
      </c>
      <c r="J473" s="39" t="s">
        <v>204</v>
      </c>
      <c r="K473" s="39" t="s">
        <v>204</v>
      </c>
      <c r="L473" s="39">
        <v>40.0</v>
      </c>
      <c r="M473" s="39">
        <v>2.0</v>
      </c>
      <c r="N473" s="39" t="s">
        <v>213</v>
      </c>
      <c r="O473" s="39">
        <v>2.0</v>
      </c>
      <c r="P473" s="41" t="s">
        <v>206</v>
      </c>
      <c r="Q473" s="39" t="s">
        <v>24</v>
      </c>
    </row>
    <row r="474">
      <c r="A474" s="38" t="s">
        <v>932</v>
      </c>
      <c r="B474" s="39">
        <v>2.0</v>
      </c>
      <c r="C474" s="40">
        <v>510.0</v>
      </c>
      <c r="D474" s="39">
        <v>2.0</v>
      </c>
      <c r="E474" s="39" t="s">
        <v>200</v>
      </c>
      <c r="F474" s="39" t="s">
        <v>414</v>
      </c>
      <c r="G474" s="39" t="s">
        <v>232</v>
      </c>
      <c r="H474" s="39" t="s">
        <v>876</v>
      </c>
      <c r="I474" s="39">
        <v>60.0</v>
      </c>
      <c r="J474" s="39" t="s">
        <v>204</v>
      </c>
      <c r="K474" s="39" t="s">
        <v>204</v>
      </c>
      <c r="L474" s="39">
        <v>20.0</v>
      </c>
      <c r="M474" s="39">
        <v>2.0</v>
      </c>
      <c r="N474" s="39" t="s">
        <v>213</v>
      </c>
      <c r="O474" s="39">
        <v>2.0</v>
      </c>
      <c r="P474" s="41" t="s">
        <v>206</v>
      </c>
      <c r="Q474" s="39" t="s">
        <v>24</v>
      </c>
    </row>
    <row r="475">
      <c r="A475" s="38" t="s">
        <v>933</v>
      </c>
      <c r="B475" s="39">
        <v>13.0</v>
      </c>
      <c r="C475" s="40">
        <v>47100.0</v>
      </c>
      <c r="D475" s="39">
        <v>2.0</v>
      </c>
      <c r="E475" s="39" t="s">
        <v>200</v>
      </c>
      <c r="F475" s="39" t="s">
        <v>414</v>
      </c>
      <c r="G475" s="39" t="s">
        <v>255</v>
      </c>
      <c r="H475" s="39" t="s">
        <v>876</v>
      </c>
      <c r="I475" s="39">
        <v>80.0</v>
      </c>
      <c r="J475" s="39" t="s">
        <v>204</v>
      </c>
      <c r="K475" s="39" t="s">
        <v>204</v>
      </c>
      <c r="L475" s="39">
        <v>40.0</v>
      </c>
      <c r="M475" s="39">
        <v>2.0</v>
      </c>
      <c r="N475" s="39" t="s">
        <v>213</v>
      </c>
      <c r="O475" s="39">
        <v>2.0</v>
      </c>
      <c r="P475" s="41" t="s">
        <v>206</v>
      </c>
      <c r="Q475" s="39" t="s">
        <v>24</v>
      </c>
    </row>
    <row r="476">
      <c r="A476" s="38" t="s">
        <v>934</v>
      </c>
      <c r="B476" s="39">
        <v>2.0</v>
      </c>
      <c r="C476" s="40">
        <v>760.0</v>
      </c>
      <c r="D476" s="39">
        <v>2.0</v>
      </c>
      <c r="E476" s="39" t="s">
        <v>234</v>
      </c>
      <c r="F476" s="39" t="s">
        <v>414</v>
      </c>
      <c r="G476" s="39" t="s">
        <v>310</v>
      </c>
      <c r="H476" s="39" t="s">
        <v>809</v>
      </c>
      <c r="I476" s="39">
        <v>60.0</v>
      </c>
      <c r="J476" s="39" t="s">
        <v>427</v>
      </c>
      <c r="K476" s="39" t="s">
        <v>204</v>
      </c>
      <c r="L476" s="39">
        <v>20.0</v>
      </c>
      <c r="M476" s="39">
        <v>4.0</v>
      </c>
      <c r="N476" s="39" t="s">
        <v>213</v>
      </c>
      <c r="O476" s="39">
        <v>3.0</v>
      </c>
      <c r="P476" s="41" t="s">
        <v>482</v>
      </c>
      <c r="Q476" s="39" t="s">
        <v>24</v>
      </c>
    </row>
    <row r="477">
      <c r="A477" s="6" t="s">
        <v>935</v>
      </c>
      <c r="B477" s="7">
        <v>8.0</v>
      </c>
      <c r="C477" s="36">
        <v>9430.0</v>
      </c>
      <c r="D477" s="7">
        <v>2.0</v>
      </c>
      <c r="E477" s="7" t="s">
        <v>234</v>
      </c>
      <c r="F477" s="7" t="s">
        <v>414</v>
      </c>
      <c r="G477" s="7" t="s">
        <v>306</v>
      </c>
      <c r="H477" s="7" t="s">
        <v>809</v>
      </c>
      <c r="I477" s="7">
        <v>60.0</v>
      </c>
      <c r="J477" s="7" t="s">
        <v>427</v>
      </c>
      <c r="K477" s="7" t="s">
        <v>204</v>
      </c>
      <c r="L477" s="7">
        <v>40.0</v>
      </c>
      <c r="M477" s="7">
        <v>8.0</v>
      </c>
      <c r="N477" s="7" t="s">
        <v>213</v>
      </c>
      <c r="O477" s="7">
        <v>3.0</v>
      </c>
      <c r="P477" s="37" t="s">
        <v>482</v>
      </c>
      <c r="Q477" s="7" t="s">
        <v>24</v>
      </c>
    </row>
    <row r="478">
      <c r="A478" s="38" t="s">
        <v>936</v>
      </c>
      <c r="B478" s="39">
        <v>15.0</v>
      </c>
      <c r="C478" s="40">
        <v>108000.0</v>
      </c>
      <c r="D478" s="39">
        <v>2.0</v>
      </c>
      <c r="E478" s="39" t="s">
        <v>234</v>
      </c>
      <c r="F478" s="39" t="s">
        <v>414</v>
      </c>
      <c r="G478" s="39" t="s">
        <v>745</v>
      </c>
      <c r="H478" s="39" t="s">
        <v>809</v>
      </c>
      <c r="I478" s="39">
        <v>60.0</v>
      </c>
      <c r="J478" s="39" t="s">
        <v>427</v>
      </c>
      <c r="K478" s="39" t="s">
        <v>204</v>
      </c>
      <c r="L478" s="39">
        <v>80.0</v>
      </c>
      <c r="M478" s="39">
        <v>8.0</v>
      </c>
      <c r="N478" s="39" t="s">
        <v>213</v>
      </c>
      <c r="O478" s="39">
        <v>3.0</v>
      </c>
      <c r="P478" s="41" t="s">
        <v>482</v>
      </c>
      <c r="Q478" s="39" t="s">
        <v>24</v>
      </c>
    </row>
    <row r="479">
      <c r="A479" s="6" t="s">
        <v>937</v>
      </c>
      <c r="B479" s="7">
        <v>5.0</v>
      </c>
      <c r="C479" s="36">
        <v>3100.0</v>
      </c>
      <c r="D479" s="7">
        <v>2.0</v>
      </c>
      <c r="E479" s="7" t="s">
        <v>234</v>
      </c>
      <c r="F479" s="7" t="s">
        <v>414</v>
      </c>
      <c r="G479" s="7" t="s">
        <v>230</v>
      </c>
      <c r="H479" s="7" t="s">
        <v>809</v>
      </c>
      <c r="I479" s="7">
        <v>60.0</v>
      </c>
      <c r="J479" s="7" t="s">
        <v>427</v>
      </c>
      <c r="K479" s="7" t="s">
        <v>204</v>
      </c>
      <c r="L479" s="7">
        <v>40.0</v>
      </c>
      <c r="M479" s="7">
        <v>4.0</v>
      </c>
      <c r="N479" s="7" t="s">
        <v>213</v>
      </c>
      <c r="O479" s="7">
        <v>3.0</v>
      </c>
      <c r="P479" s="37" t="s">
        <v>482</v>
      </c>
      <c r="Q479" s="7" t="s">
        <v>24</v>
      </c>
    </row>
    <row r="480">
      <c r="A480" s="38" t="s">
        <v>938</v>
      </c>
      <c r="B480" s="39">
        <v>20.0</v>
      </c>
      <c r="C480" s="40">
        <v>892000.0</v>
      </c>
      <c r="D480" s="39">
        <v>2.0</v>
      </c>
      <c r="E480" s="39" t="s">
        <v>234</v>
      </c>
      <c r="F480" s="39" t="s">
        <v>414</v>
      </c>
      <c r="G480" s="39" t="s">
        <v>939</v>
      </c>
      <c r="H480" s="39" t="s">
        <v>809</v>
      </c>
      <c r="I480" s="39">
        <v>60.0</v>
      </c>
      <c r="J480" s="39" t="s">
        <v>427</v>
      </c>
      <c r="K480" s="39" t="s">
        <v>204</v>
      </c>
      <c r="L480" s="39">
        <v>80.0</v>
      </c>
      <c r="M480" s="39">
        <v>8.0</v>
      </c>
      <c r="N480" s="39" t="s">
        <v>213</v>
      </c>
      <c r="O480" s="39">
        <v>3.0</v>
      </c>
      <c r="P480" s="41" t="s">
        <v>482</v>
      </c>
      <c r="Q480" s="39" t="s">
        <v>24</v>
      </c>
    </row>
    <row r="481">
      <c r="A481" s="38" t="s">
        <v>940</v>
      </c>
      <c r="B481" s="39">
        <v>10.0</v>
      </c>
      <c r="C481" s="40">
        <v>18400.0</v>
      </c>
      <c r="D481" s="39">
        <v>1.0</v>
      </c>
      <c r="E481" s="39" t="s">
        <v>281</v>
      </c>
      <c r="F481" s="39" t="s">
        <v>414</v>
      </c>
      <c r="G481" s="39" t="s">
        <v>277</v>
      </c>
      <c r="H481" s="39" t="s">
        <v>876</v>
      </c>
      <c r="I481" s="39" t="s">
        <v>204</v>
      </c>
      <c r="J481" s="42" t="s">
        <v>455</v>
      </c>
      <c r="K481" s="39" t="s">
        <v>204</v>
      </c>
      <c r="L481" s="39">
        <v>40.0</v>
      </c>
      <c r="M481" s="39">
        <v>4.0</v>
      </c>
      <c r="N481" s="39" t="s">
        <v>213</v>
      </c>
      <c r="O481" s="39" t="s">
        <v>214</v>
      </c>
      <c r="P481" s="41" t="s">
        <v>941</v>
      </c>
      <c r="Q481" s="39" t="s">
        <v>24</v>
      </c>
    </row>
    <row r="482">
      <c r="A482" s="38" t="s">
        <v>942</v>
      </c>
      <c r="B482" s="39">
        <v>14.0</v>
      </c>
      <c r="C482" s="40">
        <v>74100.0</v>
      </c>
      <c r="D482" s="39">
        <v>1.0</v>
      </c>
      <c r="E482" s="39" t="s">
        <v>281</v>
      </c>
      <c r="F482" s="39" t="s">
        <v>414</v>
      </c>
      <c r="G482" s="39" t="s">
        <v>518</v>
      </c>
      <c r="H482" s="39" t="s">
        <v>876</v>
      </c>
      <c r="I482" s="39" t="s">
        <v>204</v>
      </c>
      <c r="J482" s="42" t="s">
        <v>455</v>
      </c>
      <c r="K482" s="39" t="s">
        <v>204</v>
      </c>
      <c r="L482" s="39">
        <v>40.0</v>
      </c>
      <c r="M482" s="39">
        <v>4.0</v>
      </c>
      <c r="N482" s="39" t="s">
        <v>213</v>
      </c>
      <c r="O482" s="39" t="s">
        <v>214</v>
      </c>
      <c r="P482" s="41" t="s">
        <v>941</v>
      </c>
      <c r="Q482" s="39" t="s">
        <v>24</v>
      </c>
    </row>
    <row r="483">
      <c r="A483" s="6" t="s">
        <v>943</v>
      </c>
      <c r="B483" s="7">
        <v>5.0</v>
      </c>
      <c r="C483" s="36">
        <v>3140.0</v>
      </c>
      <c r="D483" s="7">
        <v>1.0</v>
      </c>
      <c r="E483" s="7" t="s">
        <v>281</v>
      </c>
      <c r="F483" s="7" t="s">
        <v>414</v>
      </c>
      <c r="G483" s="7" t="s">
        <v>279</v>
      </c>
      <c r="H483" s="7" t="s">
        <v>876</v>
      </c>
      <c r="I483" s="7" t="s">
        <v>204</v>
      </c>
      <c r="J483" s="7" t="s">
        <v>455</v>
      </c>
      <c r="K483" s="7" t="s">
        <v>204</v>
      </c>
      <c r="L483" s="7">
        <v>40.0</v>
      </c>
      <c r="M483" s="7">
        <v>4.0</v>
      </c>
      <c r="N483" s="7" t="s">
        <v>213</v>
      </c>
      <c r="O483" s="7" t="s">
        <v>214</v>
      </c>
      <c r="P483" s="37" t="s">
        <v>941</v>
      </c>
      <c r="Q483" s="7" t="s">
        <v>24</v>
      </c>
    </row>
    <row r="484">
      <c r="A484" s="38" t="s">
        <v>944</v>
      </c>
      <c r="B484" s="39">
        <v>18.0</v>
      </c>
      <c r="C484" s="40">
        <v>384000.0</v>
      </c>
      <c r="D484" s="39">
        <v>1.0</v>
      </c>
      <c r="E484" s="39" t="s">
        <v>281</v>
      </c>
      <c r="F484" s="39" t="s">
        <v>414</v>
      </c>
      <c r="G484" s="39" t="s">
        <v>847</v>
      </c>
      <c r="H484" s="39" t="s">
        <v>876</v>
      </c>
      <c r="I484" s="39" t="s">
        <v>204</v>
      </c>
      <c r="J484" s="42" t="s">
        <v>455</v>
      </c>
      <c r="K484" s="39" t="s">
        <v>204</v>
      </c>
      <c r="L484" s="39">
        <v>80.0</v>
      </c>
      <c r="M484" s="39">
        <v>4.0</v>
      </c>
      <c r="N484" s="39" t="s">
        <v>213</v>
      </c>
      <c r="O484" s="39" t="s">
        <v>214</v>
      </c>
      <c r="P484" s="41" t="s">
        <v>941</v>
      </c>
      <c r="Q484" s="39" t="s">
        <v>24</v>
      </c>
    </row>
    <row r="485">
      <c r="A485" s="38" t="s">
        <v>945</v>
      </c>
      <c r="B485" s="39">
        <v>1.0</v>
      </c>
      <c r="C485" s="40">
        <v>330.0</v>
      </c>
      <c r="D485" s="39">
        <v>1.0</v>
      </c>
      <c r="E485" s="39" t="s">
        <v>281</v>
      </c>
      <c r="F485" s="39" t="s">
        <v>414</v>
      </c>
      <c r="G485" s="39" t="s">
        <v>223</v>
      </c>
      <c r="H485" s="39" t="s">
        <v>876</v>
      </c>
      <c r="I485" s="39" t="s">
        <v>204</v>
      </c>
      <c r="J485" s="39" t="s">
        <v>455</v>
      </c>
      <c r="K485" s="39" t="s">
        <v>204</v>
      </c>
      <c r="L485" s="39">
        <v>20.0</v>
      </c>
      <c r="M485" s="39">
        <v>4.0</v>
      </c>
      <c r="N485" s="39" t="s">
        <v>213</v>
      </c>
      <c r="O485" s="39" t="s">
        <v>214</v>
      </c>
      <c r="P485" s="41" t="s">
        <v>941</v>
      </c>
      <c r="Q485" s="39" t="s">
        <v>24</v>
      </c>
    </row>
    <row r="486">
      <c r="A486" s="6" t="s">
        <v>946</v>
      </c>
      <c r="B486" s="7">
        <v>4.0</v>
      </c>
      <c r="C486" s="36">
        <v>2080.0</v>
      </c>
      <c r="D486" s="7">
        <v>2.0</v>
      </c>
      <c r="E486" s="7" t="s">
        <v>281</v>
      </c>
      <c r="F486" s="7" t="s">
        <v>414</v>
      </c>
      <c r="G486" s="7" t="s">
        <v>279</v>
      </c>
      <c r="H486" s="7" t="s">
        <v>947</v>
      </c>
      <c r="I486" s="7" t="s">
        <v>204</v>
      </c>
      <c r="J486" s="7" t="s">
        <v>204</v>
      </c>
      <c r="K486" s="7" t="s">
        <v>204</v>
      </c>
      <c r="L486" s="7">
        <v>40.0</v>
      </c>
      <c r="M486" s="7">
        <v>2.0</v>
      </c>
      <c r="N486" s="7" t="s">
        <v>213</v>
      </c>
      <c r="O486" s="7">
        <v>1.0</v>
      </c>
      <c r="P486" s="37" t="s">
        <v>948</v>
      </c>
      <c r="Q486" s="7" t="s">
        <v>24</v>
      </c>
    </row>
    <row r="487">
      <c r="A487" s="38" t="s">
        <v>949</v>
      </c>
      <c r="B487" s="39">
        <v>14.0</v>
      </c>
      <c r="C487" s="40">
        <v>73100.0</v>
      </c>
      <c r="D487" s="39">
        <v>2.0</v>
      </c>
      <c r="E487" s="39" t="s">
        <v>281</v>
      </c>
      <c r="F487" s="39" t="s">
        <v>414</v>
      </c>
      <c r="G487" s="39" t="s">
        <v>255</v>
      </c>
      <c r="H487" s="39" t="s">
        <v>947</v>
      </c>
      <c r="I487" s="39" t="s">
        <v>204</v>
      </c>
      <c r="J487" s="39" t="s">
        <v>204</v>
      </c>
      <c r="K487" s="39" t="s">
        <v>204</v>
      </c>
      <c r="L487" s="39">
        <v>40.0</v>
      </c>
      <c r="M487" s="39">
        <v>2.0</v>
      </c>
      <c r="N487" s="39" t="s">
        <v>213</v>
      </c>
      <c r="O487" s="39">
        <v>1.0</v>
      </c>
      <c r="P487" s="41" t="s">
        <v>948</v>
      </c>
      <c r="Q487" s="39" t="s">
        <v>24</v>
      </c>
    </row>
    <row r="488">
      <c r="A488" s="38" t="s">
        <v>950</v>
      </c>
      <c r="B488" s="39">
        <v>17.0</v>
      </c>
      <c r="C488" s="40">
        <v>251000.0</v>
      </c>
      <c r="D488" s="39">
        <v>2.0</v>
      </c>
      <c r="E488" s="39" t="s">
        <v>281</v>
      </c>
      <c r="F488" s="39" t="s">
        <v>414</v>
      </c>
      <c r="G488" s="39" t="s">
        <v>295</v>
      </c>
      <c r="H488" s="39" t="s">
        <v>947</v>
      </c>
      <c r="I488" s="39" t="s">
        <v>204</v>
      </c>
      <c r="J488" s="39" t="s">
        <v>204</v>
      </c>
      <c r="K488" s="39" t="s">
        <v>204</v>
      </c>
      <c r="L488" s="39">
        <v>40.0</v>
      </c>
      <c r="M488" s="39">
        <v>2.0</v>
      </c>
      <c r="N488" s="39" t="s">
        <v>213</v>
      </c>
      <c r="O488" s="39">
        <v>1.0</v>
      </c>
      <c r="P488" s="41" t="s">
        <v>948</v>
      </c>
      <c r="Q488" s="39" t="s">
        <v>24</v>
      </c>
    </row>
    <row r="489">
      <c r="A489" s="6" t="s">
        <v>951</v>
      </c>
      <c r="B489" s="7">
        <v>7.0</v>
      </c>
      <c r="C489" s="36">
        <v>6320.0</v>
      </c>
      <c r="D489" s="7">
        <v>2.0</v>
      </c>
      <c r="E489" s="7" t="s">
        <v>281</v>
      </c>
      <c r="F489" s="7" t="s">
        <v>414</v>
      </c>
      <c r="G489" s="7" t="s">
        <v>220</v>
      </c>
      <c r="H489" s="7" t="s">
        <v>947</v>
      </c>
      <c r="I489" s="7" t="s">
        <v>204</v>
      </c>
      <c r="J489" s="7" t="s">
        <v>204</v>
      </c>
      <c r="K489" s="7" t="s">
        <v>204</v>
      </c>
      <c r="L489" s="7">
        <v>40.0</v>
      </c>
      <c r="M489" s="7">
        <v>2.0</v>
      </c>
      <c r="N489" s="7" t="s">
        <v>213</v>
      </c>
      <c r="O489" s="7">
        <v>1.0</v>
      </c>
      <c r="P489" s="37" t="s">
        <v>948</v>
      </c>
      <c r="Q489" s="7" t="s">
        <v>24</v>
      </c>
    </row>
    <row r="490">
      <c r="A490" s="38" t="s">
        <v>952</v>
      </c>
      <c r="B490" s="39">
        <v>11.0</v>
      </c>
      <c r="C490" s="40">
        <v>25200.0</v>
      </c>
      <c r="D490" s="39">
        <v>2.0</v>
      </c>
      <c r="E490" s="39" t="s">
        <v>281</v>
      </c>
      <c r="F490" s="39" t="s">
        <v>414</v>
      </c>
      <c r="G490" s="39" t="s">
        <v>277</v>
      </c>
      <c r="H490" s="39" t="s">
        <v>947</v>
      </c>
      <c r="I490" s="39" t="s">
        <v>204</v>
      </c>
      <c r="J490" s="39" t="s">
        <v>204</v>
      </c>
      <c r="K490" s="39" t="s">
        <v>204</v>
      </c>
      <c r="L490" s="39">
        <v>40.0</v>
      </c>
      <c r="M490" s="39">
        <v>2.0</v>
      </c>
      <c r="N490" s="39" t="s">
        <v>213</v>
      </c>
      <c r="O490" s="39">
        <v>1.0</v>
      </c>
      <c r="P490" s="41" t="s">
        <v>948</v>
      </c>
      <c r="Q490" s="39" t="s">
        <v>24</v>
      </c>
    </row>
    <row r="491">
      <c r="A491" s="38" t="s">
        <v>953</v>
      </c>
      <c r="B491" s="39">
        <v>12.0</v>
      </c>
      <c r="C491" s="40">
        <v>34200.0</v>
      </c>
      <c r="D491" s="39">
        <v>2.0</v>
      </c>
      <c r="E491" s="39" t="s">
        <v>200</v>
      </c>
      <c r="F491" s="39" t="s">
        <v>248</v>
      </c>
      <c r="G491" s="39" t="s">
        <v>204</v>
      </c>
      <c r="H491" s="39" t="s">
        <v>204</v>
      </c>
      <c r="I491" s="39">
        <v>80.0</v>
      </c>
      <c r="J491" s="39" t="s">
        <v>250</v>
      </c>
      <c r="K491" s="39" t="s">
        <v>301</v>
      </c>
      <c r="L491" s="39">
        <v>40.0</v>
      </c>
      <c r="M491" s="39">
        <v>4.0</v>
      </c>
      <c r="N491" s="39" t="s">
        <v>213</v>
      </c>
      <c r="O491" s="39">
        <v>1.0</v>
      </c>
      <c r="P491" s="41" t="s">
        <v>954</v>
      </c>
      <c r="Q491" s="39" t="s">
        <v>24</v>
      </c>
    </row>
    <row r="492">
      <c r="A492" s="6" t="s">
        <v>955</v>
      </c>
      <c r="B492" s="7">
        <v>8.0</v>
      </c>
      <c r="C492" s="36">
        <v>9900.0</v>
      </c>
      <c r="D492" s="7">
        <v>2.0</v>
      </c>
      <c r="E492" s="7" t="s">
        <v>200</v>
      </c>
      <c r="F492" s="7" t="s">
        <v>248</v>
      </c>
      <c r="G492" s="7" t="s">
        <v>204</v>
      </c>
      <c r="H492" s="7" t="s">
        <v>204</v>
      </c>
      <c r="I492" s="7">
        <v>80.0</v>
      </c>
      <c r="J492" s="7" t="s">
        <v>250</v>
      </c>
      <c r="K492" s="7" t="s">
        <v>220</v>
      </c>
      <c r="L492" s="7">
        <v>40.0</v>
      </c>
      <c r="M492" s="7">
        <v>4.0</v>
      </c>
      <c r="N492" s="7" t="s">
        <v>213</v>
      </c>
      <c r="O492" s="7">
        <v>1.0</v>
      </c>
      <c r="P492" s="37" t="s">
        <v>956</v>
      </c>
      <c r="Q492" s="7" t="s">
        <v>24</v>
      </c>
    </row>
    <row r="493">
      <c r="A493" s="38" t="s">
        <v>957</v>
      </c>
      <c r="B493" s="39">
        <v>15.0</v>
      </c>
      <c r="C493" s="40">
        <v>108000.0</v>
      </c>
      <c r="D493" s="39">
        <v>2.0</v>
      </c>
      <c r="E493" s="39" t="s">
        <v>200</v>
      </c>
      <c r="F493" s="39" t="s">
        <v>248</v>
      </c>
      <c r="G493" s="39" t="s">
        <v>204</v>
      </c>
      <c r="H493" s="39" t="s">
        <v>204</v>
      </c>
      <c r="I493" s="39">
        <v>80.0</v>
      </c>
      <c r="J493" s="39" t="s">
        <v>250</v>
      </c>
      <c r="K493" s="39" t="s">
        <v>277</v>
      </c>
      <c r="L493" s="39">
        <v>40.0</v>
      </c>
      <c r="M493" s="39">
        <v>4.0</v>
      </c>
      <c r="N493" s="39" t="s">
        <v>213</v>
      </c>
      <c r="O493" s="39">
        <v>1.0</v>
      </c>
      <c r="P493" s="41" t="s">
        <v>958</v>
      </c>
      <c r="Q493" s="39" t="s">
        <v>24</v>
      </c>
    </row>
    <row r="494">
      <c r="A494" s="38" t="s">
        <v>959</v>
      </c>
      <c r="B494" s="39">
        <v>18.0</v>
      </c>
      <c r="C494" s="40">
        <v>360000.0</v>
      </c>
      <c r="D494" s="39">
        <v>2.0</v>
      </c>
      <c r="E494" s="39" t="s">
        <v>200</v>
      </c>
      <c r="F494" s="39" t="s">
        <v>248</v>
      </c>
      <c r="G494" s="39" t="s">
        <v>204</v>
      </c>
      <c r="H494" s="39" t="s">
        <v>204</v>
      </c>
      <c r="I494" s="39">
        <v>80.0</v>
      </c>
      <c r="J494" s="39" t="s">
        <v>250</v>
      </c>
      <c r="K494" s="39" t="s">
        <v>292</v>
      </c>
      <c r="L494" s="39">
        <v>40.0</v>
      </c>
      <c r="M494" s="39">
        <v>4.0</v>
      </c>
      <c r="N494" s="39" t="s">
        <v>213</v>
      </c>
      <c r="O494" s="39">
        <v>1.0</v>
      </c>
      <c r="P494" s="41" t="s">
        <v>960</v>
      </c>
      <c r="Q494" s="39" t="s">
        <v>24</v>
      </c>
    </row>
    <row r="495">
      <c r="A495" s="6" t="s">
        <v>961</v>
      </c>
      <c r="B495" s="7">
        <v>10.0</v>
      </c>
      <c r="C495" s="36">
        <v>18200.0</v>
      </c>
      <c r="D495" s="7">
        <v>2.0</v>
      </c>
      <c r="E495" s="7" t="s">
        <v>234</v>
      </c>
      <c r="F495" s="7" t="s">
        <v>235</v>
      </c>
      <c r="G495" s="7" t="s">
        <v>962</v>
      </c>
      <c r="H495" s="7" t="s">
        <v>204</v>
      </c>
      <c r="I495" s="7">
        <v>80.0</v>
      </c>
      <c r="J495" s="7" t="s">
        <v>204</v>
      </c>
      <c r="K495" s="7" t="s">
        <v>204</v>
      </c>
      <c r="L495" s="7">
        <v>1.0</v>
      </c>
      <c r="M495" s="7">
        <v>1.0</v>
      </c>
      <c r="N495" s="7" t="s">
        <v>963</v>
      </c>
      <c r="O495" s="7">
        <v>2.0</v>
      </c>
      <c r="P495" s="37" t="s">
        <v>204</v>
      </c>
      <c r="Q495" s="7" t="s">
        <v>9</v>
      </c>
    </row>
    <row r="496">
      <c r="A496" s="6" t="s">
        <v>964</v>
      </c>
      <c r="B496" s="7">
        <v>9.0</v>
      </c>
      <c r="C496" s="36">
        <v>14200.0</v>
      </c>
      <c r="D496" s="7">
        <v>1.0</v>
      </c>
      <c r="E496" s="7" t="s">
        <v>357</v>
      </c>
      <c r="F496" s="7" t="s">
        <v>235</v>
      </c>
      <c r="G496" s="7" t="s">
        <v>202</v>
      </c>
      <c r="H496" s="7" t="s">
        <v>358</v>
      </c>
      <c r="I496" s="7" t="s">
        <v>204</v>
      </c>
      <c r="J496" s="7" t="s">
        <v>264</v>
      </c>
      <c r="K496" s="7" t="s">
        <v>204</v>
      </c>
      <c r="L496" s="7">
        <v>20.0</v>
      </c>
      <c r="M496" s="7">
        <v>2.0</v>
      </c>
      <c r="N496" s="7" t="s">
        <v>213</v>
      </c>
      <c r="O496" s="7" t="s">
        <v>214</v>
      </c>
      <c r="P496" s="37" t="s">
        <v>965</v>
      </c>
      <c r="Q496" s="7" t="s">
        <v>9</v>
      </c>
    </row>
    <row r="497">
      <c r="A497" s="6" t="s">
        <v>966</v>
      </c>
      <c r="B497" s="7">
        <v>15.0</v>
      </c>
      <c r="C497" s="36">
        <v>109500.0</v>
      </c>
      <c r="D497" s="7">
        <v>1.0</v>
      </c>
      <c r="E497" s="7" t="s">
        <v>208</v>
      </c>
      <c r="F497" s="7" t="s">
        <v>248</v>
      </c>
      <c r="G497" s="7" t="s">
        <v>240</v>
      </c>
      <c r="H497" s="7" t="s">
        <v>249</v>
      </c>
      <c r="I497" s="7">
        <v>50.0</v>
      </c>
      <c r="J497" s="7" t="s">
        <v>302</v>
      </c>
      <c r="K497" s="7" t="s">
        <v>301</v>
      </c>
      <c r="L497" s="7">
        <v>20.0</v>
      </c>
      <c r="M497" s="7">
        <v>1.0</v>
      </c>
      <c r="N497" s="7" t="s">
        <v>762</v>
      </c>
      <c r="O497" s="7" t="s">
        <v>214</v>
      </c>
      <c r="P497" s="37" t="s">
        <v>204</v>
      </c>
      <c r="Q497" s="7" t="s">
        <v>42</v>
      </c>
    </row>
    <row r="498">
      <c r="A498" s="6" t="s">
        <v>967</v>
      </c>
      <c r="B498" s="7">
        <v>11.0</v>
      </c>
      <c r="C498" s="36">
        <v>25000.0</v>
      </c>
      <c r="D498" s="7">
        <v>1.0</v>
      </c>
      <c r="E498" s="7" t="s">
        <v>208</v>
      </c>
      <c r="F498" s="7" t="s">
        <v>248</v>
      </c>
      <c r="G498" s="7" t="s">
        <v>218</v>
      </c>
      <c r="H498" s="7" t="s">
        <v>249</v>
      </c>
      <c r="I498" s="7">
        <v>50.0</v>
      </c>
      <c r="J498" s="7" t="s">
        <v>302</v>
      </c>
      <c r="K498" s="7" t="s">
        <v>220</v>
      </c>
      <c r="L498" s="7">
        <v>20.0</v>
      </c>
      <c r="M498" s="7">
        <v>1.0</v>
      </c>
      <c r="N498" s="7" t="s">
        <v>762</v>
      </c>
      <c r="O498" s="7" t="s">
        <v>214</v>
      </c>
      <c r="P498" s="37" t="s">
        <v>204</v>
      </c>
      <c r="Q498" s="7" t="s">
        <v>42</v>
      </c>
    </row>
    <row r="499">
      <c r="A499" s="6" t="s">
        <v>968</v>
      </c>
      <c r="B499" s="7">
        <v>3.0</v>
      </c>
      <c r="C499" s="36">
        <v>1400.0</v>
      </c>
      <c r="D499" s="7">
        <v>1.0</v>
      </c>
      <c r="E499" s="7" t="s">
        <v>208</v>
      </c>
      <c r="F499" s="7" t="s">
        <v>248</v>
      </c>
      <c r="G499" s="7" t="s">
        <v>279</v>
      </c>
      <c r="H499" s="7" t="s">
        <v>249</v>
      </c>
      <c r="I499" s="7">
        <v>50.0</v>
      </c>
      <c r="J499" s="7" t="s">
        <v>302</v>
      </c>
      <c r="K499" s="7" t="s">
        <v>223</v>
      </c>
      <c r="L499" s="7">
        <v>4.0</v>
      </c>
      <c r="M499" s="7">
        <v>1.0</v>
      </c>
      <c r="N499" s="7" t="s">
        <v>762</v>
      </c>
      <c r="O499" s="7" t="s">
        <v>214</v>
      </c>
      <c r="P499" s="37" t="s">
        <v>204</v>
      </c>
      <c r="Q499" s="7" t="s">
        <v>42</v>
      </c>
    </row>
    <row r="500">
      <c r="A500" s="6" t="s">
        <v>969</v>
      </c>
      <c r="B500" s="7">
        <v>19.0</v>
      </c>
      <c r="C500" s="36">
        <v>591500.0</v>
      </c>
      <c r="D500" s="7">
        <v>1.0</v>
      </c>
      <c r="E500" s="7" t="s">
        <v>208</v>
      </c>
      <c r="F500" s="7" t="s">
        <v>248</v>
      </c>
      <c r="G500" s="7" t="s">
        <v>518</v>
      </c>
      <c r="H500" s="7" t="s">
        <v>249</v>
      </c>
      <c r="I500" s="7">
        <v>50.0</v>
      </c>
      <c r="J500" s="7" t="s">
        <v>302</v>
      </c>
      <c r="K500" s="7" t="s">
        <v>277</v>
      </c>
      <c r="L500" s="7">
        <v>20.0</v>
      </c>
      <c r="M500" s="7">
        <v>1.0</v>
      </c>
      <c r="N500" s="7" t="s">
        <v>762</v>
      </c>
      <c r="O500" s="7" t="s">
        <v>214</v>
      </c>
      <c r="P500" s="37" t="s">
        <v>204</v>
      </c>
      <c r="Q500" s="7" t="s">
        <v>42</v>
      </c>
    </row>
    <row r="501">
      <c r="A501" s="6" t="s">
        <v>970</v>
      </c>
      <c r="B501" s="7">
        <v>7.0</v>
      </c>
      <c r="C501" s="36">
        <v>6500.0</v>
      </c>
      <c r="D501" s="7">
        <v>1.0</v>
      </c>
      <c r="E501" s="7" t="s">
        <v>208</v>
      </c>
      <c r="F501" s="7" t="s">
        <v>248</v>
      </c>
      <c r="G501" s="7" t="s">
        <v>221</v>
      </c>
      <c r="H501" s="7" t="s">
        <v>249</v>
      </c>
      <c r="I501" s="7">
        <v>50.0</v>
      </c>
      <c r="J501" s="7" t="s">
        <v>302</v>
      </c>
      <c r="K501" s="7" t="s">
        <v>279</v>
      </c>
      <c r="L501" s="7">
        <v>10.0</v>
      </c>
      <c r="M501" s="7">
        <v>1.0</v>
      </c>
      <c r="N501" s="7" t="s">
        <v>762</v>
      </c>
      <c r="O501" s="7" t="s">
        <v>214</v>
      </c>
      <c r="P501" s="37" t="s">
        <v>204</v>
      </c>
      <c r="Q501" s="7" t="s">
        <v>42</v>
      </c>
    </row>
    <row r="502">
      <c r="A502" s="6" t="s">
        <v>971</v>
      </c>
      <c r="B502" s="7">
        <v>7.0</v>
      </c>
      <c r="C502" s="36">
        <v>6100.0</v>
      </c>
      <c r="D502" s="7">
        <v>2.0</v>
      </c>
      <c r="E502" s="7" t="s">
        <v>200</v>
      </c>
      <c r="F502" s="7" t="s">
        <v>316</v>
      </c>
      <c r="G502" s="7" t="s">
        <v>221</v>
      </c>
      <c r="H502" s="7" t="s">
        <v>249</v>
      </c>
      <c r="I502" s="7">
        <v>60.0</v>
      </c>
      <c r="J502" s="7" t="s">
        <v>204</v>
      </c>
      <c r="K502" s="7" t="s">
        <v>204</v>
      </c>
      <c r="L502" s="7">
        <v>20.0</v>
      </c>
      <c r="M502" s="7">
        <v>1.0</v>
      </c>
      <c r="N502" s="7" t="s">
        <v>213</v>
      </c>
      <c r="O502" s="7">
        <v>1.0</v>
      </c>
      <c r="P502" s="37" t="s">
        <v>783</v>
      </c>
      <c r="Q502" s="7" t="s">
        <v>24</v>
      </c>
    </row>
    <row r="503">
      <c r="A503" s="38" t="s">
        <v>972</v>
      </c>
      <c r="B503" s="39">
        <v>10.0</v>
      </c>
      <c r="C503" s="40">
        <v>17100.0</v>
      </c>
      <c r="D503" s="39">
        <v>2.0</v>
      </c>
      <c r="E503" s="39" t="s">
        <v>200</v>
      </c>
      <c r="F503" s="39" t="s">
        <v>316</v>
      </c>
      <c r="G503" s="39" t="s">
        <v>220</v>
      </c>
      <c r="H503" s="39" t="s">
        <v>249</v>
      </c>
      <c r="I503" s="39">
        <v>80.0</v>
      </c>
      <c r="J503" s="39" t="s">
        <v>204</v>
      </c>
      <c r="K503" s="39" t="s">
        <v>204</v>
      </c>
      <c r="L503" s="39">
        <v>20.0</v>
      </c>
      <c r="M503" s="39">
        <v>1.0</v>
      </c>
      <c r="N503" s="39" t="s">
        <v>213</v>
      </c>
      <c r="O503" s="39">
        <v>1.0</v>
      </c>
      <c r="P503" s="41" t="s">
        <v>256</v>
      </c>
      <c r="Q503" s="39" t="s">
        <v>24</v>
      </c>
    </row>
    <row r="504">
      <c r="A504" s="38" t="s">
        <v>973</v>
      </c>
      <c r="B504" s="39">
        <v>16.0</v>
      </c>
      <c r="C504" s="40">
        <v>155000.0</v>
      </c>
      <c r="D504" s="39">
        <v>2.0</v>
      </c>
      <c r="E504" s="39" t="s">
        <v>200</v>
      </c>
      <c r="F504" s="39" t="s">
        <v>316</v>
      </c>
      <c r="G504" s="39" t="s">
        <v>277</v>
      </c>
      <c r="H504" s="39" t="s">
        <v>249</v>
      </c>
      <c r="I504" s="39">
        <v>100.0</v>
      </c>
      <c r="J504" s="39" t="s">
        <v>204</v>
      </c>
      <c r="K504" s="39" t="s">
        <v>204</v>
      </c>
      <c r="L504" s="39">
        <v>20.0</v>
      </c>
      <c r="M504" s="39">
        <v>1.0</v>
      </c>
      <c r="N504" s="39" t="s">
        <v>213</v>
      </c>
      <c r="O504" s="39">
        <v>1.0</v>
      </c>
      <c r="P504" s="41" t="s">
        <v>974</v>
      </c>
      <c r="Q504" s="39" t="s">
        <v>24</v>
      </c>
    </row>
    <row r="505">
      <c r="A505" s="38" t="s">
        <v>975</v>
      </c>
      <c r="B505" s="39">
        <v>3.0</v>
      </c>
      <c r="C505" s="40">
        <v>1300.0</v>
      </c>
      <c r="D505" s="39">
        <v>2.0</v>
      </c>
      <c r="E505" s="39" t="s">
        <v>200</v>
      </c>
      <c r="F505" s="39" t="s">
        <v>316</v>
      </c>
      <c r="G505" s="39" t="s">
        <v>279</v>
      </c>
      <c r="H505" s="39" t="s">
        <v>249</v>
      </c>
      <c r="I505" s="39">
        <v>40.0</v>
      </c>
      <c r="J505" s="39" t="s">
        <v>204</v>
      </c>
      <c r="K505" s="39" t="s">
        <v>204</v>
      </c>
      <c r="L505" s="39">
        <v>20.0</v>
      </c>
      <c r="M505" s="39">
        <v>1.0</v>
      </c>
      <c r="N505" s="39" t="s">
        <v>213</v>
      </c>
      <c r="O505" s="39">
        <v>1.0</v>
      </c>
      <c r="P505" s="41" t="s">
        <v>251</v>
      </c>
      <c r="Q505" s="39" t="s">
        <v>24</v>
      </c>
    </row>
    <row r="506">
      <c r="A506" s="6" t="s">
        <v>976</v>
      </c>
      <c r="B506" s="7">
        <v>2.0</v>
      </c>
      <c r="C506" s="36">
        <v>490.0</v>
      </c>
      <c r="D506" s="7">
        <v>1.0</v>
      </c>
      <c r="E506" s="7" t="s">
        <v>281</v>
      </c>
      <c r="F506" s="7" t="s">
        <v>235</v>
      </c>
      <c r="G506" s="7" t="s">
        <v>223</v>
      </c>
      <c r="H506" s="7" t="s">
        <v>203</v>
      </c>
      <c r="I506" s="7" t="s">
        <v>204</v>
      </c>
      <c r="J506" s="7" t="s">
        <v>455</v>
      </c>
      <c r="K506" s="7" t="s">
        <v>204</v>
      </c>
      <c r="L506" s="7" t="s">
        <v>204</v>
      </c>
      <c r="M506" s="7" t="s">
        <v>204</v>
      </c>
      <c r="N506" s="7" t="s">
        <v>204</v>
      </c>
      <c r="O506" s="7" t="s">
        <v>214</v>
      </c>
      <c r="P506" s="37" t="s">
        <v>977</v>
      </c>
      <c r="Q506" s="7" t="s">
        <v>9</v>
      </c>
    </row>
    <row r="507">
      <c r="A507" s="38" t="s">
        <v>978</v>
      </c>
      <c r="B507" s="39">
        <v>19.0</v>
      </c>
      <c r="C507" s="40">
        <v>532000.0</v>
      </c>
      <c r="D507" s="39">
        <v>1.0</v>
      </c>
      <c r="E507" s="39" t="s">
        <v>208</v>
      </c>
      <c r="F507" s="39" t="s">
        <v>201</v>
      </c>
      <c r="G507" s="39" t="s">
        <v>666</v>
      </c>
      <c r="H507" s="39" t="s">
        <v>203</v>
      </c>
      <c r="I507" s="39">
        <v>80.0</v>
      </c>
      <c r="J507" s="39" t="s">
        <v>455</v>
      </c>
      <c r="K507" s="39" t="s">
        <v>204</v>
      </c>
      <c r="L507" s="39">
        <v>20.0</v>
      </c>
      <c r="M507" s="39">
        <v>1.0</v>
      </c>
      <c r="N507" s="39" t="s">
        <v>227</v>
      </c>
      <c r="O507" s="39" t="s">
        <v>214</v>
      </c>
      <c r="P507" s="41" t="s">
        <v>472</v>
      </c>
      <c r="Q507" s="39" t="s">
        <v>24</v>
      </c>
    </row>
    <row r="508">
      <c r="A508" s="38" t="s">
        <v>979</v>
      </c>
      <c r="B508" s="39">
        <v>3.0</v>
      </c>
      <c r="C508" s="40">
        <v>1290.0</v>
      </c>
      <c r="D508" s="39">
        <v>1.0</v>
      </c>
      <c r="E508" s="39" t="s">
        <v>208</v>
      </c>
      <c r="F508" s="39" t="s">
        <v>201</v>
      </c>
      <c r="G508" s="39" t="s">
        <v>279</v>
      </c>
      <c r="H508" s="39" t="s">
        <v>203</v>
      </c>
      <c r="I508" s="39">
        <v>40.0</v>
      </c>
      <c r="J508" s="39" t="s">
        <v>455</v>
      </c>
      <c r="K508" s="39" t="s">
        <v>204</v>
      </c>
      <c r="L508" s="39">
        <v>10.0</v>
      </c>
      <c r="M508" s="39">
        <v>1.0</v>
      </c>
      <c r="N508" s="39" t="s">
        <v>227</v>
      </c>
      <c r="O508" s="39" t="s">
        <v>214</v>
      </c>
      <c r="P508" s="41" t="s">
        <v>472</v>
      </c>
      <c r="Q508" s="39" t="s">
        <v>24</v>
      </c>
    </row>
    <row r="509">
      <c r="A509" s="6" t="s">
        <v>980</v>
      </c>
      <c r="B509" s="7">
        <v>8.0</v>
      </c>
      <c r="C509" s="36">
        <v>9050.0</v>
      </c>
      <c r="D509" s="7">
        <v>1.0</v>
      </c>
      <c r="E509" s="7" t="s">
        <v>208</v>
      </c>
      <c r="F509" s="7" t="s">
        <v>201</v>
      </c>
      <c r="G509" s="7" t="s">
        <v>220</v>
      </c>
      <c r="H509" s="7" t="s">
        <v>203</v>
      </c>
      <c r="I509" s="7">
        <v>60.0</v>
      </c>
      <c r="J509" s="7" t="s">
        <v>455</v>
      </c>
      <c r="K509" s="7" t="s">
        <v>204</v>
      </c>
      <c r="L509" s="7">
        <v>20.0</v>
      </c>
      <c r="M509" s="7">
        <v>1.0</v>
      </c>
      <c r="N509" s="7" t="s">
        <v>227</v>
      </c>
      <c r="O509" s="7" t="s">
        <v>214</v>
      </c>
      <c r="P509" s="37" t="s">
        <v>472</v>
      </c>
      <c r="Q509" s="7" t="s">
        <v>24</v>
      </c>
    </row>
    <row r="510">
      <c r="A510" s="38" t="s">
        <v>981</v>
      </c>
      <c r="B510" s="39">
        <v>14.0</v>
      </c>
      <c r="C510" s="40">
        <v>68500.0</v>
      </c>
      <c r="D510" s="39">
        <v>1.0</v>
      </c>
      <c r="E510" s="39" t="s">
        <v>208</v>
      </c>
      <c r="F510" s="39" t="s">
        <v>201</v>
      </c>
      <c r="G510" s="39" t="s">
        <v>292</v>
      </c>
      <c r="H510" s="39" t="s">
        <v>203</v>
      </c>
      <c r="I510" s="39">
        <v>80.0</v>
      </c>
      <c r="J510" s="39" t="s">
        <v>455</v>
      </c>
      <c r="K510" s="39" t="s">
        <v>204</v>
      </c>
      <c r="L510" s="39">
        <v>20.0</v>
      </c>
      <c r="M510" s="39">
        <v>1.0</v>
      </c>
      <c r="N510" s="39" t="s">
        <v>227</v>
      </c>
      <c r="O510" s="39" t="s">
        <v>214</v>
      </c>
      <c r="P510" s="41" t="s">
        <v>472</v>
      </c>
      <c r="Q510" s="39" t="s">
        <v>24</v>
      </c>
    </row>
    <row r="511">
      <c r="A511" s="6" t="s">
        <v>982</v>
      </c>
      <c r="B511" s="7">
        <v>5.0</v>
      </c>
      <c r="C511" s="36">
        <v>2890.0</v>
      </c>
      <c r="D511" s="7">
        <v>1.0</v>
      </c>
      <c r="E511" s="7" t="s">
        <v>208</v>
      </c>
      <c r="F511" s="7" t="s">
        <v>201</v>
      </c>
      <c r="G511" s="7" t="s">
        <v>232</v>
      </c>
      <c r="H511" s="7" t="s">
        <v>203</v>
      </c>
      <c r="I511" s="7">
        <v>60.0</v>
      </c>
      <c r="J511" s="7" t="s">
        <v>455</v>
      </c>
      <c r="K511" s="7" t="s">
        <v>204</v>
      </c>
      <c r="L511" s="7">
        <v>20.0</v>
      </c>
      <c r="M511" s="7">
        <v>1.0</v>
      </c>
      <c r="N511" s="7" t="s">
        <v>227</v>
      </c>
      <c r="O511" s="7" t="s">
        <v>214</v>
      </c>
      <c r="P511" s="37" t="s">
        <v>472</v>
      </c>
      <c r="Q511" s="7" t="s">
        <v>24</v>
      </c>
    </row>
    <row r="512">
      <c r="A512" s="38" t="s">
        <v>983</v>
      </c>
      <c r="B512" s="39">
        <v>10.0</v>
      </c>
      <c r="C512" s="40">
        <v>18700.0</v>
      </c>
      <c r="D512" s="39">
        <v>2.0</v>
      </c>
      <c r="E512" s="39" t="s">
        <v>281</v>
      </c>
      <c r="F512" s="39" t="s">
        <v>402</v>
      </c>
      <c r="G512" s="39" t="s">
        <v>383</v>
      </c>
      <c r="H512" s="39" t="s">
        <v>403</v>
      </c>
      <c r="I512" s="39" t="s">
        <v>204</v>
      </c>
      <c r="J512" s="39" t="s">
        <v>364</v>
      </c>
      <c r="K512" s="39" t="s">
        <v>204</v>
      </c>
      <c r="L512" s="39">
        <v>40.0</v>
      </c>
      <c r="M512" s="39">
        <v>8.0</v>
      </c>
      <c r="N512" s="39" t="s">
        <v>213</v>
      </c>
      <c r="O512" s="39">
        <v>1.0</v>
      </c>
      <c r="P512" s="41" t="s">
        <v>381</v>
      </c>
      <c r="Q512" s="39" t="s">
        <v>24</v>
      </c>
    </row>
    <row r="513">
      <c r="A513" s="6" t="s">
        <v>984</v>
      </c>
      <c r="B513" s="7">
        <v>6.0</v>
      </c>
      <c r="C513" s="36">
        <v>4420.0</v>
      </c>
      <c r="D513" s="7">
        <v>2.0</v>
      </c>
      <c r="E513" s="7" t="s">
        <v>281</v>
      </c>
      <c r="F513" s="7" t="s">
        <v>402</v>
      </c>
      <c r="G513" s="7" t="s">
        <v>267</v>
      </c>
      <c r="H513" s="7" t="s">
        <v>403</v>
      </c>
      <c r="I513" s="7" t="s">
        <v>204</v>
      </c>
      <c r="J513" s="7" t="s">
        <v>364</v>
      </c>
      <c r="K513" s="7" t="s">
        <v>204</v>
      </c>
      <c r="L513" s="7">
        <v>40.0</v>
      </c>
      <c r="M513" s="7">
        <v>4.0</v>
      </c>
      <c r="N513" s="7" t="s">
        <v>213</v>
      </c>
      <c r="O513" s="7">
        <v>1.0</v>
      </c>
      <c r="P513" s="37" t="s">
        <v>381</v>
      </c>
      <c r="Q513" s="7" t="s">
        <v>24</v>
      </c>
    </row>
    <row r="514">
      <c r="A514" s="38" t="s">
        <v>985</v>
      </c>
      <c r="B514" s="39">
        <v>19.0</v>
      </c>
      <c r="C514" s="40">
        <v>597000.0</v>
      </c>
      <c r="D514" s="39">
        <v>2.0</v>
      </c>
      <c r="E514" s="39" t="s">
        <v>281</v>
      </c>
      <c r="F514" s="39" t="s">
        <v>402</v>
      </c>
      <c r="G514" s="39" t="s">
        <v>570</v>
      </c>
      <c r="H514" s="39" t="s">
        <v>403</v>
      </c>
      <c r="I514" s="39" t="s">
        <v>204</v>
      </c>
      <c r="J514" s="39" t="s">
        <v>364</v>
      </c>
      <c r="K514" s="39" t="s">
        <v>204</v>
      </c>
      <c r="L514" s="39">
        <v>100.0</v>
      </c>
      <c r="M514" s="39">
        <v>20.0</v>
      </c>
      <c r="N514" s="39" t="s">
        <v>213</v>
      </c>
      <c r="O514" s="39">
        <v>1.0</v>
      </c>
      <c r="P514" s="41" t="s">
        <v>381</v>
      </c>
      <c r="Q514" s="39" t="s">
        <v>24</v>
      </c>
    </row>
    <row r="515">
      <c r="A515" s="38" t="s">
        <v>986</v>
      </c>
      <c r="B515" s="39">
        <v>14.0</v>
      </c>
      <c r="C515" s="40">
        <v>76700.0</v>
      </c>
      <c r="D515" s="39">
        <v>2.0</v>
      </c>
      <c r="E515" s="39" t="s">
        <v>281</v>
      </c>
      <c r="F515" s="39" t="s">
        <v>402</v>
      </c>
      <c r="G515" s="39" t="s">
        <v>217</v>
      </c>
      <c r="H515" s="39" t="s">
        <v>403</v>
      </c>
      <c r="I515" s="39" t="s">
        <v>204</v>
      </c>
      <c r="J515" s="39" t="s">
        <v>364</v>
      </c>
      <c r="K515" s="39" t="s">
        <v>204</v>
      </c>
      <c r="L515" s="39">
        <v>100.0</v>
      </c>
      <c r="M515" s="39">
        <v>10.0</v>
      </c>
      <c r="N515" s="39" t="s">
        <v>213</v>
      </c>
      <c r="O515" s="39">
        <v>1.0</v>
      </c>
      <c r="P515" s="41" t="s">
        <v>381</v>
      </c>
      <c r="Q515" s="39" t="s">
        <v>24</v>
      </c>
    </row>
    <row r="516">
      <c r="A516" s="38" t="s">
        <v>987</v>
      </c>
      <c r="B516" s="39">
        <v>14.0</v>
      </c>
      <c r="C516" s="40">
        <v>80000.0</v>
      </c>
      <c r="D516" s="39">
        <v>1.0</v>
      </c>
      <c r="E516" s="39" t="s">
        <v>208</v>
      </c>
      <c r="F516" s="39" t="s">
        <v>261</v>
      </c>
      <c r="G516" s="39" t="s">
        <v>352</v>
      </c>
      <c r="H516" s="39" t="s">
        <v>263</v>
      </c>
      <c r="I516" s="39">
        <v>30.0</v>
      </c>
      <c r="J516" s="39" t="s">
        <v>302</v>
      </c>
      <c r="K516" s="39" t="s">
        <v>202</v>
      </c>
      <c r="L516" s="39">
        <v>20.0</v>
      </c>
      <c r="M516" s="39">
        <v>1.0</v>
      </c>
      <c r="N516" s="39" t="s">
        <v>213</v>
      </c>
      <c r="O516" s="39" t="s">
        <v>214</v>
      </c>
      <c r="P516" s="41" t="s">
        <v>988</v>
      </c>
      <c r="Q516" s="39" t="s">
        <v>24</v>
      </c>
    </row>
    <row r="517">
      <c r="A517" s="6" t="s">
        <v>989</v>
      </c>
      <c r="B517" s="7">
        <v>6.0</v>
      </c>
      <c r="C517" s="36">
        <v>4650.0</v>
      </c>
      <c r="D517" s="7">
        <v>1.0</v>
      </c>
      <c r="E517" s="7" t="s">
        <v>208</v>
      </c>
      <c r="F517" s="7" t="s">
        <v>261</v>
      </c>
      <c r="G517" s="7" t="s">
        <v>221</v>
      </c>
      <c r="H517" s="7" t="s">
        <v>263</v>
      </c>
      <c r="I517" s="7">
        <v>30.0</v>
      </c>
      <c r="J517" s="7" t="s">
        <v>302</v>
      </c>
      <c r="K517" s="7" t="s">
        <v>279</v>
      </c>
      <c r="L517" s="7">
        <v>20.0</v>
      </c>
      <c r="M517" s="7">
        <v>1.0</v>
      </c>
      <c r="N517" s="7" t="s">
        <v>213</v>
      </c>
      <c r="O517" s="7" t="s">
        <v>214</v>
      </c>
      <c r="P517" s="37" t="s">
        <v>988</v>
      </c>
      <c r="Q517" s="7" t="s">
        <v>24</v>
      </c>
    </row>
    <row r="518">
      <c r="A518" s="38" t="s">
        <v>990</v>
      </c>
      <c r="B518" s="39">
        <v>10.0</v>
      </c>
      <c r="C518" s="40">
        <v>20100.0</v>
      </c>
      <c r="D518" s="39">
        <v>1.0</v>
      </c>
      <c r="E518" s="39" t="s">
        <v>208</v>
      </c>
      <c r="F518" s="39" t="s">
        <v>261</v>
      </c>
      <c r="G518" s="39" t="s">
        <v>218</v>
      </c>
      <c r="H518" s="39" t="s">
        <v>263</v>
      </c>
      <c r="I518" s="39">
        <v>30.0</v>
      </c>
      <c r="J518" s="39" t="s">
        <v>302</v>
      </c>
      <c r="K518" s="39" t="s">
        <v>221</v>
      </c>
      <c r="L518" s="39">
        <v>20.0</v>
      </c>
      <c r="M518" s="39">
        <v>1.0</v>
      </c>
      <c r="N518" s="39" t="s">
        <v>213</v>
      </c>
      <c r="O518" s="39" t="s">
        <v>214</v>
      </c>
      <c r="P518" s="41" t="s">
        <v>988</v>
      </c>
      <c r="Q518" s="39" t="s">
        <v>24</v>
      </c>
    </row>
    <row r="519">
      <c r="A519" s="38" t="s">
        <v>991</v>
      </c>
      <c r="B519" s="39">
        <v>19.0</v>
      </c>
      <c r="C519" s="40">
        <v>611000.0</v>
      </c>
      <c r="D519" s="39">
        <v>1.0</v>
      </c>
      <c r="E519" s="39" t="s">
        <v>208</v>
      </c>
      <c r="F519" s="39" t="s">
        <v>261</v>
      </c>
      <c r="G519" s="39" t="s">
        <v>368</v>
      </c>
      <c r="H519" s="39" t="s">
        <v>263</v>
      </c>
      <c r="I519" s="39">
        <v>30.0</v>
      </c>
      <c r="J519" s="39" t="s">
        <v>302</v>
      </c>
      <c r="K519" s="39" t="s">
        <v>368</v>
      </c>
      <c r="L519" s="39">
        <v>20.0</v>
      </c>
      <c r="M519" s="39">
        <v>1.0</v>
      </c>
      <c r="N519" s="39" t="s">
        <v>213</v>
      </c>
      <c r="O519" s="39" t="s">
        <v>214</v>
      </c>
      <c r="P519" s="41" t="s">
        <v>988</v>
      </c>
      <c r="Q519" s="39" t="s">
        <v>24</v>
      </c>
    </row>
    <row r="520">
      <c r="A520" s="38" t="s">
        <v>992</v>
      </c>
      <c r="B520" s="39">
        <v>1.0</v>
      </c>
      <c r="C520" s="40">
        <v>125.0</v>
      </c>
      <c r="D520" s="39">
        <v>1.0</v>
      </c>
      <c r="E520" s="39" t="s">
        <v>281</v>
      </c>
      <c r="F520" s="39" t="s">
        <v>248</v>
      </c>
      <c r="G520" s="39" t="s">
        <v>279</v>
      </c>
      <c r="H520" s="39" t="s">
        <v>914</v>
      </c>
      <c r="I520" s="39">
        <v>10.0</v>
      </c>
      <c r="J520" s="39" t="s">
        <v>250</v>
      </c>
      <c r="K520" s="39" t="s">
        <v>223</v>
      </c>
      <c r="L520" s="39">
        <v>20.0</v>
      </c>
      <c r="M520" s="39">
        <v>4.0</v>
      </c>
      <c r="N520" s="39" t="s">
        <v>389</v>
      </c>
      <c r="O520" s="39" t="s">
        <v>214</v>
      </c>
      <c r="P520" s="41" t="s">
        <v>993</v>
      </c>
      <c r="Q520" s="39" t="s">
        <v>24</v>
      </c>
    </row>
    <row r="521">
      <c r="A521" s="6" t="s">
        <v>994</v>
      </c>
      <c r="B521" s="7">
        <v>7.0</v>
      </c>
      <c r="C521" s="36">
        <v>6630.0</v>
      </c>
      <c r="D521" s="7">
        <v>2.0</v>
      </c>
      <c r="E521" s="7" t="s">
        <v>200</v>
      </c>
      <c r="F521" s="7" t="s">
        <v>201</v>
      </c>
      <c r="G521" s="7" t="s">
        <v>220</v>
      </c>
      <c r="H521" s="7" t="s">
        <v>363</v>
      </c>
      <c r="I521" s="7">
        <v>40.0</v>
      </c>
      <c r="J521" s="7" t="s">
        <v>410</v>
      </c>
      <c r="K521" s="7" t="s">
        <v>279</v>
      </c>
      <c r="L521" s="7">
        <v>18.0</v>
      </c>
      <c r="M521" s="7">
        <v>1.0</v>
      </c>
      <c r="N521" s="7" t="s">
        <v>995</v>
      </c>
      <c r="O521" s="7">
        <v>1.0</v>
      </c>
      <c r="P521" s="37" t="s">
        <v>996</v>
      </c>
      <c r="Q521" s="7" t="s">
        <v>19</v>
      </c>
    </row>
    <row r="522">
      <c r="A522" s="6" t="s">
        <v>997</v>
      </c>
      <c r="B522" s="7">
        <v>14.0</v>
      </c>
      <c r="C522" s="36">
        <v>74300.0</v>
      </c>
      <c r="D522" s="7">
        <v>2.0</v>
      </c>
      <c r="E522" s="7" t="s">
        <v>200</v>
      </c>
      <c r="F522" s="7" t="s">
        <v>201</v>
      </c>
      <c r="G522" s="7" t="s">
        <v>255</v>
      </c>
      <c r="H522" s="7" t="s">
        <v>363</v>
      </c>
      <c r="I522" s="7">
        <v>60.0</v>
      </c>
      <c r="J522" s="7" t="s">
        <v>410</v>
      </c>
      <c r="K522" s="7" t="s">
        <v>218</v>
      </c>
      <c r="L522" s="7">
        <v>36.0</v>
      </c>
      <c r="M522" s="7">
        <v>1.0</v>
      </c>
      <c r="N522" s="7" t="s">
        <v>995</v>
      </c>
      <c r="O522" s="7">
        <v>1.0</v>
      </c>
      <c r="P522" s="37" t="s">
        <v>996</v>
      </c>
      <c r="Q522" s="7" t="s">
        <v>19</v>
      </c>
    </row>
    <row r="523">
      <c r="A523" s="6" t="s">
        <v>998</v>
      </c>
      <c r="B523" s="7">
        <v>17.0</v>
      </c>
      <c r="C523" s="36">
        <v>784000.0</v>
      </c>
      <c r="D523" s="7">
        <v>2.0</v>
      </c>
      <c r="E523" s="7" t="s">
        <v>200</v>
      </c>
      <c r="F523" s="7" t="s">
        <v>201</v>
      </c>
      <c r="G523" s="7" t="s">
        <v>258</v>
      </c>
      <c r="H523" s="7" t="s">
        <v>363</v>
      </c>
      <c r="I523" s="7">
        <v>60.0</v>
      </c>
      <c r="J523" s="7" t="s">
        <v>410</v>
      </c>
      <c r="K523" s="7" t="s">
        <v>277</v>
      </c>
      <c r="L523" s="7">
        <v>48.0</v>
      </c>
      <c r="M523" s="7">
        <v>1.0</v>
      </c>
      <c r="N523" s="7" t="s">
        <v>995</v>
      </c>
      <c r="O523" s="7">
        <v>1.0</v>
      </c>
      <c r="P523" s="37" t="s">
        <v>996</v>
      </c>
      <c r="Q523" s="7" t="s">
        <v>19</v>
      </c>
    </row>
    <row r="524">
      <c r="A524" s="6" t="s">
        <v>999</v>
      </c>
      <c r="B524" s="7">
        <v>3.0</v>
      </c>
      <c r="C524" s="36">
        <v>1610.0</v>
      </c>
      <c r="D524" s="7">
        <v>2.0</v>
      </c>
      <c r="E524" s="7" t="s">
        <v>200</v>
      </c>
      <c r="F524" s="7" t="s">
        <v>201</v>
      </c>
      <c r="G524" s="7" t="s">
        <v>279</v>
      </c>
      <c r="H524" s="7" t="s">
        <v>363</v>
      </c>
      <c r="I524" s="7">
        <v>30.0</v>
      </c>
      <c r="J524" s="7" t="s">
        <v>410</v>
      </c>
      <c r="K524" s="7" t="s">
        <v>223</v>
      </c>
      <c r="L524" s="7">
        <v>8.0</v>
      </c>
      <c r="M524" s="7">
        <v>1.0</v>
      </c>
      <c r="N524" s="7" t="s">
        <v>995</v>
      </c>
      <c r="O524" s="7">
        <v>1.0</v>
      </c>
      <c r="P524" s="37" t="s">
        <v>996</v>
      </c>
      <c r="Q524" s="7" t="s">
        <v>19</v>
      </c>
    </row>
    <row r="525">
      <c r="A525" s="6" t="s">
        <v>1000</v>
      </c>
      <c r="B525" s="7">
        <v>11.0</v>
      </c>
      <c r="C525" s="36">
        <v>26700.0</v>
      </c>
      <c r="D525" s="7">
        <v>2.0</v>
      </c>
      <c r="E525" s="7" t="s">
        <v>200</v>
      </c>
      <c r="F525" s="7" t="s">
        <v>201</v>
      </c>
      <c r="G525" s="7" t="s">
        <v>277</v>
      </c>
      <c r="H525" s="7" t="s">
        <v>363</v>
      </c>
      <c r="I525" s="7">
        <v>40.0</v>
      </c>
      <c r="J525" s="7" t="s">
        <v>410</v>
      </c>
      <c r="K525" s="7" t="s">
        <v>202</v>
      </c>
      <c r="L525" s="7">
        <v>24.0</v>
      </c>
      <c r="M525" s="7">
        <v>1.0</v>
      </c>
      <c r="N525" s="7" t="s">
        <v>995</v>
      </c>
      <c r="O525" s="7">
        <v>1.0</v>
      </c>
      <c r="P525" s="37" t="s">
        <v>996</v>
      </c>
      <c r="Q525" s="7" t="s">
        <v>19</v>
      </c>
    </row>
    <row r="526">
      <c r="A526" s="6" t="s">
        <v>1001</v>
      </c>
      <c r="B526" s="7">
        <v>11.0</v>
      </c>
      <c r="C526" s="36">
        <v>25100.0</v>
      </c>
      <c r="D526" s="7">
        <v>2.0</v>
      </c>
      <c r="E526" s="7" t="s">
        <v>326</v>
      </c>
      <c r="F526" s="7" t="s">
        <v>201</v>
      </c>
      <c r="G526" s="7" t="s">
        <v>383</v>
      </c>
      <c r="H526" s="7" t="s">
        <v>203</v>
      </c>
      <c r="I526" s="7">
        <v>80.0</v>
      </c>
      <c r="J526" s="7" t="s">
        <v>818</v>
      </c>
      <c r="K526" s="7" t="s">
        <v>204</v>
      </c>
      <c r="L526" s="7">
        <v>6.0</v>
      </c>
      <c r="M526" s="7">
        <v>1.0</v>
      </c>
      <c r="N526" s="7" t="s">
        <v>205</v>
      </c>
      <c r="O526" s="7">
        <v>2.0</v>
      </c>
      <c r="P526" s="37" t="s">
        <v>1002</v>
      </c>
      <c r="Q526" s="7" t="s">
        <v>42</v>
      </c>
    </row>
    <row r="527">
      <c r="A527" s="6" t="s">
        <v>1003</v>
      </c>
      <c r="B527" s="7">
        <v>15.0</v>
      </c>
      <c r="C527" s="36">
        <v>107100.0</v>
      </c>
      <c r="D527" s="7">
        <v>2.0</v>
      </c>
      <c r="E527" s="7" t="s">
        <v>326</v>
      </c>
      <c r="F527" s="7" t="s">
        <v>201</v>
      </c>
      <c r="G527" s="7" t="s">
        <v>270</v>
      </c>
      <c r="H527" s="7" t="s">
        <v>203</v>
      </c>
      <c r="I527" s="7">
        <v>100.0</v>
      </c>
      <c r="J527" s="7" t="s">
        <v>818</v>
      </c>
      <c r="K527" s="7" t="s">
        <v>204</v>
      </c>
      <c r="L527" s="7">
        <v>6.0</v>
      </c>
      <c r="M527" s="7">
        <v>1.0</v>
      </c>
      <c r="N527" s="7" t="s">
        <v>205</v>
      </c>
      <c r="O527" s="7">
        <v>2.0</v>
      </c>
      <c r="P527" s="37" t="s">
        <v>1004</v>
      </c>
      <c r="Q527" s="7" t="s">
        <v>42</v>
      </c>
    </row>
    <row r="528">
      <c r="A528" s="6" t="s">
        <v>1005</v>
      </c>
      <c r="B528" s="7">
        <v>20.0</v>
      </c>
      <c r="C528" s="36">
        <v>825000.0</v>
      </c>
      <c r="D528" s="7">
        <v>2.0</v>
      </c>
      <c r="E528" s="7" t="s">
        <v>326</v>
      </c>
      <c r="F528" s="7" t="s">
        <v>201</v>
      </c>
      <c r="G528" s="7" t="s">
        <v>1006</v>
      </c>
      <c r="H528" s="7" t="s">
        <v>203</v>
      </c>
      <c r="I528" s="7">
        <v>120.0</v>
      </c>
      <c r="J528" s="7" t="s">
        <v>818</v>
      </c>
      <c r="K528" s="7" t="s">
        <v>204</v>
      </c>
      <c r="L528" s="7">
        <v>8.0</v>
      </c>
      <c r="M528" s="7">
        <v>1.0</v>
      </c>
      <c r="N528" s="7" t="s">
        <v>205</v>
      </c>
      <c r="O528" s="7">
        <v>2.0</v>
      </c>
      <c r="P528" s="37" t="s">
        <v>1007</v>
      </c>
      <c r="Q528" s="7" t="s">
        <v>42</v>
      </c>
    </row>
    <row r="529">
      <c r="A529" s="6" t="s">
        <v>1008</v>
      </c>
      <c r="B529" s="7">
        <v>5.0</v>
      </c>
      <c r="C529" s="36">
        <v>3010.0</v>
      </c>
      <c r="D529" s="7">
        <v>2.0</v>
      </c>
      <c r="E529" s="7" t="s">
        <v>326</v>
      </c>
      <c r="F529" s="7" t="s">
        <v>201</v>
      </c>
      <c r="G529" s="7" t="s">
        <v>267</v>
      </c>
      <c r="H529" s="7" t="s">
        <v>203</v>
      </c>
      <c r="I529" s="7">
        <v>80.0</v>
      </c>
      <c r="J529" s="7" t="s">
        <v>818</v>
      </c>
      <c r="K529" s="7" t="s">
        <v>204</v>
      </c>
      <c r="L529" s="7">
        <v>3.0</v>
      </c>
      <c r="M529" s="7">
        <v>1.0</v>
      </c>
      <c r="N529" s="7" t="s">
        <v>205</v>
      </c>
      <c r="O529" s="7">
        <v>2.0</v>
      </c>
      <c r="P529" s="37" t="s">
        <v>1009</v>
      </c>
      <c r="Q529" s="7" t="s">
        <v>42</v>
      </c>
    </row>
    <row r="530">
      <c r="A530" s="6" t="s">
        <v>1010</v>
      </c>
      <c r="B530" s="7">
        <v>9.0</v>
      </c>
      <c r="C530" s="36">
        <v>13000.0</v>
      </c>
      <c r="D530" s="7">
        <v>2.0</v>
      </c>
      <c r="E530" s="7" t="s">
        <v>281</v>
      </c>
      <c r="F530" s="7" t="s">
        <v>235</v>
      </c>
      <c r="G530" s="7" t="s">
        <v>262</v>
      </c>
      <c r="H530" s="7" t="s">
        <v>363</v>
      </c>
      <c r="I530" s="7" t="s">
        <v>204</v>
      </c>
      <c r="J530" s="7" t="s">
        <v>364</v>
      </c>
      <c r="K530" s="7" t="s">
        <v>204</v>
      </c>
      <c r="L530" s="7" t="s">
        <v>204</v>
      </c>
      <c r="M530" s="7" t="s">
        <v>204</v>
      </c>
      <c r="N530" s="7" t="s">
        <v>204</v>
      </c>
      <c r="O530" s="7">
        <v>2.0</v>
      </c>
      <c r="P530" s="37" t="s">
        <v>503</v>
      </c>
      <c r="Q530" s="7" t="s">
        <v>73</v>
      </c>
    </row>
    <row r="531">
      <c r="A531" s="6" t="s">
        <v>1011</v>
      </c>
      <c r="B531" s="7">
        <v>14.0</v>
      </c>
      <c r="C531" s="36">
        <v>70000.0</v>
      </c>
      <c r="D531" s="7">
        <v>2.0</v>
      </c>
      <c r="E531" s="7" t="s">
        <v>281</v>
      </c>
      <c r="F531" s="7" t="s">
        <v>235</v>
      </c>
      <c r="G531" s="7" t="s">
        <v>217</v>
      </c>
      <c r="H531" s="7" t="s">
        <v>363</v>
      </c>
      <c r="I531" s="7" t="s">
        <v>204</v>
      </c>
      <c r="J531" s="7" t="s">
        <v>369</v>
      </c>
      <c r="K531" s="7" t="s">
        <v>204</v>
      </c>
      <c r="L531" s="7" t="s">
        <v>204</v>
      </c>
      <c r="M531" s="7" t="s">
        <v>204</v>
      </c>
      <c r="N531" s="7" t="s">
        <v>204</v>
      </c>
      <c r="O531" s="7">
        <v>2.0</v>
      </c>
      <c r="P531" s="37" t="s">
        <v>503</v>
      </c>
      <c r="Q531" s="7" t="s">
        <v>73</v>
      </c>
    </row>
    <row r="532">
      <c r="A532" s="6" t="s">
        <v>1012</v>
      </c>
      <c r="B532" s="7">
        <v>19.0</v>
      </c>
      <c r="C532" s="36">
        <v>540000.0</v>
      </c>
      <c r="D532" s="7">
        <v>2.0</v>
      </c>
      <c r="E532" s="7" t="s">
        <v>281</v>
      </c>
      <c r="F532" s="7" t="s">
        <v>235</v>
      </c>
      <c r="G532" s="7" t="s">
        <v>394</v>
      </c>
      <c r="H532" s="7" t="s">
        <v>363</v>
      </c>
      <c r="I532" s="7" t="s">
        <v>204</v>
      </c>
      <c r="J532" s="7" t="s">
        <v>369</v>
      </c>
      <c r="K532" s="7" t="s">
        <v>204</v>
      </c>
      <c r="L532" s="7" t="s">
        <v>204</v>
      </c>
      <c r="M532" s="7" t="s">
        <v>204</v>
      </c>
      <c r="N532" s="7" t="s">
        <v>204</v>
      </c>
      <c r="O532" s="7">
        <v>2.0</v>
      </c>
      <c r="P532" s="37" t="s">
        <v>503</v>
      </c>
      <c r="Q532" s="7" t="s">
        <v>73</v>
      </c>
    </row>
    <row r="533">
      <c r="A533" s="6" t="s">
        <v>1013</v>
      </c>
      <c r="B533" s="7">
        <v>4.0</v>
      </c>
      <c r="C533" s="36">
        <v>2000.0</v>
      </c>
      <c r="D533" s="7">
        <v>2.0</v>
      </c>
      <c r="E533" s="7" t="s">
        <v>281</v>
      </c>
      <c r="F533" s="7" t="s">
        <v>235</v>
      </c>
      <c r="G533" s="7" t="s">
        <v>267</v>
      </c>
      <c r="H533" s="7" t="s">
        <v>363</v>
      </c>
      <c r="I533" s="7" t="s">
        <v>204</v>
      </c>
      <c r="J533" s="7" t="s">
        <v>204</v>
      </c>
      <c r="K533" s="7" t="s">
        <v>204</v>
      </c>
      <c r="L533" s="7" t="s">
        <v>204</v>
      </c>
      <c r="M533" s="7" t="s">
        <v>204</v>
      </c>
      <c r="N533" s="7" t="s">
        <v>204</v>
      </c>
      <c r="O533" s="7">
        <v>2.0</v>
      </c>
      <c r="P533" s="37" t="s">
        <v>503</v>
      </c>
      <c r="Q533" s="7" t="s">
        <v>73</v>
      </c>
    </row>
    <row r="534">
      <c r="A534" s="6" t="s">
        <v>1014</v>
      </c>
      <c r="B534" s="7">
        <v>1.0</v>
      </c>
      <c r="C534" s="36">
        <v>95.0</v>
      </c>
      <c r="D534" s="7">
        <v>1.0</v>
      </c>
      <c r="E534" s="7" t="s">
        <v>357</v>
      </c>
      <c r="F534" s="7" t="s">
        <v>235</v>
      </c>
      <c r="G534" s="7" t="s">
        <v>223</v>
      </c>
      <c r="H534" s="7" t="s">
        <v>363</v>
      </c>
      <c r="I534" s="7" t="s">
        <v>204</v>
      </c>
      <c r="J534" s="7" t="s">
        <v>204</v>
      </c>
      <c r="K534" s="7" t="s">
        <v>204</v>
      </c>
      <c r="L534" s="7" t="s">
        <v>204</v>
      </c>
      <c r="M534" s="7" t="s">
        <v>204</v>
      </c>
      <c r="N534" s="7" t="s">
        <v>204</v>
      </c>
      <c r="O534" s="7" t="s">
        <v>214</v>
      </c>
      <c r="P534" s="37" t="s">
        <v>361</v>
      </c>
      <c r="Q534" s="7" t="s">
        <v>9</v>
      </c>
    </row>
    <row r="535">
      <c r="A535" s="6" t="s">
        <v>1015</v>
      </c>
      <c r="B535" s="7">
        <v>7.0</v>
      </c>
      <c r="C535" s="36">
        <v>6000.0</v>
      </c>
      <c r="D535" s="7">
        <v>1.0</v>
      </c>
      <c r="E535" s="7" t="s">
        <v>357</v>
      </c>
      <c r="F535" s="7" t="s">
        <v>235</v>
      </c>
      <c r="G535" s="7" t="s">
        <v>221</v>
      </c>
      <c r="H535" s="7" t="s">
        <v>363</v>
      </c>
      <c r="I535" s="7" t="s">
        <v>204</v>
      </c>
      <c r="J535" s="7" t="s">
        <v>204</v>
      </c>
      <c r="K535" s="7" t="s">
        <v>204</v>
      </c>
      <c r="L535" s="7" t="s">
        <v>204</v>
      </c>
      <c r="M535" s="7" t="s">
        <v>204</v>
      </c>
      <c r="N535" s="7" t="s">
        <v>204</v>
      </c>
      <c r="O535" s="7" t="s">
        <v>214</v>
      </c>
      <c r="P535" s="37" t="s">
        <v>361</v>
      </c>
      <c r="Q535" s="7" t="s">
        <v>9</v>
      </c>
    </row>
    <row r="536">
      <c r="A536" s="6" t="s">
        <v>1016</v>
      </c>
      <c r="B536" s="7">
        <v>8.0</v>
      </c>
      <c r="C536" s="36">
        <v>9400.0</v>
      </c>
      <c r="D536" s="7">
        <v>2.0</v>
      </c>
      <c r="E536" s="7" t="s">
        <v>357</v>
      </c>
      <c r="F536" s="7" t="s">
        <v>235</v>
      </c>
      <c r="G536" s="7" t="s">
        <v>220</v>
      </c>
      <c r="H536" s="7" t="s">
        <v>203</v>
      </c>
      <c r="I536" s="7" t="s">
        <v>204</v>
      </c>
      <c r="J536" s="7" t="s">
        <v>204</v>
      </c>
      <c r="K536" s="7" t="s">
        <v>204</v>
      </c>
      <c r="L536" s="7" t="s">
        <v>204</v>
      </c>
      <c r="M536" s="7" t="s">
        <v>204</v>
      </c>
      <c r="N536" s="7" t="s">
        <v>204</v>
      </c>
      <c r="O536" s="7">
        <v>1.0</v>
      </c>
      <c r="P536" s="37" t="s">
        <v>1017</v>
      </c>
      <c r="Q536" s="7" t="s">
        <v>24</v>
      </c>
    </row>
    <row r="537">
      <c r="A537" s="38" t="s">
        <v>1018</v>
      </c>
      <c r="B537" s="39">
        <v>13.0</v>
      </c>
      <c r="C537" s="40">
        <v>50800.0</v>
      </c>
      <c r="D537" s="39">
        <v>2.0</v>
      </c>
      <c r="E537" s="39" t="s">
        <v>357</v>
      </c>
      <c r="F537" s="39" t="s">
        <v>235</v>
      </c>
      <c r="G537" s="39" t="s">
        <v>292</v>
      </c>
      <c r="H537" s="39" t="s">
        <v>203</v>
      </c>
      <c r="I537" s="39" t="s">
        <v>204</v>
      </c>
      <c r="J537" s="39" t="s">
        <v>204</v>
      </c>
      <c r="K537" s="39" t="s">
        <v>204</v>
      </c>
      <c r="L537" s="39" t="s">
        <v>204</v>
      </c>
      <c r="M537" s="39" t="s">
        <v>204</v>
      </c>
      <c r="N537" s="39" t="s">
        <v>204</v>
      </c>
      <c r="O537" s="39">
        <v>1.0</v>
      </c>
      <c r="P537" s="41" t="s">
        <v>1017</v>
      </c>
      <c r="Q537" s="39" t="s">
        <v>24</v>
      </c>
    </row>
    <row r="538">
      <c r="A538" s="38" t="s">
        <v>1019</v>
      </c>
      <c r="B538" s="39">
        <v>18.0</v>
      </c>
      <c r="C538" s="40">
        <v>365000.0</v>
      </c>
      <c r="D538" s="39">
        <v>2.0</v>
      </c>
      <c r="E538" s="39" t="s">
        <v>357</v>
      </c>
      <c r="F538" s="39" t="s">
        <v>235</v>
      </c>
      <c r="G538" s="39" t="s">
        <v>335</v>
      </c>
      <c r="H538" s="39" t="s">
        <v>203</v>
      </c>
      <c r="I538" s="39" t="s">
        <v>204</v>
      </c>
      <c r="J538" s="39" t="s">
        <v>204</v>
      </c>
      <c r="K538" s="39" t="s">
        <v>204</v>
      </c>
      <c r="L538" s="39" t="s">
        <v>204</v>
      </c>
      <c r="M538" s="39" t="s">
        <v>204</v>
      </c>
      <c r="N538" s="39" t="s">
        <v>204</v>
      </c>
      <c r="O538" s="39">
        <v>1.0</v>
      </c>
      <c r="P538" s="41" t="s">
        <v>1017</v>
      </c>
      <c r="Q538" s="39" t="s">
        <v>24</v>
      </c>
    </row>
    <row r="539">
      <c r="A539" s="38" t="s">
        <v>1020</v>
      </c>
      <c r="B539" s="39">
        <v>3.0</v>
      </c>
      <c r="C539" s="40">
        <v>1450.0</v>
      </c>
      <c r="D539" s="39">
        <v>2.0</v>
      </c>
      <c r="E539" s="39" t="s">
        <v>357</v>
      </c>
      <c r="F539" s="39" t="s">
        <v>235</v>
      </c>
      <c r="G539" s="39" t="s">
        <v>279</v>
      </c>
      <c r="H539" s="39" t="s">
        <v>203</v>
      </c>
      <c r="I539" s="39" t="s">
        <v>204</v>
      </c>
      <c r="J539" s="39" t="s">
        <v>204</v>
      </c>
      <c r="K539" s="39" t="s">
        <v>204</v>
      </c>
      <c r="L539" s="39" t="s">
        <v>204</v>
      </c>
      <c r="M539" s="39" t="s">
        <v>204</v>
      </c>
      <c r="N539" s="39" t="s">
        <v>204</v>
      </c>
      <c r="O539" s="39">
        <v>1.0</v>
      </c>
      <c r="P539" s="41" t="s">
        <v>1017</v>
      </c>
      <c r="Q539" s="39" t="s">
        <v>24</v>
      </c>
    </row>
    <row r="540">
      <c r="A540" s="6" t="s">
        <v>1021</v>
      </c>
      <c r="B540" s="7">
        <v>9.0</v>
      </c>
      <c r="C540" s="36">
        <v>14820.0</v>
      </c>
      <c r="D540" s="7">
        <v>1.0</v>
      </c>
      <c r="E540" s="7" t="s">
        <v>208</v>
      </c>
      <c r="F540" s="7" t="s">
        <v>316</v>
      </c>
      <c r="G540" s="7" t="s">
        <v>202</v>
      </c>
      <c r="H540" s="7" t="s">
        <v>249</v>
      </c>
      <c r="I540" s="7">
        <v>90.0</v>
      </c>
      <c r="J540" s="7" t="s">
        <v>250</v>
      </c>
      <c r="K540" s="7" t="s">
        <v>223</v>
      </c>
      <c r="L540" s="7">
        <v>40.0</v>
      </c>
      <c r="M540" s="7">
        <v>2.0</v>
      </c>
      <c r="N540" s="7" t="s">
        <v>213</v>
      </c>
      <c r="O540" s="7" t="s">
        <v>214</v>
      </c>
      <c r="P540" s="37" t="s">
        <v>253</v>
      </c>
      <c r="Q540" s="7" t="s">
        <v>9</v>
      </c>
    </row>
    <row r="541">
      <c r="A541" s="6" t="s">
        <v>1022</v>
      </c>
      <c r="B541" s="7">
        <v>1.0</v>
      </c>
      <c r="C541" s="36">
        <v>350.0</v>
      </c>
      <c r="D541" s="7">
        <v>1.0</v>
      </c>
      <c r="E541" s="7" t="s">
        <v>208</v>
      </c>
      <c r="F541" s="7" t="s">
        <v>316</v>
      </c>
      <c r="G541" s="7" t="s">
        <v>223</v>
      </c>
      <c r="H541" s="7" t="s">
        <v>249</v>
      </c>
      <c r="I541" s="7">
        <v>80.0</v>
      </c>
      <c r="J541" s="7" t="s">
        <v>250</v>
      </c>
      <c r="K541" s="7" t="s">
        <v>223</v>
      </c>
      <c r="L541" s="7">
        <v>20.0</v>
      </c>
      <c r="M541" s="7">
        <v>1.0</v>
      </c>
      <c r="N541" s="7" t="s">
        <v>213</v>
      </c>
      <c r="O541" s="7" t="s">
        <v>214</v>
      </c>
      <c r="P541" s="37" t="s">
        <v>204</v>
      </c>
      <c r="Q541" s="7" t="s">
        <v>9</v>
      </c>
    </row>
    <row r="542">
      <c r="A542" s="6" t="s">
        <v>1023</v>
      </c>
      <c r="B542" s="7">
        <v>6.0</v>
      </c>
      <c r="C542" s="36">
        <v>4270.0</v>
      </c>
      <c r="D542" s="7">
        <v>1.0</v>
      </c>
      <c r="E542" s="7" t="s">
        <v>208</v>
      </c>
      <c r="F542" s="7" t="s">
        <v>316</v>
      </c>
      <c r="G542" s="7" t="s">
        <v>221</v>
      </c>
      <c r="H542" s="7" t="s">
        <v>249</v>
      </c>
      <c r="I542" s="7">
        <v>90.0</v>
      </c>
      <c r="J542" s="7" t="s">
        <v>250</v>
      </c>
      <c r="K542" s="7" t="s">
        <v>223</v>
      </c>
      <c r="L542" s="7">
        <v>20.0</v>
      </c>
      <c r="M542" s="7">
        <v>1.0</v>
      </c>
      <c r="N542" s="7" t="s">
        <v>213</v>
      </c>
      <c r="O542" s="7" t="s">
        <v>214</v>
      </c>
      <c r="P542" s="37" t="s">
        <v>204</v>
      </c>
      <c r="Q542" s="7" t="s">
        <v>9</v>
      </c>
    </row>
    <row r="543">
      <c r="A543" s="6" t="s">
        <v>1024</v>
      </c>
      <c r="B543" s="7">
        <v>14.0</v>
      </c>
      <c r="C543" s="36">
        <v>82000.0</v>
      </c>
      <c r="D543" s="7">
        <v>1.0</v>
      </c>
      <c r="E543" s="7" t="s">
        <v>208</v>
      </c>
      <c r="F543" s="7" t="s">
        <v>316</v>
      </c>
      <c r="G543" s="7" t="s">
        <v>352</v>
      </c>
      <c r="H543" s="7" t="s">
        <v>249</v>
      </c>
      <c r="I543" s="7">
        <v>90.0</v>
      </c>
      <c r="J543" s="7" t="s">
        <v>250</v>
      </c>
      <c r="K543" s="7" t="s">
        <v>202</v>
      </c>
      <c r="L543" s="7">
        <v>80.0</v>
      </c>
      <c r="M543" s="7">
        <v>4.0</v>
      </c>
      <c r="N543" s="7" t="s">
        <v>213</v>
      </c>
      <c r="O543" s="7" t="s">
        <v>214</v>
      </c>
      <c r="P543" s="37" t="s">
        <v>783</v>
      </c>
      <c r="Q543" s="7" t="s">
        <v>9</v>
      </c>
    </row>
    <row r="544">
      <c r="A544" s="6" t="s">
        <v>1025</v>
      </c>
      <c r="B544" s="7">
        <v>12.0</v>
      </c>
      <c r="C544" s="36">
        <v>40200.0</v>
      </c>
      <c r="D544" s="7">
        <v>1.0</v>
      </c>
      <c r="E544" s="7" t="s">
        <v>208</v>
      </c>
      <c r="F544" s="7" t="s">
        <v>316</v>
      </c>
      <c r="G544" s="7" t="s">
        <v>218</v>
      </c>
      <c r="H544" s="7" t="s">
        <v>249</v>
      </c>
      <c r="I544" s="7">
        <v>90.0</v>
      </c>
      <c r="J544" s="7" t="s">
        <v>250</v>
      </c>
      <c r="K544" s="7" t="s">
        <v>221</v>
      </c>
      <c r="L544" s="7">
        <v>40.0</v>
      </c>
      <c r="M544" s="7">
        <v>2.0</v>
      </c>
      <c r="N544" s="7" t="s">
        <v>213</v>
      </c>
      <c r="O544" s="7" t="s">
        <v>214</v>
      </c>
      <c r="P544" s="37" t="s">
        <v>204</v>
      </c>
      <c r="Q544" s="7" t="s">
        <v>9</v>
      </c>
    </row>
    <row r="545">
      <c r="A545" s="6" t="s">
        <v>1026</v>
      </c>
      <c r="B545" s="7">
        <v>17.0</v>
      </c>
      <c r="C545" s="36">
        <v>254200.0</v>
      </c>
      <c r="D545" s="7">
        <v>1.0</v>
      </c>
      <c r="E545" s="7" t="s">
        <v>208</v>
      </c>
      <c r="F545" s="7" t="s">
        <v>316</v>
      </c>
      <c r="G545" s="7" t="s">
        <v>243</v>
      </c>
      <c r="H545" s="7" t="s">
        <v>249</v>
      </c>
      <c r="I545" s="7">
        <v>100.0</v>
      </c>
      <c r="J545" s="7" t="s">
        <v>250</v>
      </c>
      <c r="K545" s="7" t="s">
        <v>218</v>
      </c>
      <c r="L545" s="7">
        <v>80.0</v>
      </c>
      <c r="M545" s="7">
        <v>4.0</v>
      </c>
      <c r="N545" s="7" t="s">
        <v>213</v>
      </c>
      <c r="O545" s="7" t="s">
        <v>214</v>
      </c>
      <c r="P545" s="37" t="s">
        <v>204</v>
      </c>
      <c r="Q545" s="7" t="s">
        <v>9</v>
      </c>
    </row>
    <row r="546">
      <c r="A546" s="6" t="s">
        <v>1027</v>
      </c>
      <c r="B546" s="7">
        <v>9.0</v>
      </c>
      <c r="C546" s="36">
        <v>14300.0</v>
      </c>
      <c r="D546" s="7">
        <v>2.0</v>
      </c>
      <c r="E546" s="7" t="s">
        <v>200</v>
      </c>
      <c r="F546" s="7" t="s">
        <v>316</v>
      </c>
      <c r="G546" s="7" t="s">
        <v>301</v>
      </c>
      <c r="H546" s="7" t="s">
        <v>249</v>
      </c>
      <c r="I546" s="7">
        <v>120.0</v>
      </c>
      <c r="J546" s="7" t="s">
        <v>250</v>
      </c>
      <c r="K546" s="7" t="s">
        <v>279</v>
      </c>
      <c r="L546" s="7">
        <v>40.0</v>
      </c>
      <c r="M546" s="7">
        <v>1.0</v>
      </c>
      <c r="N546" s="7" t="s">
        <v>213</v>
      </c>
      <c r="O546" s="7">
        <v>1.0</v>
      </c>
      <c r="P546" s="37" t="s">
        <v>204</v>
      </c>
      <c r="Q546" s="7" t="s">
        <v>9</v>
      </c>
    </row>
    <row r="547">
      <c r="A547" s="6" t="s">
        <v>1028</v>
      </c>
      <c r="B547" s="7">
        <v>1.0</v>
      </c>
      <c r="C547" s="36">
        <v>425.0</v>
      </c>
      <c r="D547" s="7">
        <v>2.0</v>
      </c>
      <c r="E547" s="7" t="s">
        <v>200</v>
      </c>
      <c r="F547" s="7" t="s">
        <v>316</v>
      </c>
      <c r="G547" s="7" t="s">
        <v>232</v>
      </c>
      <c r="H547" s="7" t="s">
        <v>249</v>
      </c>
      <c r="I547" s="7">
        <v>120.0</v>
      </c>
      <c r="J547" s="7" t="s">
        <v>250</v>
      </c>
      <c r="K547" s="7" t="s">
        <v>279</v>
      </c>
      <c r="L547" s="7">
        <v>20.0</v>
      </c>
      <c r="M547" s="7">
        <v>1.0</v>
      </c>
      <c r="N547" s="7" t="s">
        <v>213</v>
      </c>
      <c r="O547" s="7">
        <v>1.0</v>
      </c>
      <c r="P547" s="37" t="s">
        <v>204</v>
      </c>
      <c r="Q547" s="7" t="s">
        <v>9</v>
      </c>
    </row>
    <row r="548">
      <c r="A548" s="6" t="s">
        <v>1029</v>
      </c>
      <c r="B548" s="7">
        <v>6.0</v>
      </c>
      <c r="C548" s="36">
        <v>4650.0</v>
      </c>
      <c r="D548" s="7">
        <v>2.0</v>
      </c>
      <c r="E548" s="7" t="s">
        <v>200</v>
      </c>
      <c r="F548" s="7" t="s">
        <v>316</v>
      </c>
      <c r="G548" s="7" t="s">
        <v>220</v>
      </c>
      <c r="H548" s="7" t="s">
        <v>249</v>
      </c>
      <c r="I548" s="7">
        <v>120.0</v>
      </c>
      <c r="J548" s="7" t="s">
        <v>250</v>
      </c>
      <c r="K548" s="7" t="s">
        <v>279</v>
      </c>
      <c r="L548" s="7">
        <v>40.0</v>
      </c>
      <c r="M548" s="7">
        <v>1.0</v>
      </c>
      <c r="N548" s="7" t="s">
        <v>213</v>
      </c>
      <c r="O548" s="7">
        <v>1.0</v>
      </c>
      <c r="P548" s="37" t="s">
        <v>204</v>
      </c>
      <c r="Q548" s="7" t="s">
        <v>9</v>
      </c>
    </row>
    <row r="549">
      <c r="A549" s="6" t="s">
        <v>1030</v>
      </c>
      <c r="B549" s="7">
        <v>17.0</v>
      </c>
      <c r="C549" s="36">
        <v>248000.0</v>
      </c>
      <c r="D549" s="7">
        <v>2.0</v>
      </c>
      <c r="E549" s="7" t="s">
        <v>200</v>
      </c>
      <c r="F549" s="7" t="s">
        <v>316</v>
      </c>
      <c r="G549" s="7" t="s">
        <v>275</v>
      </c>
      <c r="H549" s="7" t="s">
        <v>249</v>
      </c>
      <c r="I549" s="7">
        <v>150.0</v>
      </c>
      <c r="J549" s="7" t="s">
        <v>250</v>
      </c>
      <c r="K549" s="7" t="s">
        <v>277</v>
      </c>
      <c r="L549" s="7">
        <v>100.0</v>
      </c>
      <c r="M549" s="7">
        <v>2.0</v>
      </c>
      <c r="N549" s="7" t="s">
        <v>213</v>
      </c>
      <c r="O549" s="7">
        <v>1.0</v>
      </c>
      <c r="P549" s="37" t="s">
        <v>204</v>
      </c>
      <c r="Q549" s="7" t="s">
        <v>9</v>
      </c>
    </row>
    <row r="550">
      <c r="A550" s="6" t="s">
        <v>1031</v>
      </c>
      <c r="B550" s="7">
        <v>13.0</v>
      </c>
      <c r="C550" s="36">
        <v>53800.0</v>
      </c>
      <c r="D550" s="7">
        <v>2.0</v>
      </c>
      <c r="E550" s="7" t="s">
        <v>200</v>
      </c>
      <c r="F550" s="7" t="s">
        <v>316</v>
      </c>
      <c r="G550" s="7" t="s">
        <v>292</v>
      </c>
      <c r="H550" s="7" t="s">
        <v>249</v>
      </c>
      <c r="I550" s="7">
        <v>130.0</v>
      </c>
      <c r="J550" s="7" t="s">
        <v>250</v>
      </c>
      <c r="K550" s="7" t="s">
        <v>220</v>
      </c>
      <c r="L550" s="7">
        <v>100.0</v>
      </c>
      <c r="M550" s="7">
        <v>2.0</v>
      </c>
      <c r="N550" s="7" t="s">
        <v>213</v>
      </c>
      <c r="O550" s="7">
        <v>1.0</v>
      </c>
      <c r="P550" s="37" t="s">
        <v>204</v>
      </c>
      <c r="Q550" s="7" t="s">
        <v>9</v>
      </c>
    </row>
    <row r="551">
      <c r="A551" s="6" t="s">
        <v>1032</v>
      </c>
      <c r="B551" s="7">
        <v>20.0</v>
      </c>
      <c r="C551" s="36">
        <v>722000.0</v>
      </c>
      <c r="D551" s="7">
        <v>2.0</v>
      </c>
      <c r="E551" s="7" t="s">
        <v>200</v>
      </c>
      <c r="F551" s="7" t="s">
        <v>316</v>
      </c>
      <c r="G551" s="7" t="s">
        <v>335</v>
      </c>
      <c r="H551" s="7" t="s">
        <v>249</v>
      </c>
      <c r="I551" s="7">
        <v>150.0</v>
      </c>
      <c r="J551" s="7" t="s">
        <v>250</v>
      </c>
      <c r="K551" s="7" t="s">
        <v>292</v>
      </c>
      <c r="L551" s="7">
        <v>100.0</v>
      </c>
      <c r="M551" s="7">
        <v>2.0</v>
      </c>
      <c r="N551" s="7" t="s">
        <v>213</v>
      </c>
      <c r="O551" s="7">
        <v>1.0</v>
      </c>
      <c r="P551" s="37" t="s">
        <v>204</v>
      </c>
      <c r="Q551" s="7" t="s">
        <v>9</v>
      </c>
    </row>
    <row r="552">
      <c r="A552" s="6" t="s">
        <v>1033</v>
      </c>
      <c r="B552" s="7">
        <v>4.0</v>
      </c>
      <c r="C552" s="36">
        <v>1850.0</v>
      </c>
      <c r="D552" s="7">
        <v>1.0</v>
      </c>
      <c r="E552" s="7" t="s">
        <v>208</v>
      </c>
      <c r="F552" s="7" t="s">
        <v>316</v>
      </c>
      <c r="G552" s="7" t="s">
        <v>232</v>
      </c>
      <c r="H552" s="7" t="s">
        <v>249</v>
      </c>
      <c r="I552" s="7">
        <v>80.0</v>
      </c>
      <c r="J552" s="7" t="s">
        <v>250</v>
      </c>
      <c r="K552" s="7" t="s">
        <v>223</v>
      </c>
      <c r="L552" s="7">
        <v>20.0</v>
      </c>
      <c r="M552" s="7">
        <v>2.0</v>
      </c>
      <c r="N552" s="7" t="s">
        <v>213</v>
      </c>
      <c r="O552" s="7" t="s">
        <v>214</v>
      </c>
      <c r="P552" s="37" t="s">
        <v>482</v>
      </c>
      <c r="Q552" s="7" t="s">
        <v>24</v>
      </c>
    </row>
    <row r="553">
      <c r="A553" s="38" t="s">
        <v>1034</v>
      </c>
      <c r="B553" s="39">
        <v>16.0</v>
      </c>
      <c r="C553" s="40">
        <v>146000.0</v>
      </c>
      <c r="D553" s="39">
        <v>1.0</v>
      </c>
      <c r="E553" s="39" t="s">
        <v>208</v>
      </c>
      <c r="F553" s="39" t="s">
        <v>316</v>
      </c>
      <c r="G553" s="39" t="s">
        <v>225</v>
      </c>
      <c r="H553" s="39" t="s">
        <v>249</v>
      </c>
      <c r="I553" s="39">
        <v>100.0</v>
      </c>
      <c r="J553" s="39" t="s">
        <v>250</v>
      </c>
      <c r="K553" s="39" t="s">
        <v>230</v>
      </c>
      <c r="L553" s="39">
        <v>80.0</v>
      </c>
      <c r="M553" s="39">
        <v>5.0</v>
      </c>
      <c r="N553" s="39" t="s">
        <v>213</v>
      </c>
      <c r="O553" s="39" t="s">
        <v>214</v>
      </c>
      <c r="P553" s="41" t="s">
        <v>482</v>
      </c>
      <c r="Q553" s="39" t="s">
        <v>24</v>
      </c>
    </row>
    <row r="554">
      <c r="A554" s="38" t="s">
        <v>1035</v>
      </c>
      <c r="B554" s="39">
        <v>10.0</v>
      </c>
      <c r="C554" s="40">
        <v>17100.0</v>
      </c>
      <c r="D554" s="39">
        <v>1.0</v>
      </c>
      <c r="E554" s="39" t="s">
        <v>208</v>
      </c>
      <c r="F554" s="39" t="s">
        <v>316</v>
      </c>
      <c r="G554" s="39" t="s">
        <v>230</v>
      </c>
      <c r="H554" s="39" t="s">
        <v>249</v>
      </c>
      <c r="I554" s="39">
        <v>80.0</v>
      </c>
      <c r="J554" s="39" t="s">
        <v>250</v>
      </c>
      <c r="K554" s="39" t="s">
        <v>232</v>
      </c>
      <c r="L554" s="39">
        <v>40.0</v>
      </c>
      <c r="M554" s="39">
        <v>4.0</v>
      </c>
      <c r="N554" s="39" t="s">
        <v>213</v>
      </c>
      <c r="O554" s="39" t="s">
        <v>214</v>
      </c>
      <c r="P554" s="41" t="s">
        <v>482</v>
      </c>
      <c r="Q554" s="39" t="s">
        <v>24</v>
      </c>
    </row>
    <row r="555">
      <c r="A555" s="38" t="s">
        <v>1036</v>
      </c>
      <c r="B555" s="39">
        <v>20.0</v>
      </c>
      <c r="C555" s="40">
        <v>728000.0</v>
      </c>
      <c r="D555" s="39">
        <v>1.0</v>
      </c>
      <c r="E555" s="39" t="s">
        <v>208</v>
      </c>
      <c r="F555" s="39" t="s">
        <v>316</v>
      </c>
      <c r="G555" s="39" t="s">
        <v>321</v>
      </c>
      <c r="H555" s="39" t="s">
        <v>249</v>
      </c>
      <c r="I555" s="39">
        <v>120.0</v>
      </c>
      <c r="J555" s="39" t="s">
        <v>250</v>
      </c>
      <c r="K555" s="39" t="s">
        <v>210</v>
      </c>
      <c r="L555" s="39">
        <v>80.0</v>
      </c>
      <c r="M555" s="39">
        <v>8.0</v>
      </c>
      <c r="N555" s="39" t="s">
        <v>213</v>
      </c>
      <c r="O555" s="39" t="s">
        <v>214</v>
      </c>
      <c r="P555" s="41" t="s">
        <v>482</v>
      </c>
      <c r="Q555" s="39" t="s">
        <v>24</v>
      </c>
    </row>
    <row r="556">
      <c r="A556" s="6" t="s">
        <v>1037</v>
      </c>
      <c r="B556" s="7">
        <v>8.0</v>
      </c>
      <c r="C556" s="36">
        <v>9700.0</v>
      </c>
      <c r="D556" s="7">
        <v>1.0</v>
      </c>
      <c r="E556" s="7" t="s">
        <v>208</v>
      </c>
      <c r="F556" s="7" t="s">
        <v>261</v>
      </c>
      <c r="G556" s="7" t="s">
        <v>232</v>
      </c>
      <c r="H556" s="7" t="s">
        <v>263</v>
      </c>
      <c r="I556" s="7">
        <v>30.0</v>
      </c>
      <c r="J556" s="7" t="s">
        <v>204</v>
      </c>
      <c r="K556" s="7" t="s">
        <v>204</v>
      </c>
      <c r="L556" s="7">
        <v>40.0</v>
      </c>
      <c r="M556" s="7">
        <v>5.0</v>
      </c>
      <c r="N556" s="7" t="s">
        <v>213</v>
      </c>
      <c r="O556" s="7" t="s">
        <v>214</v>
      </c>
      <c r="P556" s="37" t="s">
        <v>1038</v>
      </c>
      <c r="Q556" s="7" t="s">
        <v>24</v>
      </c>
    </row>
    <row r="557">
      <c r="A557" s="38" t="s">
        <v>1039</v>
      </c>
      <c r="B557" s="39">
        <v>12.0</v>
      </c>
      <c r="C557" s="40">
        <v>37000.0</v>
      </c>
      <c r="D557" s="39">
        <v>1.0</v>
      </c>
      <c r="E557" s="39" t="s">
        <v>208</v>
      </c>
      <c r="F557" s="39" t="s">
        <v>261</v>
      </c>
      <c r="G557" s="39" t="s">
        <v>230</v>
      </c>
      <c r="H557" s="39" t="s">
        <v>263</v>
      </c>
      <c r="I557" s="39">
        <v>30.0</v>
      </c>
      <c r="J557" s="39" t="s">
        <v>204</v>
      </c>
      <c r="K557" s="39" t="s">
        <v>204</v>
      </c>
      <c r="L557" s="39">
        <v>40.0</v>
      </c>
      <c r="M557" s="39">
        <v>8.0</v>
      </c>
      <c r="N557" s="39" t="s">
        <v>213</v>
      </c>
      <c r="O557" s="39" t="s">
        <v>214</v>
      </c>
      <c r="P557" s="41" t="s">
        <v>1038</v>
      </c>
      <c r="Q557" s="39" t="s">
        <v>24</v>
      </c>
    </row>
    <row r="558">
      <c r="A558" s="6" t="s">
        <v>1040</v>
      </c>
      <c r="B558" s="7">
        <v>5.0</v>
      </c>
      <c r="C558" s="36">
        <v>3000.0</v>
      </c>
      <c r="D558" s="7">
        <v>1.0</v>
      </c>
      <c r="E558" s="7" t="s">
        <v>208</v>
      </c>
      <c r="F558" s="7" t="s">
        <v>261</v>
      </c>
      <c r="G558" s="7" t="s">
        <v>279</v>
      </c>
      <c r="H558" s="7" t="s">
        <v>263</v>
      </c>
      <c r="I558" s="7">
        <v>20.0</v>
      </c>
      <c r="J558" s="7" t="s">
        <v>204</v>
      </c>
      <c r="K558" s="7" t="s">
        <v>204</v>
      </c>
      <c r="L558" s="7">
        <v>40.0</v>
      </c>
      <c r="M558" s="7">
        <v>4.0</v>
      </c>
      <c r="N558" s="7" t="s">
        <v>213</v>
      </c>
      <c r="O558" s="7" t="s">
        <v>214</v>
      </c>
      <c r="P558" s="37" t="s">
        <v>1038</v>
      </c>
      <c r="Q558" s="7" t="s">
        <v>24</v>
      </c>
    </row>
    <row r="559">
      <c r="A559" s="38" t="s">
        <v>1041</v>
      </c>
      <c r="B559" s="39">
        <v>17.0</v>
      </c>
      <c r="C559" s="40">
        <v>260000.0</v>
      </c>
      <c r="D559" s="39">
        <v>1.0</v>
      </c>
      <c r="E559" s="39" t="s">
        <v>208</v>
      </c>
      <c r="F559" s="39" t="s">
        <v>261</v>
      </c>
      <c r="G559" s="39" t="s">
        <v>383</v>
      </c>
      <c r="H559" s="39" t="s">
        <v>263</v>
      </c>
      <c r="I559" s="39">
        <v>40.0</v>
      </c>
      <c r="J559" s="39" t="s">
        <v>204</v>
      </c>
      <c r="K559" s="39" t="s">
        <v>204</v>
      </c>
      <c r="L559" s="39">
        <v>40.0</v>
      </c>
      <c r="M559" s="39">
        <v>10.0</v>
      </c>
      <c r="N559" s="39" t="s">
        <v>213</v>
      </c>
      <c r="O559" s="39" t="s">
        <v>214</v>
      </c>
      <c r="P559" s="41" t="s">
        <v>1038</v>
      </c>
      <c r="Q559" s="39" t="s">
        <v>24</v>
      </c>
    </row>
    <row r="560">
      <c r="A560" s="6" t="s">
        <v>1042</v>
      </c>
      <c r="B560" s="7">
        <v>6.0</v>
      </c>
      <c r="C560" s="36">
        <v>4150.0</v>
      </c>
      <c r="D560" s="7">
        <v>1.0</v>
      </c>
      <c r="E560" s="7" t="s">
        <v>281</v>
      </c>
      <c r="F560" s="7" t="s">
        <v>235</v>
      </c>
      <c r="G560" s="7" t="s">
        <v>232</v>
      </c>
      <c r="H560" s="7" t="s">
        <v>363</v>
      </c>
      <c r="I560" s="7" t="s">
        <v>204</v>
      </c>
      <c r="J560" s="7" t="s">
        <v>272</v>
      </c>
      <c r="K560" s="7" t="s">
        <v>204</v>
      </c>
      <c r="L560" s="7">
        <v>20.0</v>
      </c>
      <c r="M560" s="7">
        <v>1.0</v>
      </c>
      <c r="N560" s="7" t="s">
        <v>213</v>
      </c>
      <c r="O560" s="7" t="s">
        <v>214</v>
      </c>
      <c r="P560" s="37" t="s">
        <v>1043</v>
      </c>
      <c r="Q560" s="7" t="s">
        <v>24</v>
      </c>
    </row>
    <row r="561">
      <c r="A561" s="38" t="s">
        <v>1044</v>
      </c>
      <c r="B561" s="39">
        <v>12.0</v>
      </c>
      <c r="C561" s="40">
        <v>39500.0</v>
      </c>
      <c r="D561" s="39">
        <v>2.0</v>
      </c>
      <c r="E561" s="39" t="s">
        <v>357</v>
      </c>
      <c r="F561" s="39" t="s">
        <v>235</v>
      </c>
      <c r="G561" s="39" t="s">
        <v>277</v>
      </c>
      <c r="H561" s="39" t="s">
        <v>358</v>
      </c>
      <c r="I561" s="39" t="s">
        <v>204</v>
      </c>
      <c r="J561" s="39" t="s">
        <v>272</v>
      </c>
      <c r="K561" s="39" t="s">
        <v>204</v>
      </c>
      <c r="L561" s="39">
        <v>20.0</v>
      </c>
      <c r="M561" s="39">
        <v>1.0</v>
      </c>
      <c r="N561" s="39" t="s">
        <v>213</v>
      </c>
      <c r="O561" s="39">
        <v>1.0</v>
      </c>
      <c r="P561" s="41" t="s">
        <v>1045</v>
      </c>
      <c r="Q561" s="39" t="s">
        <v>24</v>
      </c>
    </row>
    <row r="562">
      <c r="A562" s="38" t="s">
        <v>1046</v>
      </c>
      <c r="B562" s="39">
        <v>16.0</v>
      </c>
      <c r="C562" s="40">
        <v>181000.0</v>
      </c>
      <c r="D562" s="39">
        <v>2.0</v>
      </c>
      <c r="E562" s="39" t="s">
        <v>357</v>
      </c>
      <c r="F562" s="39" t="s">
        <v>235</v>
      </c>
      <c r="G562" s="39" t="s">
        <v>258</v>
      </c>
      <c r="H562" s="39" t="s">
        <v>358</v>
      </c>
      <c r="I562" s="39" t="s">
        <v>204</v>
      </c>
      <c r="J562" s="39" t="s">
        <v>272</v>
      </c>
      <c r="K562" s="39" t="s">
        <v>204</v>
      </c>
      <c r="L562" s="39">
        <v>20.0</v>
      </c>
      <c r="M562" s="39">
        <v>1.0</v>
      </c>
      <c r="N562" s="39" t="s">
        <v>213</v>
      </c>
      <c r="O562" s="39">
        <v>1.0</v>
      </c>
      <c r="P562" s="41" t="s">
        <v>1045</v>
      </c>
      <c r="Q562" s="39" t="s">
        <v>24</v>
      </c>
    </row>
    <row r="563">
      <c r="A563" s="38" t="s">
        <v>1047</v>
      </c>
      <c r="B563" s="39">
        <v>20.0</v>
      </c>
      <c r="C563" s="40">
        <v>919000.0</v>
      </c>
      <c r="D563" s="39">
        <v>2.0</v>
      </c>
      <c r="E563" s="39" t="s">
        <v>357</v>
      </c>
      <c r="F563" s="39" t="s">
        <v>235</v>
      </c>
      <c r="G563" s="39" t="s">
        <v>1048</v>
      </c>
      <c r="H563" s="39" t="s">
        <v>358</v>
      </c>
      <c r="I563" s="39" t="s">
        <v>204</v>
      </c>
      <c r="J563" s="39" t="s">
        <v>272</v>
      </c>
      <c r="K563" s="39" t="s">
        <v>204</v>
      </c>
      <c r="L563" s="39">
        <v>20.0</v>
      </c>
      <c r="M563" s="39">
        <v>1.0</v>
      </c>
      <c r="N563" s="39" t="s">
        <v>213</v>
      </c>
      <c r="O563" s="39">
        <v>1.0</v>
      </c>
      <c r="P563" s="41" t="s">
        <v>1045</v>
      </c>
      <c r="Q563" s="39" t="s">
        <v>24</v>
      </c>
    </row>
    <row r="564">
      <c r="A564" s="6" t="s">
        <v>1049</v>
      </c>
      <c r="B564" s="7">
        <v>5.0</v>
      </c>
      <c r="C564" s="36">
        <v>3300.0</v>
      </c>
      <c r="D564" s="7">
        <v>2.0</v>
      </c>
      <c r="E564" s="7" t="s">
        <v>357</v>
      </c>
      <c r="F564" s="7" t="s">
        <v>235</v>
      </c>
      <c r="G564" s="7" t="s">
        <v>279</v>
      </c>
      <c r="H564" s="7" t="s">
        <v>363</v>
      </c>
      <c r="I564" s="7" t="s">
        <v>204</v>
      </c>
      <c r="J564" s="7" t="s">
        <v>272</v>
      </c>
      <c r="K564" s="7" t="s">
        <v>204</v>
      </c>
      <c r="L564" s="7">
        <v>20.0</v>
      </c>
      <c r="M564" s="7">
        <v>1.0</v>
      </c>
      <c r="N564" s="7" t="s">
        <v>213</v>
      </c>
      <c r="O564" s="7">
        <v>1.0</v>
      </c>
      <c r="P564" s="37" t="s">
        <v>1045</v>
      </c>
      <c r="Q564" s="7" t="s">
        <v>24</v>
      </c>
    </row>
    <row r="565">
      <c r="A565" s="6" t="s">
        <v>1050</v>
      </c>
      <c r="B565" s="7">
        <v>1.0</v>
      </c>
      <c r="C565" s="36">
        <v>375.0</v>
      </c>
      <c r="D565" s="7">
        <v>1.0</v>
      </c>
      <c r="E565" s="7" t="s">
        <v>281</v>
      </c>
      <c r="F565" s="7" t="s">
        <v>235</v>
      </c>
      <c r="G565" s="7" t="s">
        <v>232</v>
      </c>
      <c r="H565" s="7" t="s">
        <v>363</v>
      </c>
      <c r="I565" s="7" t="s">
        <v>204</v>
      </c>
      <c r="J565" s="7" t="s">
        <v>204</v>
      </c>
      <c r="K565" s="7" t="s">
        <v>204</v>
      </c>
      <c r="L565" s="7" t="s">
        <v>204</v>
      </c>
      <c r="M565" s="7" t="s">
        <v>204</v>
      </c>
      <c r="N565" s="7" t="s">
        <v>204</v>
      </c>
      <c r="O565" s="7">
        <v>1.0</v>
      </c>
      <c r="P565" s="37" t="s">
        <v>228</v>
      </c>
      <c r="Q565" s="7" t="s">
        <v>9</v>
      </c>
    </row>
    <row r="566">
      <c r="A566" s="6" t="s">
        <v>1051</v>
      </c>
      <c r="B566" s="7">
        <v>20.0</v>
      </c>
      <c r="C566" s="36">
        <v>727300.0</v>
      </c>
      <c r="D566" s="7">
        <v>1.0</v>
      </c>
      <c r="E566" s="7" t="s">
        <v>281</v>
      </c>
      <c r="F566" s="7" t="s">
        <v>235</v>
      </c>
      <c r="G566" s="7" t="s">
        <v>882</v>
      </c>
      <c r="H566" s="7" t="s">
        <v>363</v>
      </c>
      <c r="I566" s="7" t="s">
        <v>204</v>
      </c>
      <c r="J566" s="7" t="s">
        <v>204</v>
      </c>
      <c r="K566" s="7" t="s">
        <v>204</v>
      </c>
      <c r="L566" s="7" t="s">
        <v>204</v>
      </c>
      <c r="M566" s="7" t="s">
        <v>204</v>
      </c>
      <c r="N566" s="7" t="s">
        <v>204</v>
      </c>
      <c r="O566" s="7">
        <v>1.0</v>
      </c>
      <c r="P566" s="37" t="s">
        <v>228</v>
      </c>
      <c r="Q566" s="7" t="s">
        <v>9</v>
      </c>
    </row>
    <row r="567">
      <c r="A567" s="6" t="s">
        <v>1052</v>
      </c>
      <c r="B567" s="7">
        <v>9.0</v>
      </c>
      <c r="C567" s="36">
        <v>12100.0</v>
      </c>
      <c r="D567" s="7">
        <v>1.0</v>
      </c>
      <c r="E567" s="7" t="s">
        <v>281</v>
      </c>
      <c r="F567" s="7" t="s">
        <v>235</v>
      </c>
      <c r="G567" s="7" t="s">
        <v>262</v>
      </c>
      <c r="H567" s="7" t="s">
        <v>363</v>
      </c>
      <c r="I567" s="7" t="s">
        <v>204</v>
      </c>
      <c r="J567" s="7" t="s">
        <v>410</v>
      </c>
      <c r="K567" s="7" t="s">
        <v>220</v>
      </c>
      <c r="L567" s="7" t="s">
        <v>204</v>
      </c>
      <c r="M567" s="7" t="s">
        <v>204</v>
      </c>
      <c r="N567" s="7" t="s">
        <v>204</v>
      </c>
      <c r="O567" s="7">
        <v>1.0</v>
      </c>
      <c r="P567" s="37" t="s">
        <v>228</v>
      </c>
      <c r="Q567" s="7" t="s">
        <v>9</v>
      </c>
    </row>
    <row r="568">
      <c r="A568" s="6" t="s">
        <v>1053</v>
      </c>
      <c r="B568" s="7">
        <v>17.0</v>
      </c>
      <c r="C568" s="36">
        <v>245200.0</v>
      </c>
      <c r="D568" s="7">
        <v>1.0</v>
      </c>
      <c r="E568" s="7" t="s">
        <v>281</v>
      </c>
      <c r="F568" s="7" t="s">
        <v>235</v>
      </c>
      <c r="G568" s="7" t="s">
        <v>524</v>
      </c>
      <c r="H568" s="7" t="s">
        <v>363</v>
      </c>
      <c r="I568" s="7" t="s">
        <v>204</v>
      </c>
      <c r="J568" s="7" t="s">
        <v>204</v>
      </c>
      <c r="K568" s="7" t="s">
        <v>204</v>
      </c>
      <c r="L568" s="7" t="s">
        <v>204</v>
      </c>
      <c r="M568" s="7" t="s">
        <v>204</v>
      </c>
      <c r="N568" s="7" t="s">
        <v>204</v>
      </c>
      <c r="O568" s="7">
        <v>1.0</v>
      </c>
      <c r="P568" s="37" t="s">
        <v>228</v>
      </c>
      <c r="Q568" s="7" t="s">
        <v>9</v>
      </c>
    </row>
    <row r="569">
      <c r="A569" s="6" t="s">
        <v>1054</v>
      </c>
      <c r="B569" s="7">
        <v>7.0</v>
      </c>
      <c r="C569" s="36">
        <v>8420.0</v>
      </c>
      <c r="D569" s="7">
        <v>1.0</v>
      </c>
      <c r="E569" s="7" t="s">
        <v>281</v>
      </c>
      <c r="F569" s="7" t="s">
        <v>235</v>
      </c>
      <c r="G569" s="7" t="s">
        <v>230</v>
      </c>
      <c r="H569" s="7" t="s">
        <v>363</v>
      </c>
      <c r="I569" s="7" t="s">
        <v>204</v>
      </c>
      <c r="J569" s="7" t="s">
        <v>204</v>
      </c>
      <c r="K569" s="7" t="s">
        <v>204</v>
      </c>
      <c r="L569" s="7" t="s">
        <v>204</v>
      </c>
      <c r="M569" s="7" t="s">
        <v>204</v>
      </c>
      <c r="N569" s="7" t="s">
        <v>204</v>
      </c>
      <c r="O569" s="7">
        <v>1.0</v>
      </c>
      <c r="P569" s="37" t="s">
        <v>228</v>
      </c>
      <c r="Q569" s="7" t="s">
        <v>9</v>
      </c>
    </row>
    <row r="570">
      <c r="A570" s="6" t="s">
        <v>1055</v>
      </c>
      <c r="B570" s="7">
        <v>18.0</v>
      </c>
      <c r="C570" s="36">
        <v>268100.0</v>
      </c>
      <c r="D570" s="7">
        <v>1.0</v>
      </c>
      <c r="E570" s="7" t="s">
        <v>281</v>
      </c>
      <c r="F570" s="7" t="s">
        <v>235</v>
      </c>
      <c r="G570" s="7" t="s">
        <v>570</v>
      </c>
      <c r="H570" s="7" t="s">
        <v>363</v>
      </c>
      <c r="I570" s="7" t="s">
        <v>204</v>
      </c>
      <c r="J570" s="7" t="s">
        <v>410</v>
      </c>
      <c r="K570" s="7" t="s">
        <v>255</v>
      </c>
      <c r="L570" s="7" t="s">
        <v>204</v>
      </c>
      <c r="M570" s="7" t="s">
        <v>204</v>
      </c>
      <c r="N570" s="7" t="s">
        <v>204</v>
      </c>
      <c r="O570" s="7">
        <v>1.0</v>
      </c>
      <c r="P570" s="37" t="s">
        <v>228</v>
      </c>
      <c r="Q570" s="7" t="s">
        <v>9</v>
      </c>
    </row>
    <row r="571">
      <c r="A571" s="6" t="s">
        <v>1056</v>
      </c>
      <c r="B571" s="7">
        <v>11.0</v>
      </c>
      <c r="C571" s="36">
        <v>26300.0</v>
      </c>
      <c r="D571" s="7">
        <v>1.0</v>
      </c>
      <c r="E571" s="7" t="s">
        <v>281</v>
      </c>
      <c r="F571" s="7" t="s">
        <v>235</v>
      </c>
      <c r="G571" s="7" t="s">
        <v>225</v>
      </c>
      <c r="H571" s="7" t="s">
        <v>363</v>
      </c>
      <c r="I571" s="7" t="s">
        <v>204</v>
      </c>
      <c r="J571" s="7" t="s">
        <v>204</v>
      </c>
      <c r="K571" s="7" t="s">
        <v>204</v>
      </c>
      <c r="L571" s="7" t="s">
        <v>204</v>
      </c>
      <c r="M571" s="7" t="s">
        <v>204</v>
      </c>
      <c r="N571" s="7" t="s">
        <v>204</v>
      </c>
      <c r="O571" s="7">
        <v>1.0</v>
      </c>
      <c r="P571" s="37" t="s">
        <v>228</v>
      </c>
      <c r="Q571" s="7" t="s">
        <v>9</v>
      </c>
    </row>
    <row r="572">
      <c r="A572" s="6" t="s">
        <v>1057</v>
      </c>
      <c r="B572" s="7">
        <v>14.0</v>
      </c>
      <c r="C572" s="36">
        <v>79500.0</v>
      </c>
      <c r="D572" s="7">
        <v>1.0</v>
      </c>
      <c r="E572" s="7" t="s">
        <v>281</v>
      </c>
      <c r="F572" s="7" t="s">
        <v>235</v>
      </c>
      <c r="G572" s="7" t="s">
        <v>321</v>
      </c>
      <c r="H572" s="7" t="s">
        <v>363</v>
      </c>
      <c r="I572" s="7" t="s">
        <v>204</v>
      </c>
      <c r="J572" s="7" t="s">
        <v>369</v>
      </c>
      <c r="K572" s="7" t="s">
        <v>204</v>
      </c>
      <c r="L572" s="7" t="s">
        <v>204</v>
      </c>
      <c r="M572" s="7" t="s">
        <v>204</v>
      </c>
      <c r="N572" s="7" t="s">
        <v>204</v>
      </c>
      <c r="O572" s="7" t="s">
        <v>214</v>
      </c>
      <c r="P572" s="37" t="s">
        <v>228</v>
      </c>
      <c r="Q572" s="7" t="s">
        <v>9</v>
      </c>
    </row>
    <row r="573">
      <c r="A573" s="6" t="s">
        <v>1058</v>
      </c>
      <c r="B573" s="7">
        <v>17.0</v>
      </c>
      <c r="C573" s="36">
        <v>220300.0</v>
      </c>
      <c r="D573" s="7">
        <v>2.0</v>
      </c>
      <c r="E573" s="7" t="s">
        <v>234</v>
      </c>
      <c r="F573" s="7" t="s">
        <v>201</v>
      </c>
      <c r="G573" s="7" t="s">
        <v>544</v>
      </c>
      <c r="H573" s="7" t="s">
        <v>203</v>
      </c>
      <c r="I573" s="7">
        <v>120.0</v>
      </c>
      <c r="J573" s="7" t="s">
        <v>204</v>
      </c>
      <c r="K573" s="7" t="s">
        <v>204</v>
      </c>
      <c r="L573" s="7">
        <v>100.0</v>
      </c>
      <c r="M573" s="7">
        <v>4.0</v>
      </c>
      <c r="N573" s="7" t="s">
        <v>205</v>
      </c>
      <c r="O573" s="7">
        <v>2.0</v>
      </c>
      <c r="P573" s="37" t="s">
        <v>355</v>
      </c>
      <c r="Q573" s="7" t="s">
        <v>9</v>
      </c>
    </row>
    <row r="574">
      <c r="A574" s="6" t="s">
        <v>1059</v>
      </c>
      <c r="B574" s="7">
        <v>8.0</v>
      </c>
      <c r="C574" s="36">
        <v>8600.0</v>
      </c>
      <c r="D574" s="7">
        <v>2.0</v>
      </c>
      <c r="E574" s="7" t="s">
        <v>234</v>
      </c>
      <c r="F574" s="7" t="s">
        <v>201</v>
      </c>
      <c r="G574" s="7" t="s">
        <v>262</v>
      </c>
      <c r="H574" s="7" t="s">
        <v>203</v>
      </c>
      <c r="I574" s="7">
        <v>60.0</v>
      </c>
      <c r="J574" s="7" t="s">
        <v>204</v>
      </c>
      <c r="K574" s="7" t="s">
        <v>204</v>
      </c>
      <c r="L574" s="7">
        <v>60.0</v>
      </c>
      <c r="M574" s="7">
        <v>2.0</v>
      </c>
      <c r="N574" s="7" t="s">
        <v>205</v>
      </c>
      <c r="O574" s="7">
        <v>2.0</v>
      </c>
      <c r="P574" s="37" t="s">
        <v>355</v>
      </c>
      <c r="Q574" s="7" t="s">
        <v>9</v>
      </c>
    </row>
    <row r="575">
      <c r="A575" s="6" t="s">
        <v>1060</v>
      </c>
      <c r="B575" s="7">
        <v>11.0</v>
      </c>
      <c r="C575" s="36">
        <v>23100.0</v>
      </c>
      <c r="D575" s="7">
        <v>2.0</v>
      </c>
      <c r="E575" s="7" t="s">
        <v>234</v>
      </c>
      <c r="F575" s="7" t="s">
        <v>201</v>
      </c>
      <c r="G575" s="7" t="s">
        <v>383</v>
      </c>
      <c r="H575" s="7" t="s">
        <v>203</v>
      </c>
      <c r="I575" s="7">
        <v>60.0</v>
      </c>
      <c r="J575" s="7" t="s">
        <v>204</v>
      </c>
      <c r="K575" s="7" t="s">
        <v>204</v>
      </c>
      <c r="L575" s="7">
        <v>60.0</v>
      </c>
      <c r="M575" s="7">
        <v>2.0</v>
      </c>
      <c r="N575" s="7" t="s">
        <v>205</v>
      </c>
      <c r="O575" s="7">
        <v>2.0</v>
      </c>
      <c r="P575" s="37" t="s">
        <v>355</v>
      </c>
      <c r="Q575" s="7" t="s">
        <v>9</v>
      </c>
    </row>
    <row r="576">
      <c r="A576" s="6" t="s">
        <v>1061</v>
      </c>
      <c r="B576" s="7">
        <v>4.0</v>
      </c>
      <c r="C576" s="36">
        <v>2060.0</v>
      </c>
      <c r="D576" s="7">
        <v>2.0</v>
      </c>
      <c r="E576" s="7" t="s">
        <v>234</v>
      </c>
      <c r="F576" s="7" t="s">
        <v>201</v>
      </c>
      <c r="G576" s="7" t="s">
        <v>267</v>
      </c>
      <c r="H576" s="7" t="s">
        <v>203</v>
      </c>
      <c r="I576" s="7">
        <v>60.0</v>
      </c>
      <c r="J576" s="7" t="s">
        <v>204</v>
      </c>
      <c r="K576" s="7" t="s">
        <v>204</v>
      </c>
      <c r="L576" s="7">
        <v>40.0</v>
      </c>
      <c r="M576" s="7">
        <v>2.0</v>
      </c>
      <c r="N576" s="7" t="s">
        <v>205</v>
      </c>
      <c r="O576" s="7">
        <v>2.0</v>
      </c>
      <c r="P576" s="37" t="s">
        <v>355</v>
      </c>
      <c r="Q576" s="7" t="s">
        <v>9</v>
      </c>
    </row>
    <row r="577">
      <c r="A577" s="6" t="s">
        <v>1062</v>
      </c>
      <c r="B577" s="7">
        <v>8.0</v>
      </c>
      <c r="C577" s="36">
        <v>10900.0</v>
      </c>
      <c r="D577" s="7">
        <v>1.0</v>
      </c>
      <c r="E577" s="7" t="s">
        <v>281</v>
      </c>
      <c r="F577" s="7" t="s">
        <v>248</v>
      </c>
      <c r="G577" s="7" t="s">
        <v>230</v>
      </c>
      <c r="H577" s="7" t="s">
        <v>1063</v>
      </c>
      <c r="I577" s="7" t="s">
        <v>204</v>
      </c>
      <c r="J577" s="7" t="s">
        <v>364</v>
      </c>
      <c r="K577" s="7" t="s">
        <v>204</v>
      </c>
      <c r="L577" s="7">
        <v>40.0</v>
      </c>
      <c r="M577" s="7">
        <v>2.0</v>
      </c>
      <c r="N577" s="7" t="s">
        <v>213</v>
      </c>
      <c r="O577" s="7">
        <v>1.0</v>
      </c>
      <c r="P577" s="37" t="s">
        <v>381</v>
      </c>
      <c r="Q577" s="7" t="s">
        <v>24</v>
      </c>
    </row>
    <row r="578">
      <c r="A578" s="38" t="s">
        <v>1064</v>
      </c>
      <c r="B578" s="39">
        <v>14.0</v>
      </c>
      <c r="C578" s="40">
        <v>79400.0</v>
      </c>
      <c r="D578" s="39">
        <v>1.0</v>
      </c>
      <c r="E578" s="39" t="s">
        <v>281</v>
      </c>
      <c r="F578" s="39" t="s">
        <v>248</v>
      </c>
      <c r="G578" s="39" t="s">
        <v>321</v>
      </c>
      <c r="H578" s="39" t="s">
        <v>1063</v>
      </c>
      <c r="I578" s="39" t="s">
        <v>204</v>
      </c>
      <c r="J578" s="39" t="s">
        <v>364</v>
      </c>
      <c r="K578" s="39" t="s">
        <v>204</v>
      </c>
      <c r="L578" s="39">
        <v>40.0</v>
      </c>
      <c r="M578" s="39">
        <v>2.0</v>
      </c>
      <c r="N578" s="39" t="s">
        <v>213</v>
      </c>
      <c r="O578" s="39">
        <v>1.0</v>
      </c>
      <c r="P578" s="41" t="s">
        <v>381</v>
      </c>
      <c r="Q578" s="39" t="s">
        <v>24</v>
      </c>
    </row>
    <row r="579">
      <c r="A579" s="38" t="s">
        <v>1065</v>
      </c>
      <c r="B579" s="39">
        <v>19.0</v>
      </c>
      <c r="C579" s="40">
        <v>610000.0</v>
      </c>
      <c r="D579" s="39">
        <v>1.0</v>
      </c>
      <c r="E579" s="39" t="s">
        <v>281</v>
      </c>
      <c r="F579" s="39" t="s">
        <v>248</v>
      </c>
      <c r="G579" s="39" t="s">
        <v>691</v>
      </c>
      <c r="H579" s="39" t="s">
        <v>1063</v>
      </c>
      <c r="I579" s="39" t="s">
        <v>204</v>
      </c>
      <c r="J579" s="39" t="s">
        <v>364</v>
      </c>
      <c r="K579" s="39" t="s">
        <v>204</v>
      </c>
      <c r="L579" s="39">
        <v>80.0</v>
      </c>
      <c r="M579" s="39">
        <v>2.0</v>
      </c>
      <c r="N579" s="39" t="s">
        <v>213</v>
      </c>
      <c r="O579" s="39">
        <v>1.0</v>
      </c>
      <c r="P579" s="41" t="s">
        <v>381</v>
      </c>
      <c r="Q579" s="39" t="s">
        <v>24</v>
      </c>
    </row>
    <row r="580">
      <c r="A580" s="6" t="s">
        <v>1066</v>
      </c>
      <c r="B580" s="7">
        <v>4.0</v>
      </c>
      <c r="C580" s="36">
        <v>2300.0</v>
      </c>
      <c r="D580" s="7">
        <v>1.0</v>
      </c>
      <c r="E580" s="7" t="s">
        <v>281</v>
      </c>
      <c r="F580" s="7" t="s">
        <v>248</v>
      </c>
      <c r="G580" s="7" t="s">
        <v>232</v>
      </c>
      <c r="H580" s="7" t="s">
        <v>1063</v>
      </c>
      <c r="I580" s="7" t="s">
        <v>204</v>
      </c>
      <c r="J580" s="7" t="s">
        <v>364</v>
      </c>
      <c r="K580" s="7" t="s">
        <v>204</v>
      </c>
      <c r="L580" s="7">
        <v>20.0</v>
      </c>
      <c r="M580" s="7">
        <v>2.0</v>
      </c>
      <c r="N580" s="7" t="s">
        <v>213</v>
      </c>
      <c r="O580" s="7">
        <v>1.0</v>
      </c>
      <c r="P580" s="37" t="s">
        <v>381</v>
      </c>
      <c r="Q580" s="7" t="s">
        <v>24</v>
      </c>
    </row>
    <row r="581">
      <c r="A581" s="6" t="s">
        <v>1067</v>
      </c>
      <c r="B581" s="7">
        <v>13.0</v>
      </c>
      <c r="C581" s="36">
        <v>53700.0</v>
      </c>
      <c r="D581" s="7">
        <v>2.0</v>
      </c>
      <c r="E581" s="7" t="s">
        <v>200</v>
      </c>
      <c r="F581" s="7" t="s">
        <v>201</v>
      </c>
      <c r="G581" s="7" t="s">
        <v>225</v>
      </c>
      <c r="H581" s="7" t="s">
        <v>203</v>
      </c>
      <c r="I581" s="7">
        <v>60.0</v>
      </c>
      <c r="J581" s="7" t="s">
        <v>204</v>
      </c>
      <c r="K581" s="7" t="s">
        <v>204</v>
      </c>
      <c r="L581" s="7">
        <v>24.0</v>
      </c>
      <c r="M581" s="7">
        <v>1.0</v>
      </c>
      <c r="N581" s="7" t="s">
        <v>205</v>
      </c>
      <c r="O581" s="7">
        <v>2.0</v>
      </c>
      <c r="P581" s="37" t="s">
        <v>355</v>
      </c>
      <c r="Q581" s="7" t="s">
        <v>9</v>
      </c>
    </row>
    <row r="582">
      <c r="A582" s="6" t="s">
        <v>1068</v>
      </c>
      <c r="B582" s="7">
        <v>16.0</v>
      </c>
      <c r="C582" s="36">
        <v>185100.0</v>
      </c>
      <c r="D582" s="7">
        <v>2.0</v>
      </c>
      <c r="E582" s="7" t="s">
        <v>200</v>
      </c>
      <c r="F582" s="7" t="s">
        <v>201</v>
      </c>
      <c r="G582" s="7" t="s">
        <v>346</v>
      </c>
      <c r="H582" s="7" t="s">
        <v>203</v>
      </c>
      <c r="I582" s="7">
        <v>120.0</v>
      </c>
      <c r="J582" s="7" t="s">
        <v>204</v>
      </c>
      <c r="K582" s="7" t="s">
        <v>204</v>
      </c>
      <c r="L582" s="7">
        <v>36.0</v>
      </c>
      <c r="M582" s="7">
        <v>1.0</v>
      </c>
      <c r="N582" s="7" t="s">
        <v>205</v>
      </c>
      <c r="O582" s="7">
        <v>2.0</v>
      </c>
      <c r="P582" s="37" t="s">
        <v>355</v>
      </c>
      <c r="Q582" s="7" t="s">
        <v>9</v>
      </c>
    </row>
    <row r="583">
      <c r="A583" s="6" t="s">
        <v>1069</v>
      </c>
      <c r="B583" s="7">
        <v>19.0</v>
      </c>
      <c r="C583" s="36">
        <v>612600.0</v>
      </c>
      <c r="D583" s="7">
        <v>2.0</v>
      </c>
      <c r="E583" s="7" t="s">
        <v>200</v>
      </c>
      <c r="F583" s="7" t="s">
        <v>201</v>
      </c>
      <c r="G583" s="7" t="s">
        <v>239</v>
      </c>
      <c r="H583" s="7" t="s">
        <v>203</v>
      </c>
      <c r="I583" s="7">
        <v>120.0</v>
      </c>
      <c r="J583" s="7" t="s">
        <v>204</v>
      </c>
      <c r="K583" s="7" t="s">
        <v>204</v>
      </c>
      <c r="L583" s="7">
        <v>48.0</v>
      </c>
      <c r="M583" s="7">
        <v>1.0</v>
      </c>
      <c r="N583" s="7" t="s">
        <v>205</v>
      </c>
      <c r="O583" s="7">
        <v>2.0</v>
      </c>
      <c r="P583" s="37" t="s">
        <v>355</v>
      </c>
      <c r="Q583" s="7" t="s">
        <v>9</v>
      </c>
    </row>
    <row r="584">
      <c r="A584" s="6" t="s">
        <v>1070</v>
      </c>
      <c r="B584" s="7">
        <v>9.0</v>
      </c>
      <c r="C584" s="36">
        <v>11800.0</v>
      </c>
      <c r="D584" s="7">
        <v>2.0</v>
      </c>
      <c r="E584" s="7" t="s">
        <v>200</v>
      </c>
      <c r="F584" s="7" t="s">
        <v>201</v>
      </c>
      <c r="G584" s="7" t="s">
        <v>230</v>
      </c>
      <c r="H584" s="7" t="s">
        <v>203</v>
      </c>
      <c r="I584" s="7">
        <v>60.0</v>
      </c>
      <c r="J584" s="7" t="s">
        <v>204</v>
      </c>
      <c r="K584" s="7" t="s">
        <v>204</v>
      </c>
      <c r="L584" s="7">
        <v>18.0</v>
      </c>
      <c r="M584" s="7">
        <v>1.0</v>
      </c>
      <c r="N584" s="7" t="s">
        <v>205</v>
      </c>
      <c r="O584" s="7">
        <v>2.0</v>
      </c>
      <c r="P584" s="37" t="s">
        <v>355</v>
      </c>
      <c r="Q584" s="7" t="s">
        <v>9</v>
      </c>
    </row>
    <row r="585">
      <c r="A585" s="38" t="s">
        <v>1071</v>
      </c>
      <c r="B585" s="39">
        <v>10.0</v>
      </c>
      <c r="C585" s="40">
        <v>17200.0</v>
      </c>
      <c r="D585" s="39">
        <v>2.0</v>
      </c>
      <c r="E585" s="39" t="s">
        <v>357</v>
      </c>
      <c r="F585" s="39" t="s">
        <v>235</v>
      </c>
      <c r="G585" s="39" t="s">
        <v>210</v>
      </c>
      <c r="H585" s="39" t="s">
        <v>358</v>
      </c>
      <c r="I585" s="39" t="s">
        <v>204</v>
      </c>
      <c r="J585" s="39" t="s">
        <v>427</v>
      </c>
      <c r="K585" s="39" t="s">
        <v>204</v>
      </c>
      <c r="L585" s="39" t="s">
        <v>204</v>
      </c>
      <c r="M585" s="39" t="s">
        <v>204</v>
      </c>
      <c r="N585" s="39" t="s">
        <v>204</v>
      </c>
      <c r="O585" s="39">
        <v>1.0</v>
      </c>
      <c r="P585" s="41" t="s">
        <v>390</v>
      </c>
      <c r="Q585" s="39" t="s">
        <v>24</v>
      </c>
    </row>
    <row r="586">
      <c r="A586" s="38" t="s">
        <v>1072</v>
      </c>
      <c r="B586" s="39">
        <v>15.0</v>
      </c>
      <c r="C586" s="40">
        <v>95000.0</v>
      </c>
      <c r="D586" s="39">
        <v>2.0</v>
      </c>
      <c r="E586" s="39" t="s">
        <v>357</v>
      </c>
      <c r="F586" s="39" t="s">
        <v>235</v>
      </c>
      <c r="G586" s="39" t="s">
        <v>321</v>
      </c>
      <c r="H586" s="39" t="s">
        <v>358</v>
      </c>
      <c r="I586" s="39" t="s">
        <v>204</v>
      </c>
      <c r="J586" s="39" t="s">
        <v>427</v>
      </c>
      <c r="K586" s="39" t="s">
        <v>204</v>
      </c>
      <c r="L586" s="39" t="s">
        <v>204</v>
      </c>
      <c r="M586" s="39" t="s">
        <v>204</v>
      </c>
      <c r="N586" s="39" t="s">
        <v>204</v>
      </c>
      <c r="O586" s="39">
        <v>1.0</v>
      </c>
      <c r="P586" s="41" t="s">
        <v>390</v>
      </c>
      <c r="Q586" s="39" t="s">
        <v>24</v>
      </c>
    </row>
    <row r="587">
      <c r="A587" s="38" t="s">
        <v>1073</v>
      </c>
      <c r="B587" s="39">
        <v>20.0</v>
      </c>
      <c r="C587" s="40">
        <v>724000.0</v>
      </c>
      <c r="D587" s="39">
        <v>2.0</v>
      </c>
      <c r="E587" s="39" t="s">
        <v>357</v>
      </c>
      <c r="F587" s="39" t="s">
        <v>235</v>
      </c>
      <c r="G587" s="39" t="s">
        <v>462</v>
      </c>
      <c r="H587" s="39" t="s">
        <v>358</v>
      </c>
      <c r="I587" s="39" t="s">
        <v>204</v>
      </c>
      <c r="J587" s="39" t="s">
        <v>427</v>
      </c>
      <c r="K587" s="39" t="s">
        <v>204</v>
      </c>
      <c r="L587" s="39" t="s">
        <v>204</v>
      </c>
      <c r="M587" s="39" t="s">
        <v>204</v>
      </c>
      <c r="N587" s="39" t="s">
        <v>204</v>
      </c>
      <c r="O587" s="39">
        <v>1.0</v>
      </c>
      <c r="P587" s="41" t="s">
        <v>390</v>
      </c>
      <c r="Q587" s="39" t="s">
        <v>24</v>
      </c>
    </row>
    <row r="588">
      <c r="A588" s="6" t="s">
        <v>1074</v>
      </c>
      <c r="B588" s="7">
        <v>5.0</v>
      </c>
      <c r="C588" s="36">
        <v>2750.0</v>
      </c>
      <c r="D588" s="7">
        <v>2.0</v>
      </c>
      <c r="E588" s="7" t="s">
        <v>357</v>
      </c>
      <c r="F588" s="7" t="s">
        <v>235</v>
      </c>
      <c r="G588" s="7" t="s">
        <v>232</v>
      </c>
      <c r="H588" s="7" t="s">
        <v>358</v>
      </c>
      <c r="I588" s="7" t="s">
        <v>204</v>
      </c>
      <c r="J588" s="7" t="s">
        <v>427</v>
      </c>
      <c r="K588" s="7" t="s">
        <v>204</v>
      </c>
      <c r="L588" s="7" t="s">
        <v>204</v>
      </c>
      <c r="M588" s="7" t="s">
        <v>204</v>
      </c>
      <c r="N588" s="7" t="s">
        <v>204</v>
      </c>
      <c r="O588" s="7">
        <v>1.0</v>
      </c>
      <c r="P588" s="37" t="s">
        <v>390</v>
      </c>
      <c r="Q588" s="7" t="s">
        <v>24</v>
      </c>
    </row>
    <row r="589">
      <c r="A589" s="6" t="s">
        <v>1075</v>
      </c>
      <c r="B589" s="7">
        <v>1.0</v>
      </c>
      <c r="C589" s="36">
        <v>275.0</v>
      </c>
      <c r="D589" s="7">
        <v>1.0</v>
      </c>
      <c r="E589" s="7" t="s">
        <v>208</v>
      </c>
      <c r="F589" s="7" t="s">
        <v>248</v>
      </c>
      <c r="G589" s="7" t="s">
        <v>279</v>
      </c>
      <c r="H589" s="7" t="s">
        <v>249</v>
      </c>
      <c r="I589" s="7">
        <v>20.0</v>
      </c>
      <c r="J589" s="7" t="s">
        <v>204</v>
      </c>
      <c r="K589" s="7" t="s">
        <v>204</v>
      </c>
      <c r="L589" s="7">
        <v>20.0</v>
      </c>
      <c r="M589" s="7">
        <v>2.0</v>
      </c>
      <c r="N589" s="7" t="s">
        <v>213</v>
      </c>
      <c r="O589" s="7" t="s">
        <v>214</v>
      </c>
      <c r="P589" s="37" t="s">
        <v>273</v>
      </c>
      <c r="Q589" s="7" t="s">
        <v>106</v>
      </c>
    </row>
    <row r="590">
      <c r="A590" s="6" t="s">
        <v>1076</v>
      </c>
      <c r="B590" s="7">
        <v>6.0</v>
      </c>
      <c r="C590" s="36">
        <v>4300.0</v>
      </c>
      <c r="D590" s="7">
        <v>1.0</v>
      </c>
      <c r="E590" s="7" t="s">
        <v>208</v>
      </c>
      <c r="F590" s="7" t="s">
        <v>248</v>
      </c>
      <c r="G590" s="7" t="s">
        <v>220</v>
      </c>
      <c r="H590" s="7" t="s">
        <v>249</v>
      </c>
      <c r="I590" s="7">
        <v>20.0</v>
      </c>
      <c r="J590" s="7" t="s">
        <v>204</v>
      </c>
      <c r="K590" s="7" t="s">
        <v>204</v>
      </c>
      <c r="L590" s="7">
        <v>20.0</v>
      </c>
      <c r="M590" s="7">
        <v>2.0</v>
      </c>
      <c r="N590" s="7" t="s">
        <v>213</v>
      </c>
      <c r="O590" s="7" t="s">
        <v>214</v>
      </c>
      <c r="P590" s="37" t="s">
        <v>273</v>
      </c>
      <c r="Q590" s="7" t="s">
        <v>106</v>
      </c>
    </row>
    <row r="591">
      <c r="A591" s="6" t="s">
        <v>1077</v>
      </c>
      <c r="B591" s="7">
        <v>11.0</v>
      </c>
      <c r="C591" s="36">
        <v>25000.0</v>
      </c>
      <c r="D591" s="7">
        <v>1.0</v>
      </c>
      <c r="E591" s="7" t="s">
        <v>208</v>
      </c>
      <c r="F591" s="7" t="s">
        <v>248</v>
      </c>
      <c r="G591" s="7" t="s">
        <v>277</v>
      </c>
      <c r="H591" s="7" t="s">
        <v>249</v>
      </c>
      <c r="I591" s="7">
        <v>30.0</v>
      </c>
      <c r="J591" s="7" t="s">
        <v>204</v>
      </c>
      <c r="K591" s="7" t="s">
        <v>204</v>
      </c>
      <c r="L591" s="7">
        <v>20.0</v>
      </c>
      <c r="M591" s="7">
        <v>2.0</v>
      </c>
      <c r="N591" s="7" t="s">
        <v>213</v>
      </c>
      <c r="O591" s="7" t="s">
        <v>214</v>
      </c>
      <c r="P591" s="37" t="s">
        <v>273</v>
      </c>
      <c r="Q591" s="7" t="s">
        <v>106</v>
      </c>
    </row>
    <row r="592">
      <c r="A592" s="38" t="s">
        <v>1078</v>
      </c>
      <c r="B592" s="39">
        <v>10.0</v>
      </c>
      <c r="C592" s="40">
        <v>18200.0</v>
      </c>
      <c r="D592" s="39">
        <v>2.0</v>
      </c>
      <c r="E592" s="39" t="s">
        <v>281</v>
      </c>
      <c r="F592" s="39" t="s">
        <v>248</v>
      </c>
      <c r="G592" s="39" t="s">
        <v>210</v>
      </c>
      <c r="H592" s="39" t="s">
        <v>1063</v>
      </c>
      <c r="I592" s="39" t="s">
        <v>204</v>
      </c>
      <c r="J592" s="39" t="s">
        <v>364</v>
      </c>
      <c r="K592" s="39" t="s">
        <v>204</v>
      </c>
      <c r="L592" s="39">
        <v>40.0</v>
      </c>
      <c r="M592" s="39">
        <v>4.0</v>
      </c>
      <c r="N592" s="42" t="s">
        <v>389</v>
      </c>
      <c r="O592" s="39">
        <v>2.0</v>
      </c>
      <c r="P592" s="41" t="s">
        <v>1079</v>
      </c>
      <c r="Q592" s="39" t="s">
        <v>24</v>
      </c>
    </row>
    <row r="593">
      <c r="A593" s="38" t="s">
        <v>1080</v>
      </c>
      <c r="B593" s="39">
        <v>15.0</v>
      </c>
      <c r="C593" s="40">
        <v>112000.0</v>
      </c>
      <c r="D593" s="39">
        <v>2.0</v>
      </c>
      <c r="E593" s="39" t="s">
        <v>281</v>
      </c>
      <c r="F593" s="39" t="s">
        <v>248</v>
      </c>
      <c r="G593" s="39" t="s">
        <v>380</v>
      </c>
      <c r="H593" s="39" t="s">
        <v>1063</v>
      </c>
      <c r="I593" s="39" t="s">
        <v>204</v>
      </c>
      <c r="J593" s="39" t="s">
        <v>364</v>
      </c>
      <c r="K593" s="39" t="s">
        <v>204</v>
      </c>
      <c r="L593" s="39">
        <v>40.0</v>
      </c>
      <c r="M593" s="39">
        <v>4.0</v>
      </c>
      <c r="N593" s="42" t="s">
        <v>389</v>
      </c>
      <c r="O593" s="39">
        <v>2.0</v>
      </c>
      <c r="P593" s="41" t="s">
        <v>1079</v>
      </c>
      <c r="Q593" s="39" t="s">
        <v>24</v>
      </c>
    </row>
    <row r="594">
      <c r="A594" s="38" t="s">
        <v>1081</v>
      </c>
      <c r="B594" s="39">
        <v>18.0</v>
      </c>
      <c r="C594" s="40">
        <v>385000.0</v>
      </c>
      <c r="D594" s="39">
        <v>2.0</v>
      </c>
      <c r="E594" s="39" t="s">
        <v>281</v>
      </c>
      <c r="F594" s="39" t="s">
        <v>248</v>
      </c>
      <c r="G594" s="39" t="s">
        <v>436</v>
      </c>
      <c r="H594" s="39" t="s">
        <v>1063</v>
      </c>
      <c r="I594" s="39" t="s">
        <v>204</v>
      </c>
      <c r="J594" s="39" t="s">
        <v>369</v>
      </c>
      <c r="K594" s="39" t="s">
        <v>204</v>
      </c>
      <c r="L594" s="39">
        <v>40.0</v>
      </c>
      <c r="M594" s="39">
        <v>4.0</v>
      </c>
      <c r="N594" s="42" t="s">
        <v>389</v>
      </c>
      <c r="O594" s="39">
        <v>2.0</v>
      </c>
      <c r="P594" s="41" t="s">
        <v>1079</v>
      </c>
      <c r="Q594" s="39" t="s">
        <v>24</v>
      </c>
    </row>
    <row r="595">
      <c r="A595" s="6" t="s">
        <v>1082</v>
      </c>
      <c r="B595" s="7">
        <v>6.0</v>
      </c>
      <c r="C595" s="36">
        <v>4390.0</v>
      </c>
      <c r="D595" s="7">
        <v>2.0</v>
      </c>
      <c r="E595" s="7" t="s">
        <v>281</v>
      </c>
      <c r="F595" s="7" t="s">
        <v>248</v>
      </c>
      <c r="G595" s="7" t="s">
        <v>310</v>
      </c>
      <c r="H595" s="7" t="s">
        <v>1063</v>
      </c>
      <c r="I595" s="7" t="s">
        <v>204</v>
      </c>
      <c r="J595" s="7" t="s">
        <v>364</v>
      </c>
      <c r="K595" s="7" t="s">
        <v>204</v>
      </c>
      <c r="L595" s="7">
        <v>40.0</v>
      </c>
      <c r="M595" s="7">
        <v>4.0</v>
      </c>
      <c r="N595" s="7" t="s">
        <v>389</v>
      </c>
      <c r="O595" s="7">
        <v>2.0</v>
      </c>
      <c r="P595" s="37" t="s">
        <v>1079</v>
      </c>
      <c r="Q595" s="7" t="s">
        <v>24</v>
      </c>
    </row>
    <row r="596">
      <c r="A596" s="38" t="s">
        <v>1083</v>
      </c>
      <c r="B596" s="39">
        <v>18.0</v>
      </c>
      <c r="C596" s="40">
        <v>410000.0</v>
      </c>
      <c r="D596" s="39">
        <v>2.0</v>
      </c>
      <c r="E596" s="39" t="s">
        <v>200</v>
      </c>
      <c r="F596" s="39" t="s">
        <v>282</v>
      </c>
      <c r="G596" s="39" t="s">
        <v>368</v>
      </c>
      <c r="H596" s="39" t="s">
        <v>283</v>
      </c>
      <c r="I596" s="39">
        <v>40.0</v>
      </c>
      <c r="J596" s="39" t="s">
        <v>829</v>
      </c>
      <c r="K596" s="39" t="s">
        <v>204</v>
      </c>
      <c r="L596" s="39">
        <v>40.0</v>
      </c>
      <c r="M596" s="39">
        <v>4.0</v>
      </c>
      <c r="N596" s="39" t="s">
        <v>213</v>
      </c>
      <c r="O596" s="39">
        <v>2.0</v>
      </c>
      <c r="P596" s="41" t="s">
        <v>1084</v>
      </c>
      <c r="Q596" s="39" t="s">
        <v>24</v>
      </c>
    </row>
    <row r="597">
      <c r="A597" s="6" t="s">
        <v>1085</v>
      </c>
      <c r="B597" s="7">
        <v>4.0</v>
      </c>
      <c r="C597" s="36">
        <v>2350.0</v>
      </c>
      <c r="D597" s="7">
        <v>2.0</v>
      </c>
      <c r="E597" s="7" t="s">
        <v>200</v>
      </c>
      <c r="F597" s="7" t="s">
        <v>282</v>
      </c>
      <c r="G597" s="7" t="s">
        <v>232</v>
      </c>
      <c r="H597" s="7" t="s">
        <v>283</v>
      </c>
      <c r="I597" s="7">
        <v>15.0</v>
      </c>
      <c r="J597" s="7" t="s">
        <v>829</v>
      </c>
      <c r="K597" s="7" t="s">
        <v>204</v>
      </c>
      <c r="L597" s="7">
        <v>40.0</v>
      </c>
      <c r="M597" s="7">
        <v>4.0</v>
      </c>
      <c r="N597" s="7" t="s">
        <v>213</v>
      </c>
      <c r="O597" s="7">
        <v>2.0</v>
      </c>
      <c r="P597" s="37" t="s">
        <v>1084</v>
      </c>
      <c r="Q597" s="7" t="s">
        <v>24</v>
      </c>
    </row>
    <row r="598">
      <c r="A598" s="38" t="s">
        <v>1086</v>
      </c>
      <c r="B598" s="39">
        <v>12.0</v>
      </c>
      <c r="C598" s="40">
        <v>40800.0</v>
      </c>
      <c r="D598" s="39">
        <v>2.0</v>
      </c>
      <c r="E598" s="39" t="s">
        <v>200</v>
      </c>
      <c r="F598" s="39" t="s">
        <v>282</v>
      </c>
      <c r="G598" s="39" t="s">
        <v>210</v>
      </c>
      <c r="H598" s="39" t="s">
        <v>283</v>
      </c>
      <c r="I598" s="39">
        <v>30.0</v>
      </c>
      <c r="J598" s="39" t="s">
        <v>829</v>
      </c>
      <c r="K598" s="39" t="s">
        <v>204</v>
      </c>
      <c r="L598" s="39">
        <v>40.0</v>
      </c>
      <c r="M598" s="39">
        <v>4.0</v>
      </c>
      <c r="N598" s="39" t="s">
        <v>213</v>
      </c>
      <c r="O598" s="39">
        <v>2.0</v>
      </c>
      <c r="P598" s="41" t="s">
        <v>1084</v>
      </c>
      <c r="Q598" s="39" t="s">
        <v>24</v>
      </c>
    </row>
    <row r="599">
      <c r="A599" s="6" t="s">
        <v>1087</v>
      </c>
      <c r="B599" s="7">
        <v>10.0</v>
      </c>
      <c r="C599" s="36">
        <v>18450.0</v>
      </c>
      <c r="D599" s="7">
        <v>1.0</v>
      </c>
      <c r="E599" s="7" t="s">
        <v>281</v>
      </c>
      <c r="F599" s="7" t="s">
        <v>235</v>
      </c>
      <c r="G599" s="7" t="s">
        <v>210</v>
      </c>
      <c r="H599" s="7" t="s">
        <v>203</v>
      </c>
      <c r="I599" s="7" t="s">
        <v>204</v>
      </c>
      <c r="J599" s="7" t="s">
        <v>264</v>
      </c>
      <c r="K599" s="7" t="s">
        <v>204</v>
      </c>
      <c r="L599" s="7" t="s">
        <v>204</v>
      </c>
      <c r="M599" s="7" t="s">
        <v>204</v>
      </c>
      <c r="N599" s="7" t="s">
        <v>204</v>
      </c>
      <c r="O599" s="7" t="s">
        <v>214</v>
      </c>
      <c r="P599" s="37" t="s">
        <v>228</v>
      </c>
      <c r="Q599" s="7" t="s">
        <v>125</v>
      </c>
    </row>
    <row r="600">
      <c r="A600" s="6" t="s">
        <v>1088</v>
      </c>
      <c r="B600" s="7">
        <v>14.0</v>
      </c>
      <c r="C600" s="36">
        <v>77800.0</v>
      </c>
      <c r="D600" s="7">
        <v>1.0</v>
      </c>
      <c r="E600" s="7" t="s">
        <v>281</v>
      </c>
      <c r="F600" s="7" t="s">
        <v>235</v>
      </c>
      <c r="G600" s="7" t="s">
        <v>321</v>
      </c>
      <c r="H600" s="7" t="s">
        <v>203</v>
      </c>
      <c r="I600" s="7" t="s">
        <v>204</v>
      </c>
      <c r="J600" s="7" t="s">
        <v>264</v>
      </c>
      <c r="K600" s="7" t="s">
        <v>204</v>
      </c>
      <c r="L600" s="7" t="s">
        <v>204</v>
      </c>
      <c r="M600" s="7" t="s">
        <v>204</v>
      </c>
      <c r="N600" s="7" t="s">
        <v>204</v>
      </c>
      <c r="O600" s="7" t="s">
        <v>214</v>
      </c>
      <c r="P600" s="37" t="s">
        <v>228</v>
      </c>
      <c r="Q600" s="7" t="s">
        <v>125</v>
      </c>
    </row>
    <row r="601">
      <c r="A601" s="6" t="s">
        <v>1089</v>
      </c>
      <c r="B601" s="7">
        <v>6.0</v>
      </c>
      <c r="C601" s="36">
        <v>4400.0</v>
      </c>
      <c r="D601" s="7">
        <v>1.0</v>
      </c>
      <c r="E601" s="7" t="s">
        <v>281</v>
      </c>
      <c r="F601" s="7" t="s">
        <v>235</v>
      </c>
      <c r="G601" s="7" t="s">
        <v>232</v>
      </c>
      <c r="H601" s="7" t="s">
        <v>203</v>
      </c>
      <c r="I601" s="7" t="s">
        <v>204</v>
      </c>
      <c r="J601" s="7" t="s">
        <v>264</v>
      </c>
      <c r="K601" s="7" t="s">
        <v>204</v>
      </c>
      <c r="L601" s="7" t="s">
        <v>204</v>
      </c>
      <c r="M601" s="7" t="s">
        <v>204</v>
      </c>
      <c r="N601" s="7" t="s">
        <v>204</v>
      </c>
      <c r="O601" s="7" t="s">
        <v>214</v>
      </c>
      <c r="P601" s="37" t="s">
        <v>228</v>
      </c>
      <c r="Q601" s="7" t="s">
        <v>125</v>
      </c>
    </row>
    <row r="602">
      <c r="A602" s="6" t="s">
        <v>1090</v>
      </c>
      <c r="B602" s="7">
        <v>18.0</v>
      </c>
      <c r="C602" s="36">
        <v>392100.0</v>
      </c>
      <c r="D602" s="7">
        <v>1.0</v>
      </c>
      <c r="E602" s="7" t="s">
        <v>281</v>
      </c>
      <c r="F602" s="7" t="s">
        <v>235</v>
      </c>
      <c r="G602" s="7" t="s">
        <v>911</v>
      </c>
      <c r="H602" s="7" t="s">
        <v>203</v>
      </c>
      <c r="I602" s="7" t="s">
        <v>204</v>
      </c>
      <c r="J602" s="7" t="s">
        <v>264</v>
      </c>
      <c r="K602" s="7" t="s">
        <v>204</v>
      </c>
      <c r="L602" s="7" t="s">
        <v>204</v>
      </c>
      <c r="M602" s="7" t="s">
        <v>204</v>
      </c>
      <c r="N602" s="7" t="s">
        <v>204</v>
      </c>
      <c r="O602" s="7" t="s">
        <v>214</v>
      </c>
      <c r="P602" s="37" t="s">
        <v>228</v>
      </c>
      <c r="Q602" s="7" t="s">
        <v>125</v>
      </c>
    </row>
    <row r="603">
      <c r="A603" s="38" t="s">
        <v>1091</v>
      </c>
      <c r="B603" s="39">
        <v>17.0</v>
      </c>
      <c r="C603" s="40">
        <v>243000.0</v>
      </c>
      <c r="D603" s="39">
        <v>2.0</v>
      </c>
      <c r="E603" s="39" t="s">
        <v>234</v>
      </c>
      <c r="F603" s="39" t="s">
        <v>235</v>
      </c>
      <c r="G603" s="39" t="s">
        <v>204</v>
      </c>
      <c r="H603" s="39" t="s">
        <v>204</v>
      </c>
      <c r="I603" s="39">
        <v>80.0</v>
      </c>
      <c r="J603" s="39" t="s">
        <v>204</v>
      </c>
      <c r="K603" s="39" t="s">
        <v>204</v>
      </c>
      <c r="L603" s="39">
        <v>20.0</v>
      </c>
      <c r="M603" s="39">
        <v>1.0</v>
      </c>
      <c r="N603" s="39" t="s">
        <v>17</v>
      </c>
      <c r="O603" s="39">
        <v>2.0</v>
      </c>
      <c r="P603" s="41" t="s">
        <v>1092</v>
      </c>
      <c r="Q603" s="39" t="s">
        <v>24</v>
      </c>
    </row>
    <row r="604">
      <c r="A604" s="38" t="s">
        <v>1093</v>
      </c>
      <c r="B604" s="39">
        <v>3.0</v>
      </c>
      <c r="C604" s="40">
        <v>1470.0</v>
      </c>
      <c r="D604" s="39">
        <v>2.0</v>
      </c>
      <c r="E604" s="39" t="s">
        <v>234</v>
      </c>
      <c r="F604" s="39" t="s">
        <v>235</v>
      </c>
      <c r="G604" s="39" t="s">
        <v>204</v>
      </c>
      <c r="H604" s="39" t="s">
        <v>204</v>
      </c>
      <c r="I604" s="39">
        <v>40.0</v>
      </c>
      <c r="J604" s="39" t="s">
        <v>204</v>
      </c>
      <c r="K604" s="39" t="s">
        <v>204</v>
      </c>
      <c r="L604" s="39">
        <v>8.0</v>
      </c>
      <c r="M604" s="39">
        <v>1.0</v>
      </c>
      <c r="N604" s="39" t="s">
        <v>17</v>
      </c>
      <c r="O604" s="39">
        <v>2.0</v>
      </c>
      <c r="P604" s="41" t="s">
        <v>1092</v>
      </c>
      <c r="Q604" s="39" t="s">
        <v>24</v>
      </c>
    </row>
    <row r="605">
      <c r="A605" s="38" t="s">
        <v>1094</v>
      </c>
      <c r="B605" s="39">
        <v>13.0</v>
      </c>
      <c r="C605" s="40">
        <v>51400.0</v>
      </c>
      <c r="D605" s="39">
        <v>2.0</v>
      </c>
      <c r="E605" s="39" t="s">
        <v>234</v>
      </c>
      <c r="F605" s="39" t="s">
        <v>235</v>
      </c>
      <c r="G605" s="39" t="s">
        <v>204</v>
      </c>
      <c r="H605" s="39" t="s">
        <v>204</v>
      </c>
      <c r="I605" s="39">
        <v>60.0</v>
      </c>
      <c r="J605" s="39" t="s">
        <v>204</v>
      </c>
      <c r="K605" s="39" t="s">
        <v>204</v>
      </c>
      <c r="L605" s="39">
        <v>16.0</v>
      </c>
      <c r="M605" s="39">
        <v>1.0</v>
      </c>
      <c r="N605" s="39" t="s">
        <v>17</v>
      </c>
      <c r="O605" s="39">
        <v>2.0</v>
      </c>
      <c r="P605" s="41" t="s">
        <v>1092</v>
      </c>
      <c r="Q605" s="39" t="s">
        <v>24</v>
      </c>
    </row>
    <row r="606">
      <c r="A606" s="6" t="s">
        <v>1095</v>
      </c>
      <c r="B606" s="7">
        <v>7.0</v>
      </c>
      <c r="C606" s="36">
        <v>6930.0</v>
      </c>
      <c r="D606" s="7">
        <v>2.0</v>
      </c>
      <c r="E606" s="7" t="s">
        <v>234</v>
      </c>
      <c r="F606" s="7" t="s">
        <v>235</v>
      </c>
      <c r="G606" s="7" t="s">
        <v>204</v>
      </c>
      <c r="H606" s="7" t="s">
        <v>204</v>
      </c>
      <c r="I606" s="7">
        <v>50.0</v>
      </c>
      <c r="J606" s="7" t="s">
        <v>204</v>
      </c>
      <c r="K606" s="7" t="s">
        <v>204</v>
      </c>
      <c r="L606" s="7">
        <v>12.0</v>
      </c>
      <c r="M606" s="7">
        <v>1.0</v>
      </c>
      <c r="N606" s="7" t="s">
        <v>17</v>
      </c>
      <c r="O606" s="7">
        <v>2.0</v>
      </c>
      <c r="P606" s="37" t="s">
        <v>1092</v>
      </c>
      <c r="Q606" s="7" t="s">
        <v>24</v>
      </c>
    </row>
    <row r="607">
      <c r="A607" s="6" t="s">
        <v>1096</v>
      </c>
      <c r="B607" s="7">
        <v>6.0</v>
      </c>
      <c r="C607" s="36">
        <v>4450.0</v>
      </c>
      <c r="D607" s="7">
        <v>1.0</v>
      </c>
      <c r="E607" s="7" t="s">
        <v>281</v>
      </c>
      <c r="F607" s="7" t="s">
        <v>248</v>
      </c>
      <c r="G607" s="7" t="s">
        <v>223</v>
      </c>
      <c r="H607" s="7" t="s">
        <v>249</v>
      </c>
      <c r="I607" s="7" t="s">
        <v>204</v>
      </c>
      <c r="J607" s="7" t="s">
        <v>204</v>
      </c>
      <c r="K607" s="7" t="s">
        <v>204</v>
      </c>
      <c r="L607" s="7">
        <v>20.0</v>
      </c>
      <c r="M607" s="7">
        <v>1.0</v>
      </c>
      <c r="N607" s="7" t="s">
        <v>213</v>
      </c>
      <c r="O607" s="7" t="s">
        <v>214</v>
      </c>
      <c r="P607" s="37" t="s">
        <v>1097</v>
      </c>
      <c r="Q607" s="7" t="s">
        <v>24</v>
      </c>
    </row>
    <row r="608">
      <c r="A608" s="38" t="s">
        <v>1098</v>
      </c>
      <c r="B608" s="39">
        <v>13.0</v>
      </c>
      <c r="C608" s="40">
        <v>50800.0</v>
      </c>
      <c r="D608" s="39">
        <v>1.0</v>
      </c>
      <c r="E608" s="39" t="s">
        <v>281</v>
      </c>
      <c r="F608" s="39" t="s">
        <v>248</v>
      </c>
      <c r="G608" s="39" t="s">
        <v>218</v>
      </c>
      <c r="H608" s="39" t="s">
        <v>249</v>
      </c>
      <c r="I608" s="39" t="s">
        <v>204</v>
      </c>
      <c r="J608" s="39" t="s">
        <v>204</v>
      </c>
      <c r="K608" s="39" t="s">
        <v>204</v>
      </c>
      <c r="L608" s="39">
        <v>20.0</v>
      </c>
      <c r="M608" s="39">
        <v>1.0</v>
      </c>
      <c r="N608" s="39" t="s">
        <v>213</v>
      </c>
      <c r="O608" s="39" t="s">
        <v>214</v>
      </c>
      <c r="P608" s="41" t="s">
        <v>1097</v>
      </c>
      <c r="Q608" s="39" t="s">
        <v>24</v>
      </c>
    </row>
    <row r="609">
      <c r="A609" s="38" t="s">
        <v>1099</v>
      </c>
      <c r="B609" s="39">
        <v>20.0</v>
      </c>
      <c r="C609" s="40">
        <v>897000.0</v>
      </c>
      <c r="D609" s="39">
        <v>1.0</v>
      </c>
      <c r="E609" s="39" t="s">
        <v>281</v>
      </c>
      <c r="F609" s="39" t="s">
        <v>248</v>
      </c>
      <c r="G609" s="39" t="s">
        <v>576</v>
      </c>
      <c r="H609" s="39" t="s">
        <v>249</v>
      </c>
      <c r="I609" s="39" t="s">
        <v>204</v>
      </c>
      <c r="J609" s="39" t="s">
        <v>204</v>
      </c>
      <c r="K609" s="39" t="s">
        <v>204</v>
      </c>
      <c r="L609" s="39">
        <v>20.0</v>
      </c>
      <c r="M609" s="39">
        <v>1.0</v>
      </c>
      <c r="N609" s="39" t="s">
        <v>213</v>
      </c>
      <c r="O609" s="39" t="s">
        <v>214</v>
      </c>
      <c r="P609" s="41" t="s">
        <v>1097</v>
      </c>
      <c r="Q609" s="39" t="s">
        <v>24</v>
      </c>
    </row>
    <row r="610">
      <c r="A610" s="6" t="s">
        <v>1100</v>
      </c>
      <c r="B610" s="7">
        <v>15.0</v>
      </c>
      <c r="C610" s="36">
        <v>107000.0</v>
      </c>
      <c r="D610" s="7">
        <v>1.0</v>
      </c>
      <c r="E610" s="7" t="s">
        <v>281</v>
      </c>
      <c r="F610" s="7" t="s">
        <v>235</v>
      </c>
      <c r="G610" s="7" t="s">
        <v>576</v>
      </c>
      <c r="H610" s="7" t="s">
        <v>363</v>
      </c>
      <c r="I610" s="7" t="s">
        <v>204</v>
      </c>
      <c r="J610" s="7" t="s">
        <v>369</v>
      </c>
      <c r="K610" s="7" t="s">
        <v>204</v>
      </c>
      <c r="L610" s="7" t="s">
        <v>204</v>
      </c>
      <c r="M610" s="7" t="s">
        <v>204</v>
      </c>
      <c r="N610" s="7" t="s">
        <v>204</v>
      </c>
      <c r="O610" s="7" t="s">
        <v>214</v>
      </c>
      <c r="P610" s="37" t="s">
        <v>1101</v>
      </c>
      <c r="Q610" s="7" t="s">
        <v>9</v>
      </c>
    </row>
    <row r="611">
      <c r="A611" s="6" t="s">
        <v>1102</v>
      </c>
      <c r="B611" s="7">
        <v>4.0</v>
      </c>
      <c r="C611" s="36">
        <v>2380.0</v>
      </c>
      <c r="D611" s="7">
        <v>2.0</v>
      </c>
      <c r="E611" s="7" t="s">
        <v>326</v>
      </c>
      <c r="F611" s="7" t="s">
        <v>201</v>
      </c>
      <c r="G611" s="7" t="s">
        <v>267</v>
      </c>
      <c r="H611" s="7" t="s">
        <v>358</v>
      </c>
      <c r="I611" s="7">
        <v>50.0</v>
      </c>
      <c r="J611" s="7" t="s">
        <v>204</v>
      </c>
      <c r="K611" s="7" t="s">
        <v>204</v>
      </c>
      <c r="L611" s="7">
        <v>2.0</v>
      </c>
      <c r="M611" s="7">
        <v>2.0</v>
      </c>
      <c r="N611" s="7" t="s">
        <v>868</v>
      </c>
      <c r="O611" s="7">
        <v>2.0</v>
      </c>
      <c r="P611" s="37" t="s">
        <v>1103</v>
      </c>
      <c r="Q611" s="7" t="s">
        <v>24</v>
      </c>
    </row>
    <row r="612">
      <c r="A612" s="6" t="s">
        <v>1104</v>
      </c>
      <c r="B612" s="7">
        <v>7.0</v>
      </c>
      <c r="C612" s="36">
        <v>7500.0</v>
      </c>
      <c r="D612" s="7">
        <v>2.0</v>
      </c>
      <c r="E612" s="7" t="s">
        <v>326</v>
      </c>
      <c r="F612" s="7" t="s">
        <v>201</v>
      </c>
      <c r="G612" s="7" t="s">
        <v>230</v>
      </c>
      <c r="H612" s="7" t="s">
        <v>358</v>
      </c>
      <c r="I612" s="7">
        <v>50.0</v>
      </c>
      <c r="J612" s="7" t="s">
        <v>204</v>
      </c>
      <c r="K612" s="7" t="s">
        <v>204</v>
      </c>
      <c r="L612" s="7">
        <v>2.0</v>
      </c>
      <c r="M612" s="7">
        <v>2.0</v>
      </c>
      <c r="N612" s="7" t="s">
        <v>868</v>
      </c>
      <c r="O612" s="7">
        <v>2.0</v>
      </c>
      <c r="P612" s="37" t="s">
        <v>1103</v>
      </c>
      <c r="Q612" s="7" t="s">
        <v>24</v>
      </c>
    </row>
    <row r="613">
      <c r="A613" s="38" t="s">
        <v>1105</v>
      </c>
      <c r="B613" s="39">
        <v>18.0</v>
      </c>
      <c r="C613" s="40">
        <v>627000.0</v>
      </c>
      <c r="D613" s="39">
        <v>2.0</v>
      </c>
      <c r="E613" s="39" t="s">
        <v>326</v>
      </c>
      <c r="F613" s="39" t="s">
        <v>201</v>
      </c>
      <c r="G613" s="39" t="s">
        <v>324</v>
      </c>
      <c r="H613" s="39" t="s">
        <v>358</v>
      </c>
      <c r="I613" s="39">
        <v>80.0</v>
      </c>
      <c r="J613" s="39" t="s">
        <v>204</v>
      </c>
      <c r="K613" s="39" t="s">
        <v>204</v>
      </c>
      <c r="L613" s="39">
        <v>4.0</v>
      </c>
      <c r="M613" s="39">
        <v>4.0</v>
      </c>
      <c r="N613" s="39" t="s">
        <v>868</v>
      </c>
      <c r="O613" s="39">
        <v>2.0</v>
      </c>
      <c r="P613" s="41" t="s">
        <v>1106</v>
      </c>
      <c r="Q613" s="39" t="s">
        <v>24</v>
      </c>
    </row>
    <row r="614">
      <c r="A614" s="38" t="s">
        <v>1107</v>
      </c>
      <c r="B614" s="39">
        <v>11.0</v>
      </c>
      <c r="C614" s="40">
        <v>27900.0</v>
      </c>
      <c r="D614" s="39">
        <v>2.0</v>
      </c>
      <c r="E614" s="39" t="s">
        <v>326</v>
      </c>
      <c r="F614" s="39" t="s">
        <v>201</v>
      </c>
      <c r="G614" s="39" t="s">
        <v>210</v>
      </c>
      <c r="H614" s="39" t="s">
        <v>358</v>
      </c>
      <c r="I614" s="39">
        <v>60.0</v>
      </c>
      <c r="J614" s="39" t="s">
        <v>204</v>
      </c>
      <c r="K614" s="39" t="s">
        <v>204</v>
      </c>
      <c r="L614" s="39">
        <v>3.0</v>
      </c>
      <c r="M614" s="39">
        <v>3.0</v>
      </c>
      <c r="N614" s="39" t="s">
        <v>868</v>
      </c>
      <c r="O614" s="39">
        <v>2.0</v>
      </c>
      <c r="P614" s="41" t="s">
        <v>1108</v>
      </c>
      <c r="Q614" s="39" t="s">
        <v>24</v>
      </c>
    </row>
    <row r="615">
      <c r="A615" s="38" t="s">
        <v>1109</v>
      </c>
      <c r="B615" s="39">
        <v>15.0</v>
      </c>
      <c r="C615" s="40">
        <v>124000.0</v>
      </c>
      <c r="D615" s="39">
        <v>2.0</v>
      </c>
      <c r="E615" s="39" t="s">
        <v>326</v>
      </c>
      <c r="F615" s="39" t="s">
        <v>201</v>
      </c>
      <c r="G615" s="39" t="s">
        <v>321</v>
      </c>
      <c r="H615" s="39" t="s">
        <v>358</v>
      </c>
      <c r="I615" s="39">
        <v>70.0</v>
      </c>
      <c r="J615" s="39" t="s">
        <v>204</v>
      </c>
      <c r="K615" s="39" t="s">
        <v>204</v>
      </c>
      <c r="L615" s="39">
        <v>3.0</v>
      </c>
      <c r="M615" s="39">
        <v>3.0</v>
      </c>
      <c r="N615" s="39" t="s">
        <v>868</v>
      </c>
      <c r="O615" s="39">
        <v>2.0</v>
      </c>
      <c r="P615" s="41" t="s">
        <v>1108</v>
      </c>
      <c r="Q615" s="39" t="s">
        <v>24</v>
      </c>
    </row>
    <row r="616">
      <c r="A616" s="38" t="s">
        <v>1110</v>
      </c>
      <c r="B616" s="39">
        <v>9.0</v>
      </c>
      <c r="C616" s="40">
        <v>15000.0</v>
      </c>
      <c r="D616" s="39">
        <v>2.0</v>
      </c>
      <c r="E616" s="39" t="s">
        <v>234</v>
      </c>
      <c r="F616" s="39" t="s">
        <v>209</v>
      </c>
      <c r="G616" s="39" t="s">
        <v>220</v>
      </c>
      <c r="H616" s="39" t="s">
        <v>211</v>
      </c>
      <c r="I616" s="39">
        <v>60.0</v>
      </c>
      <c r="J616" s="39" t="s">
        <v>212</v>
      </c>
      <c r="K616" s="39" t="s">
        <v>279</v>
      </c>
      <c r="L616" s="39">
        <v>10.0</v>
      </c>
      <c r="M616" s="39">
        <v>2.0</v>
      </c>
      <c r="N616" s="39" t="s">
        <v>1111</v>
      </c>
      <c r="O616" s="39">
        <v>3.0</v>
      </c>
      <c r="P616" s="41" t="s">
        <v>724</v>
      </c>
      <c r="Q616" s="39" t="s">
        <v>24</v>
      </c>
    </row>
    <row r="617">
      <c r="A617" s="38" t="s">
        <v>1112</v>
      </c>
      <c r="B617" s="39">
        <v>19.0</v>
      </c>
      <c r="C617" s="40">
        <v>650000.0</v>
      </c>
      <c r="D617" s="39">
        <v>2.0</v>
      </c>
      <c r="E617" s="39" t="s">
        <v>234</v>
      </c>
      <c r="F617" s="39" t="s">
        <v>209</v>
      </c>
      <c r="G617" s="39" t="s">
        <v>629</v>
      </c>
      <c r="H617" s="39" t="s">
        <v>211</v>
      </c>
      <c r="I617" s="39">
        <v>80.0</v>
      </c>
      <c r="J617" s="39" t="s">
        <v>212</v>
      </c>
      <c r="K617" s="39" t="s">
        <v>301</v>
      </c>
      <c r="L617" s="39">
        <v>10.0</v>
      </c>
      <c r="M617" s="39">
        <v>5.0</v>
      </c>
      <c r="N617" s="39" t="s">
        <v>1111</v>
      </c>
      <c r="O617" s="39">
        <v>3.0</v>
      </c>
      <c r="P617" s="41" t="s">
        <v>722</v>
      </c>
      <c r="Q617" s="39" t="s">
        <v>24</v>
      </c>
    </row>
    <row r="618">
      <c r="A618" s="38" t="s">
        <v>1113</v>
      </c>
      <c r="B618" s="39">
        <v>15.0</v>
      </c>
      <c r="C618" s="40">
        <v>131000.0</v>
      </c>
      <c r="D618" s="39">
        <v>2.0</v>
      </c>
      <c r="E618" s="39" t="s">
        <v>326</v>
      </c>
      <c r="F618" s="39" t="s">
        <v>235</v>
      </c>
      <c r="G618" s="39" t="s">
        <v>306</v>
      </c>
      <c r="H618" s="39" t="s">
        <v>211</v>
      </c>
      <c r="I618" s="39">
        <v>80.0</v>
      </c>
      <c r="J618" s="39" t="s">
        <v>369</v>
      </c>
      <c r="K618" s="39" t="s">
        <v>204</v>
      </c>
      <c r="L618" s="39">
        <v>10.0</v>
      </c>
      <c r="M618" s="39">
        <v>5.0</v>
      </c>
      <c r="N618" s="42" t="s">
        <v>1111</v>
      </c>
      <c r="O618" s="39">
        <v>2.0</v>
      </c>
      <c r="P618" s="41" t="s">
        <v>1114</v>
      </c>
      <c r="Q618" s="39" t="s">
        <v>24</v>
      </c>
    </row>
    <row r="619">
      <c r="A619" s="38" t="s">
        <v>1115</v>
      </c>
      <c r="B619" s="39">
        <v>19.0</v>
      </c>
      <c r="C619" s="40">
        <v>648000.0</v>
      </c>
      <c r="D619" s="39">
        <v>2.0</v>
      </c>
      <c r="E619" s="39" t="s">
        <v>326</v>
      </c>
      <c r="F619" s="39" t="s">
        <v>235</v>
      </c>
      <c r="G619" s="39" t="s">
        <v>314</v>
      </c>
      <c r="H619" s="39" t="s">
        <v>211</v>
      </c>
      <c r="I619" s="39">
        <v>100.0</v>
      </c>
      <c r="J619" s="39" t="s">
        <v>369</v>
      </c>
      <c r="K619" s="39" t="s">
        <v>204</v>
      </c>
      <c r="L619" s="39">
        <v>10.0</v>
      </c>
      <c r="M619" s="39">
        <v>2.0</v>
      </c>
      <c r="N619" s="42" t="s">
        <v>1111</v>
      </c>
      <c r="O619" s="39">
        <v>2.0</v>
      </c>
      <c r="P619" s="41" t="s">
        <v>1004</v>
      </c>
      <c r="Q619" s="39" t="s">
        <v>24</v>
      </c>
    </row>
    <row r="620">
      <c r="A620" s="38" t="s">
        <v>1116</v>
      </c>
      <c r="B620" s="39">
        <v>10.0</v>
      </c>
      <c r="C620" s="40">
        <v>20100.0</v>
      </c>
      <c r="D620" s="39">
        <v>2.0</v>
      </c>
      <c r="E620" s="39" t="s">
        <v>326</v>
      </c>
      <c r="F620" s="39" t="s">
        <v>235</v>
      </c>
      <c r="G620" s="39" t="s">
        <v>308</v>
      </c>
      <c r="H620" s="39" t="s">
        <v>211</v>
      </c>
      <c r="I620" s="39">
        <v>60.0</v>
      </c>
      <c r="J620" s="39" t="s">
        <v>364</v>
      </c>
      <c r="K620" s="39" t="s">
        <v>204</v>
      </c>
      <c r="L620" s="39">
        <v>10.0</v>
      </c>
      <c r="M620" s="39">
        <v>10.0</v>
      </c>
      <c r="N620" s="42" t="s">
        <v>1111</v>
      </c>
      <c r="O620" s="39">
        <v>2.0</v>
      </c>
      <c r="P620" s="41" t="s">
        <v>1002</v>
      </c>
      <c r="Q620" s="39" t="s">
        <v>24</v>
      </c>
    </row>
    <row r="621">
      <c r="A621" s="38" t="s">
        <v>1117</v>
      </c>
      <c r="B621" s="39">
        <v>12.0</v>
      </c>
      <c r="C621" s="40">
        <v>35400.0</v>
      </c>
      <c r="D621" s="39">
        <v>2.0</v>
      </c>
      <c r="E621" s="39" t="s">
        <v>200</v>
      </c>
      <c r="F621" s="39" t="s">
        <v>235</v>
      </c>
      <c r="G621" s="39" t="s">
        <v>204</v>
      </c>
      <c r="H621" s="39" t="s">
        <v>204</v>
      </c>
      <c r="I621" s="39">
        <v>60.0</v>
      </c>
      <c r="J621" s="39" t="s">
        <v>364</v>
      </c>
      <c r="K621" s="39" t="s">
        <v>204</v>
      </c>
      <c r="L621" s="45">
        <v>10.0</v>
      </c>
      <c r="M621" s="39">
        <v>1.0</v>
      </c>
      <c r="N621" s="39" t="s">
        <v>1111</v>
      </c>
      <c r="O621" s="39">
        <v>1.0</v>
      </c>
      <c r="P621" s="41" t="s">
        <v>1118</v>
      </c>
      <c r="Q621" s="39" t="s">
        <v>24</v>
      </c>
    </row>
    <row r="622">
      <c r="A622" s="38" t="s">
        <v>1119</v>
      </c>
      <c r="B622" s="39">
        <v>15.0</v>
      </c>
      <c r="C622" s="40">
        <v>110000.0</v>
      </c>
      <c r="D622" s="39">
        <v>2.0</v>
      </c>
      <c r="E622" s="39" t="s">
        <v>200</v>
      </c>
      <c r="F622" s="39" t="s">
        <v>235</v>
      </c>
      <c r="G622" s="39" t="s">
        <v>204</v>
      </c>
      <c r="H622" s="39" t="s">
        <v>204</v>
      </c>
      <c r="I622" s="39">
        <v>80.0</v>
      </c>
      <c r="J622" s="39" t="s">
        <v>369</v>
      </c>
      <c r="K622" s="39" t="s">
        <v>204</v>
      </c>
      <c r="L622" s="45">
        <v>10.0</v>
      </c>
      <c r="M622" s="45">
        <v>2.0</v>
      </c>
      <c r="N622" s="39" t="s">
        <v>1111</v>
      </c>
      <c r="O622" s="39">
        <v>1.0</v>
      </c>
      <c r="P622" s="41" t="s">
        <v>1120</v>
      </c>
      <c r="Q622" s="39" t="s">
        <v>24</v>
      </c>
    </row>
    <row r="623">
      <c r="A623" s="38" t="s">
        <v>1121</v>
      </c>
      <c r="B623" s="39">
        <v>20.0</v>
      </c>
      <c r="C623" s="40">
        <v>830000.0</v>
      </c>
      <c r="D623" s="39">
        <v>2.0</v>
      </c>
      <c r="E623" s="39" t="s">
        <v>200</v>
      </c>
      <c r="F623" s="39" t="s">
        <v>235</v>
      </c>
      <c r="G623" s="39" t="s">
        <v>204</v>
      </c>
      <c r="H623" s="39" t="s">
        <v>204</v>
      </c>
      <c r="I623" s="39">
        <v>80.0</v>
      </c>
      <c r="J623" s="39" t="s">
        <v>369</v>
      </c>
      <c r="K623" s="39" t="s">
        <v>204</v>
      </c>
      <c r="L623" s="45">
        <v>10.0</v>
      </c>
      <c r="M623" s="45">
        <v>2.0</v>
      </c>
      <c r="N623" s="39" t="s">
        <v>1111</v>
      </c>
      <c r="O623" s="39">
        <v>1.0</v>
      </c>
      <c r="P623" s="41" t="s">
        <v>1122</v>
      </c>
      <c r="Q623" s="39" t="s">
        <v>24</v>
      </c>
    </row>
    <row r="624">
      <c r="A624" s="38" t="s">
        <v>1123</v>
      </c>
      <c r="B624" s="39">
        <v>9.0</v>
      </c>
      <c r="C624" s="40">
        <v>13300.0</v>
      </c>
      <c r="D624" s="39">
        <v>2.0</v>
      </c>
      <c r="E624" s="39" t="s">
        <v>200</v>
      </c>
      <c r="F624" s="39" t="s">
        <v>235</v>
      </c>
      <c r="G624" s="39" t="s">
        <v>204</v>
      </c>
      <c r="H624" s="39" t="s">
        <v>204</v>
      </c>
      <c r="I624" s="39">
        <v>60.0</v>
      </c>
      <c r="J624" s="39" t="s">
        <v>364</v>
      </c>
      <c r="K624" s="39" t="s">
        <v>204</v>
      </c>
      <c r="L624" s="45">
        <v>10.0</v>
      </c>
      <c r="M624" s="39">
        <v>1.0</v>
      </c>
      <c r="N624" s="39" t="s">
        <v>1111</v>
      </c>
      <c r="O624" s="39">
        <v>1.0</v>
      </c>
      <c r="P624" s="41" t="s">
        <v>1124</v>
      </c>
      <c r="Q624" s="39" t="s">
        <v>24</v>
      </c>
    </row>
    <row r="625">
      <c r="A625" s="6" t="s">
        <v>1125</v>
      </c>
      <c r="B625" s="7">
        <v>10.0</v>
      </c>
      <c r="C625" s="36">
        <v>17500.0</v>
      </c>
      <c r="D625" s="7">
        <v>1.0</v>
      </c>
      <c r="E625" s="7" t="s">
        <v>281</v>
      </c>
      <c r="F625" s="7" t="s">
        <v>235</v>
      </c>
      <c r="G625" s="7" t="s">
        <v>277</v>
      </c>
      <c r="H625" s="7" t="s">
        <v>203</v>
      </c>
      <c r="I625" s="7" t="s">
        <v>204</v>
      </c>
      <c r="J625" s="7" t="s">
        <v>455</v>
      </c>
      <c r="K625" s="7" t="s">
        <v>204</v>
      </c>
      <c r="L625" s="7" t="s">
        <v>204</v>
      </c>
      <c r="M625" s="7" t="s">
        <v>204</v>
      </c>
      <c r="N625" s="7" t="s">
        <v>204</v>
      </c>
      <c r="O625" s="7" t="s">
        <v>214</v>
      </c>
      <c r="P625" s="37" t="s">
        <v>472</v>
      </c>
      <c r="Q625" s="7" t="s">
        <v>38</v>
      </c>
    </row>
    <row r="626">
      <c r="A626" s="6" t="s">
        <v>1126</v>
      </c>
      <c r="B626" s="7">
        <v>20.0</v>
      </c>
      <c r="C626" s="36">
        <v>750000.0</v>
      </c>
      <c r="D626" s="7">
        <v>1.0</v>
      </c>
      <c r="E626" s="7" t="s">
        <v>281</v>
      </c>
      <c r="F626" s="7" t="s">
        <v>235</v>
      </c>
      <c r="G626" s="7" t="s">
        <v>1127</v>
      </c>
      <c r="H626" s="7" t="s">
        <v>203</v>
      </c>
      <c r="I626" s="7" t="s">
        <v>204</v>
      </c>
      <c r="J626" s="7" t="s">
        <v>455</v>
      </c>
      <c r="K626" s="7" t="s">
        <v>204</v>
      </c>
      <c r="L626" s="7" t="s">
        <v>204</v>
      </c>
      <c r="M626" s="7" t="s">
        <v>204</v>
      </c>
      <c r="N626" s="7" t="s">
        <v>204</v>
      </c>
      <c r="O626" s="7" t="s">
        <v>214</v>
      </c>
      <c r="P626" s="37" t="s">
        <v>472</v>
      </c>
      <c r="Q626" s="7" t="s">
        <v>38</v>
      </c>
    </row>
    <row r="627">
      <c r="A627" s="6" t="s">
        <v>1128</v>
      </c>
      <c r="B627" s="7">
        <v>6.0</v>
      </c>
      <c r="C627" s="36">
        <v>4000.0</v>
      </c>
      <c r="D627" s="7">
        <v>1.0</v>
      </c>
      <c r="E627" s="7" t="s">
        <v>281</v>
      </c>
      <c r="F627" s="7" t="s">
        <v>235</v>
      </c>
      <c r="G627" s="7" t="s">
        <v>232</v>
      </c>
      <c r="H627" s="7" t="s">
        <v>203</v>
      </c>
      <c r="I627" s="7" t="s">
        <v>204</v>
      </c>
      <c r="J627" s="7" t="s">
        <v>455</v>
      </c>
      <c r="K627" s="7" t="s">
        <v>204</v>
      </c>
      <c r="L627" s="7" t="s">
        <v>204</v>
      </c>
      <c r="M627" s="7" t="s">
        <v>204</v>
      </c>
      <c r="N627" s="7" t="s">
        <v>204</v>
      </c>
      <c r="O627" s="7" t="s">
        <v>214</v>
      </c>
      <c r="P627" s="37" t="s">
        <v>472</v>
      </c>
      <c r="Q627" s="7" t="s">
        <v>38</v>
      </c>
    </row>
    <row r="628">
      <c r="A628" s="6" t="s">
        <v>1129</v>
      </c>
      <c r="B628" s="7">
        <v>2.0</v>
      </c>
      <c r="C628" s="36">
        <v>175.0</v>
      </c>
      <c r="D628" s="7">
        <v>1.0</v>
      </c>
      <c r="E628" s="7" t="s">
        <v>281</v>
      </c>
      <c r="F628" s="7" t="s">
        <v>235</v>
      </c>
      <c r="G628" s="7" t="s">
        <v>279</v>
      </c>
      <c r="H628" s="7" t="s">
        <v>203</v>
      </c>
      <c r="I628" s="7" t="s">
        <v>204</v>
      </c>
      <c r="J628" s="7" t="s">
        <v>455</v>
      </c>
      <c r="K628" s="7" t="s">
        <v>204</v>
      </c>
      <c r="L628" s="7" t="s">
        <v>204</v>
      </c>
      <c r="M628" s="7" t="s">
        <v>204</v>
      </c>
      <c r="N628" s="7" t="s">
        <v>204</v>
      </c>
      <c r="O628" s="7" t="s">
        <v>214</v>
      </c>
      <c r="P628" s="37" t="s">
        <v>472</v>
      </c>
      <c r="Q628" s="7" t="s">
        <v>38</v>
      </c>
    </row>
    <row r="629">
      <c r="A629" s="6" t="s">
        <v>1130</v>
      </c>
      <c r="B629" s="7">
        <v>18.0</v>
      </c>
      <c r="C629" s="36">
        <v>342000.0</v>
      </c>
      <c r="D629" s="7">
        <v>1.0</v>
      </c>
      <c r="E629" s="7" t="s">
        <v>281</v>
      </c>
      <c r="F629" s="7" t="s">
        <v>235</v>
      </c>
      <c r="G629" s="7" t="s">
        <v>1048</v>
      </c>
      <c r="H629" s="7" t="s">
        <v>203</v>
      </c>
      <c r="I629" s="7" t="s">
        <v>204</v>
      </c>
      <c r="J629" s="7" t="s">
        <v>455</v>
      </c>
      <c r="K629" s="7" t="s">
        <v>204</v>
      </c>
      <c r="L629" s="7" t="s">
        <v>204</v>
      </c>
      <c r="M629" s="7" t="s">
        <v>204</v>
      </c>
      <c r="N629" s="7" t="s">
        <v>204</v>
      </c>
      <c r="O629" s="7" t="s">
        <v>214</v>
      </c>
      <c r="P629" s="37" t="s">
        <v>472</v>
      </c>
      <c r="Q629" s="7" t="s">
        <v>38</v>
      </c>
    </row>
    <row r="630">
      <c r="A630" s="6" t="s">
        <v>1131</v>
      </c>
      <c r="B630" s="7">
        <v>14.0</v>
      </c>
      <c r="C630" s="36">
        <v>67000.0</v>
      </c>
      <c r="D630" s="7">
        <v>1.0</v>
      </c>
      <c r="E630" s="7" t="s">
        <v>281</v>
      </c>
      <c r="F630" s="7" t="s">
        <v>235</v>
      </c>
      <c r="G630" s="7" t="s">
        <v>666</v>
      </c>
      <c r="H630" s="7" t="s">
        <v>203</v>
      </c>
      <c r="I630" s="7" t="s">
        <v>204</v>
      </c>
      <c r="J630" s="7" t="s">
        <v>455</v>
      </c>
      <c r="K630" s="7" t="s">
        <v>204</v>
      </c>
      <c r="L630" s="7" t="s">
        <v>204</v>
      </c>
      <c r="M630" s="7" t="s">
        <v>204</v>
      </c>
      <c r="N630" s="7" t="s">
        <v>204</v>
      </c>
      <c r="O630" s="7" t="s">
        <v>214</v>
      </c>
      <c r="P630" s="37" t="s">
        <v>472</v>
      </c>
      <c r="Q630" s="7" t="s">
        <v>38</v>
      </c>
    </row>
    <row r="631">
      <c r="A631" s="6" t="s">
        <v>1132</v>
      </c>
      <c r="B631" s="7">
        <v>1.0</v>
      </c>
      <c r="C631" s="36">
        <v>105.0</v>
      </c>
      <c r="D631" s="7">
        <v>1.0</v>
      </c>
      <c r="E631" s="7" t="s">
        <v>208</v>
      </c>
      <c r="F631" s="7" t="s">
        <v>235</v>
      </c>
      <c r="G631" s="7" t="s">
        <v>223</v>
      </c>
      <c r="H631" s="7" t="s">
        <v>203</v>
      </c>
      <c r="I631" s="7">
        <v>30.0</v>
      </c>
      <c r="J631" s="7" t="s">
        <v>455</v>
      </c>
      <c r="K631" s="7" t="s">
        <v>204</v>
      </c>
      <c r="L631" s="7">
        <v>6.0</v>
      </c>
      <c r="M631" s="7">
        <v>1.0</v>
      </c>
      <c r="N631" s="7" t="s">
        <v>227</v>
      </c>
      <c r="O631" s="7" t="s">
        <v>214</v>
      </c>
      <c r="P631" s="37" t="s">
        <v>977</v>
      </c>
      <c r="Q631" s="7" t="s">
        <v>9</v>
      </c>
    </row>
    <row r="632">
      <c r="A632" s="6" t="s">
        <v>1133</v>
      </c>
      <c r="B632" s="7">
        <v>1.0</v>
      </c>
      <c r="C632" s="36">
        <v>110.0</v>
      </c>
      <c r="D632" s="7">
        <v>2.0</v>
      </c>
      <c r="E632" s="7" t="s">
        <v>200</v>
      </c>
      <c r="F632" s="7" t="s">
        <v>235</v>
      </c>
      <c r="G632" s="7" t="s">
        <v>279</v>
      </c>
      <c r="H632" s="7" t="s">
        <v>203</v>
      </c>
      <c r="I632" s="7">
        <v>60.0</v>
      </c>
      <c r="J632" s="7" t="s">
        <v>455</v>
      </c>
      <c r="K632" s="7" t="s">
        <v>204</v>
      </c>
      <c r="L632" s="7">
        <v>12.0</v>
      </c>
      <c r="M632" s="7">
        <v>1.0</v>
      </c>
      <c r="N632" s="7" t="s">
        <v>227</v>
      </c>
      <c r="O632" s="7">
        <v>1.0</v>
      </c>
      <c r="P632" s="37" t="s">
        <v>977</v>
      </c>
      <c r="Q632" s="7" t="s">
        <v>9</v>
      </c>
    </row>
    <row r="633">
      <c r="A633" s="6" t="s">
        <v>1134</v>
      </c>
      <c r="B633" s="7">
        <v>5.0</v>
      </c>
      <c r="C633" s="36">
        <v>3000.0</v>
      </c>
      <c r="D633" s="7">
        <v>2.0</v>
      </c>
      <c r="E633" s="7" t="s">
        <v>200</v>
      </c>
      <c r="F633" s="7" t="s">
        <v>201</v>
      </c>
      <c r="G633" s="7" t="s">
        <v>232</v>
      </c>
      <c r="H633" s="7" t="s">
        <v>203</v>
      </c>
      <c r="I633" s="7">
        <v>70.0</v>
      </c>
      <c r="J633" s="7" t="s">
        <v>455</v>
      </c>
      <c r="K633" s="7" t="s">
        <v>204</v>
      </c>
      <c r="L633" s="7">
        <v>14.0</v>
      </c>
      <c r="M633" s="7">
        <v>1.0</v>
      </c>
      <c r="N633" s="7" t="s">
        <v>227</v>
      </c>
      <c r="O633" s="7">
        <v>1.0</v>
      </c>
      <c r="P633" s="37" t="s">
        <v>977</v>
      </c>
      <c r="Q633" s="7" t="s">
        <v>38</v>
      </c>
    </row>
    <row r="634">
      <c r="A634" s="6" t="s">
        <v>1135</v>
      </c>
      <c r="B634" s="7">
        <v>10.0</v>
      </c>
      <c r="C634" s="36">
        <v>18000.0</v>
      </c>
      <c r="D634" s="7">
        <v>2.0</v>
      </c>
      <c r="E634" s="7" t="s">
        <v>200</v>
      </c>
      <c r="F634" s="7" t="s">
        <v>201</v>
      </c>
      <c r="G634" s="7" t="s">
        <v>277</v>
      </c>
      <c r="H634" s="7" t="s">
        <v>203</v>
      </c>
      <c r="I634" s="7">
        <v>70.0</v>
      </c>
      <c r="J634" s="7" t="s">
        <v>455</v>
      </c>
      <c r="K634" s="7" t="s">
        <v>204</v>
      </c>
      <c r="L634" s="7">
        <v>14.0</v>
      </c>
      <c r="M634" s="7">
        <v>1.0</v>
      </c>
      <c r="N634" s="7" t="s">
        <v>227</v>
      </c>
      <c r="O634" s="7">
        <v>1.0</v>
      </c>
      <c r="P634" s="37" t="s">
        <v>977</v>
      </c>
      <c r="Q634" s="7" t="s">
        <v>38</v>
      </c>
    </row>
    <row r="635">
      <c r="A635" s="6" t="s">
        <v>1136</v>
      </c>
      <c r="B635" s="7">
        <v>15.0</v>
      </c>
      <c r="C635" s="36">
        <v>110000.0</v>
      </c>
      <c r="D635" s="7">
        <v>2.0</v>
      </c>
      <c r="E635" s="7" t="s">
        <v>200</v>
      </c>
      <c r="F635" s="7" t="s">
        <v>201</v>
      </c>
      <c r="G635" s="7" t="s">
        <v>275</v>
      </c>
      <c r="H635" s="7" t="s">
        <v>203</v>
      </c>
      <c r="I635" s="7">
        <v>70.0</v>
      </c>
      <c r="J635" s="7" t="s">
        <v>455</v>
      </c>
      <c r="K635" s="7" t="s">
        <v>204</v>
      </c>
      <c r="L635" s="7">
        <v>14.0</v>
      </c>
      <c r="M635" s="7">
        <v>1.0</v>
      </c>
      <c r="N635" s="7" t="s">
        <v>227</v>
      </c>
      <c r="O635" s="7">
        <v>1.0</v>
      </c>
      <c r="P635" s="37" t="s">
        <v>977</v>
      </c>
      <c r="Q635" s="7" t="s">
        <v>38</v>
      </c>
    </row>
    <row r="636">
      <c r="A636" s="6" t="s">
        <v>1137</v>
      </c>
      <c r="B636" s="7">
        <v>20.0</v>
      </c>
      <c r="C636" s="36">
        <v>850000.0</v>
      </c>
      <c r="D636" s="7">
        <v>2.0</v>
      </c>
      <c r="E636" s="7" t="s">
        <v>200</v>
      </c>
      <c r="F636" s="7" t="s">
        <v>201</v>
      </c>
      <c r="G636" s="7" t="s">
        <v>1138</v>
      </c>
      <c r="H636" s="7" t="s">
        <v>203</v>
      </c>
      <c r="I636" s="7">
        <v>70.0</v>
      </c>
      <c r="J636" s="7" t="s">
        <v>455</v>
      </c>
      <c r="K636" s="7" t="s">
        <v>204</v>
      </c>
      <c r="L636" s="7">
        <v>14.0</v>
      </c>
      <c r="M636" s="7">
        <v>1.0</v>
      </c>
      <c r="N636" s="7" t="s">
        <v>227</v>
      </c>
      <c r="O636" s="7">
        <v>1.0</v>
      </c>
      <c r="P636" s="37" t="s">
        <v>977</v>
      </c>
      <c r="Q636" s="7" t="s">
        <v>38</v>
      </c>
    </row>
    <row r="637">
      <c r="A637" s="6" t="s">
        <v>1139</v>
      </c>
      <c r="B637" s="7">
        <v>1.0</v>
      </c>
      <c r="C637" s="36">
        <v>200.0</v>
      </c>
      <c r="D637" s="7">
        <v>2.0</v>
      </c>
      <c r="E637" s="7" t="s">
        <v>200</v>
      </c>
      <c r="F637" s="7" t="s">
        <v>201</v>
      </c>
      <c r="G637" s="7" t="s">
        <v>279</v>
      </c>
      <c r="H637" s="7" t="s">
        <v>203</v>
      </c>
      <c r="I637" s="7">
        <v>70.0</v>
      </c>
      <c r="J637" s="7" t="s">
        <v>455</v>
      </c>
      <c r="K637" s="7" t="s">
        <v>204</v>
      </c>
      <c r="L637" s="7">
        <v>14.0</v>
      </c>
      <c r="M637" s="7">
        <v>1.0</v>
      </c>
      <c r="N637" s="7" t="s">
        <v>227</v>
      </c>
      <c r="O637" s="7">
        <v>1.0</v>
      </c>
      <c r="P637" s="37" t="s">
        <v>977</v>
      </c>
      <c r="Q637" s="7" t="s">
        <v>38</v>
      </c>
    </row>
    <row r="638">
      <c r="A638" s="6" t="s">
        <v>1140</v>
      </c>
      <c r="B638" s="7">
        <v>5.0</v>
      </c>
      <c r="C638" s="36">
        <v>2700.0</v>
      </c>
      <c r="D638" s="7">
        <v>1.0</v>
      </c>
      <c r="E638" s="7" t="s">
        <v>208</v>
      </c>
      <c r="F638" s="7" t="s">
        <v>201</v>
      </c>
      <c r="G638" s="7" t="s">
        <v>279</v>
      </c>
      <c r="H638" s="7" t="s">
        <v>203</v>
      </c>
      <c r="I638" s="7">
        <v>40.0</v>
      </c>
      <c r="J638" s="7" t="s">
        <v>455</v>
      </c>
      <c r="K638" s="7" t="s">
        <v>204</v>
      </c>
      <c r="L638" s="7">
        <v>8.0</v>
      </c>
      <c r="M638" s="7">
        <v>1.0</v>
      </c>
      <c r="N638" s="7" t="s">
        <v>227</v>
      </c>
      <c r="O638" s="7">
        <v>1.0</v>
      </c>
      <c r="P638" s="37" t="s">
        <v>977</v>
      </c>
      <c r="Q638" s="7" t="s">
        <v>38</v>
      </c>
    </row>
    <row r="639">
      <c r="A639" s="6" t="s">
        <v>1141</v>
      </c>
      <c r="B639" s="7">
        <v>10.0</v>
      </c>
      <c r="C639" s="36">
        <v>17250.0</v>
      </c>
      <c r="D639" s="7">
        <v>1.0</v>
      </c>
      <c r="E639" s="7" t="s">
        <v>208</v>
      </c>
      <c r="F639" s="7" t="s">
        <v>201</v>
      </c>
      <c r="G639" s="7" t="s">
        <v>230</v>
      </c>
      <c r="H639" s="7" t="s">
        <v>203</v>
      </c>
      <c r="I639" s="7">
        <v>40.0</v>
      </c>
      <c r="J639" s="7" t="s">
        <v>455</v>
      </c>
      <c r="K639" s="7" t="s">
        <v>204</v>
      </c>
      <c r="L639" s="7">
        <v>8.0</v>
      </c>
      <c r="M639" s="7">
        <v>1.0</v>
      </c>
      <c r="N639" s="7" t="s">
        <v>227</v>
      </c>
      <c r="O639" s="7">
        <v>1.0</v>
      </c>
      <c r="P639" s="37" t="s">
        <v>977</v>
      </c>
      <c r="Q639" s="7" t="s">
        <v>38</v>
      </c>
    </row>
    <row r="640">
      <c r="A640" s="6" t="s">
        <v>1142</v>
      </c>
      <c r="B640" s="7">
        <v>15.0</v>
      </c>
      <c r="C640" s="36">
        <v>94500.0</v>
      </c>
      <c r="D640" s="7">
        <v>1.0</v>
      </c>
      <c r="E640" s="7" t="s">
        <v>208</v>
      </c>
      <c r="F640" s="7" t="s">
        <v>201</v>
      </c>
      <c r="G640" s="7" t="s">
        <v>255</v>
      </c>
      <c r="H640" s="7" t="s">
        <v>203</v>
      </c>
      <c r="I640" s="7">
        <v>40.0</v>
      </c>
      <c r="J640" s="7" t="s">
        <v>455</v>
      </c>
      <c r="K640" s="7" t="s">
        <v>204</v>
      </c>
      <c r="L640" s="7">
        <v>8.0</v>
      </c>
      <c r="M640" s="7">
        <v>1.0</v>
      </c>
      <c r="N640" s="7" t="s">
        <v>227</v>
      </c>
      <c r="O640" s="7">
        <v>1.0</v>
      </c>
      <c r="P640" s="37" t="s">
        <v>977</v>
      </c>
      <c r="Q640" s="7" t="s">
        <v>38</v>
      </c>
    </row>
    <row r="641">
      <c r="A641" s="6" t="s">
        <v>1143</v>
      </c>
      <c r="B641" s="7">
        <v>20.0</v>
      </c>
      <c r="C641" s="36">
        <v>725000.0</v>
      </c>
      <c r="D641" s="7">
        <v>1.0</v>
      </c>
      <c r="E641" s="7" t="s">
        <v>208</v>
      </c>
      <c r="F641" s="7" t="s">
        <v>201</v>
      </c>
      <c r="G641" s="7" t="s">
        <v>239</v>
      </c>
      <c r="H641" s="7" t="s">
        <v>203</v>
      </c>
      <c r="I641" s="7">
        <v>40.0</v>
      </c>
      <c r="J641" s="7" t="s">
        <v>455</v>
      </c>
      <c r="K641" s="7" t="s">
        <v>204</v>
      </c>
      <c r="L641" s="7">
        <v>8.0</v>
      </c>
      <c r="M641" s="7">
        <v>1.0</v>
      </c>
      <c r="N641" s="7" t="s">
        <v>227</v>
      </c>
      <c r="O641" s="7">
        <v>1.0</v>
      </c>
      <c r="P641" s="37" t="s">
        <v>977</v>
      </c>
      <c r="Q641" s="7" t="s">
        <v>38</v>
      </c>
    </row>
    <row r="642">
      <c r="A642" s="6" t="s">
        <v>1144</v>
      </c>
      <c r="B642" s="7">
        <v>1.0</v>
      </c>
      <c r="C642" s="36">
        <v>175.0</v>
      </c>
      <c r="D642" s="7">
        <v>1.0</v>
      </c>
      <c r="E642" s="7" t="s">
        <v>208</v>
      </c>
      <c r="F642" s="7" t="s">
        <v>201</v>
      </c>
      <c r="G642" s="7" t="s">
        <v>223</v>
      </c>
      <c r="H642" s="7" t="s">
        <v>203</v>
      </c>
      <c r="I642" s="7">
        <v>40.0</v>
      </c>
      <c r="J642" s="7" t="s">
        <v>455</v>
      </c>
      <c r="K642" s="7" t="s">
        <v>204</v>
      </c>
      <c r="L642" s="7">
        <v>8.0</v>
      </c>
      <c r="M642" s="7">
        <v>1.0</v>
      </c>
      <c r="N642" s="7" t="s">
        <v>227</v>
      </c>
      <c r="O642" s="7">
        <v>1.0</v>
      </c>
      <c r="P642" s="37" t="s">
        <v>977</v>
      </c>
      <c r="Q642" s="7" t="s">
        <v>38</v>
      </c>
    </row>
    <row r="643">
      <c r="A643" s="38" t="s">
        <v>1145</v>
      </c>
      <c r="B643" s="39">
        <v>9.0</v>
      </c>
      <c r="C643" s="40">
        <v>14600.0</v>
      </c>
      <c r="D643" s="39">
        <v>1.0</v>
      </c>
      <c r="E643" s="39" t="s">
        <v>281</v>
      </c>
      <c r="F643" s="39" t="s">
        <v>261</v>
      </c>
      <c r="G643" s="39" t="s">
        <v>202</v>
      </c>
      <c r="H643" s="39" t="s">
        <v>263</v>
      </c>
      <c r="I643" s="39" t="s">
        <v>204</v>
      </c>
      <c r="J643" s="39" t="s">
        <v>302</v>
      </c>
      <c r="K643" s="39" t="s">
        <v>221</v>
      </c>
      <c r="L643" s="39">
        <v>20.0</v>
      </c>
      <c r="M643" s="39">
        <v>1.0</v>
      </c>
      <c r="N643" s="39" t="s">
        <v>213</v>
      </c>
      <c r="O643" s="39" t="s">
        <v>214</v>
      </c>
      <c r="P643" s="41" t="s">
        <v>1146</v>
      </c>
      <c r="Q643" s="39" t="s">
        <v>24</v>
      </c>
    </row>
    <row r="644">
      <c r="A644" s="6" t="s">
        <v>1147</v>
      </c>
      <c r="B644" s="7">
        <v>4.0</v>
      </c>
      <c r="C644" s="36">
        <v>2230.0</v>
      </c>
      <c r="D644" s="7">
        <v>1.0</v>
      </c>
      <c r="E644" s="7" t="s">
        <v>281</v>
      </c>
      <c r="F644" s="7" t="s">
        <v>261</v>
      </c>
      <c r="G644" s="7" t="s">
        <v>223</v>
      </c>
      <c r="H644" s="7" t="s">
        <v>263</v>
      </c>
      <c r="I644" s="7" t="s">
        <v>204</v>
      </c>
      <c r="J644" s="7" t="s">
        <v>302</v>
      </c>
      <c r="K644" s="7" t="s">
        <v>223</v>
      </c>
      <c r="L644" s="7">
        <v>20.0</v>
      </c>
      <c r="M644" s="7">
        <v>1.0</v>
      </c>
      <c r="N644" s="7" t="s">
        <v>213</v>
      </c>
      <c r="O644" s="7" t="s">
        <v>214</v>
      </c>
      <c r="P644" s="37" t="s">
        <v>1146</v>
      </c>
      <c r="Q644" s="7" t="s">
        <v>24</v>
      </c>
    </row>
    <row r="645">
      <c r="A645" s="38" t="s">
        <v>1148</v>
      </c>
      <c r="B645" s="39">
        <v>14.0</v>
      </c>
      <c r="C645" s="40">
        <v>79400.0</v>
      </c>
      <c r="D645" s="39">
        <v>1.0</v>
      </c>
      <c r="E645" s="39" t="s">
        <v>281</v>
      </c>
      <c r="F645" s="39" t="s">
        <v>261</v>
      </c>
      <c r="G645" s="39" t="s">
        <v>243</v>
      </c>
      <c r="H645" s="39" t="s">
        <v>263</v>
      </c>
      <c r="I645" s="39" t="s">
        <v>204</v>
      </c>
      <c r="J645" s="39" t="s">
        <v>302</v>
      </c>
      <c r="K645" s="39" t="s">
        <v>218</v>
      </c>
      <c r="L645" s="39">
        <v>20.0</v>
      </c>
      <c r="M645" s="39">
        <v>1.0</v>
      </c>
      <c r="N645" s="39" t="s">
        <v>213</v>
      </c>
      <c r="O645" s="39" t="s">
        <v>214</v>
      </c>
      <c r="P645" s="41" t="s">
        <v>1146</v>
      </c>
      <c r="Q645" s="39" t="s">
        <v>24</v>
      </c>
    </row>
    <row r="646">
      <c r="A646" s="38" t="s">
        <v>1149</v>
      </c>
      <c r="B646" s="39">
        <v>20.0</v>
      </c>
      <c r="C646" s="40">
        <v>909000.0</v>
      </c>
      <c r="D646" s="39">
        <v>1.0</v>
      </c>
      <c r="E646" s="39" t="s">
        <v>281</v>
      </c>
      <c r="F646" s="39" t="s">
        <v>261</v>
      </c>
      <c r="G646" s="39" t="s">
        <v>570</v>
      </c>
      <c r="H646" s="39" t="s">
        <v>263</v>
      </c>
      <c r="I646" s="39" t="s">
        <v>204</v>
      </c>
      <c r="J646" s="39" t="s">
        <v>302</v>
      </c>
      <c r="K646" s="39" t="s">
        <v>383</v>
      </c>
      <c r="L646" s="39">
        <v>20.0</v>
      </c>
      <c r="M646" s="39">
        <v>1.0</v>
      </c>
      <c r="N646" s="39" t="s">
        <v>213</v>
      </c>
      <c r="O646" s="39" t="s">
        <v>214</v>
      </c>
      <c r="P646" s="41" t="s">
        <v>1146</v>
      </c>
      <c r="Q646" s="39" t="s">
        <v>24</v>
      </c>
    </row>
    <row r="647">
      <c r="A647" s="6" t="s">
        <v>1150</v>
      </c>
      <c r="B647" s="7">
        <v>8.0</v>
      </c>
      <c r="C647" s="36">
        <v>6270.0</v>
      </c>
      <c r="D647" s="7">
        <v>1.0</v>
      </c>
      <c r="E647" s="7" t="s">
        <v>208</v>
      </c>
      <c r="F647" s="7" t="s">
        <v>235</v>
      </c>
      <c r="G647" s="7" t="s">
        <v>220</v>
      </c>
      <c r="H647" s="7" t="s">
        <v>203</v>
      </c>
      <c r="I647" s="7">
        <v>30.0</v>
      </c>
      <c r="J647" s="7" t="s">
        <v>455</v>
      </c>
      <c r="K647" s="7" t="s">
        <v>204</v>
      </c>
      <c r="L647" s="7">
        <v>5.0</v>
      </c>
      <c r="M647" s="7">
        <v>1.0</v>
      </c>
      <c r="N647" s="7" t="s">
        <v>227</v>
      </c>
      <c r="O647" s="7" t="s">
        <v>214</v>
      </c>
      <c r="P647" s="37" t="s">
        <v>977</v>
      </c>
      <c r="Q647" s="7" t="s">
        <v>19</v>
      </c>
    </row>
    <row r="648">
      <c r="A648" s="6" t="s">
        <v>1151</v>
      </c>
      <c r="B648" s="7">
        <v>13.0</v>
      </c>
      <c r="C648" s="36">
        <v>44980.0</v>
      </c>
      <c r="D648" s="7">
        <v>1.0</v>
      </c>
      <c r="E648" s="7" t="s">
        <v>208</v>
      </c>
      <c r="F648" s="7" t="s">
        <v>235</v>
      </c>
      <c r="G648" s="7" t="s">
        <v>277</v>
      </c>
      <c r="H648" s="7" t="s">
        <v>203</v>
      </c>
      <c r="I648" s="7">
        <v>30.0</v>
      </c>
      <c r="J648" s="7" t="s">
        <v>455</v>
      </c>
      <c r="K648" s="7" t="s">
        <v>204</v>
      </c>
      <c r="L648" s="7">
        <v>5.0</v>
      </c>
      <c r="M648" s="7">
        <v>1.0</v>
      </c>
      <c r="N648" s="7" t="s">
        <v>227</v>
      </c>
      <c r="O648" s="7" t="s">
        <v>214</v>
      </c>
      <c r="P648" s="37" t="s">
        <v>977</v>
      </c>
      <c r="Q648" s="7" t="s">
        <v>19</v>
      </c>
    </row>
    <row r="649">
      <c r="A649" s="6" t="s">
        <v>1152</v>
      </c>
      <c r="B649" s="7">
        <v>18.0</v>
      </c>
      <c r="C649" s="36">
        <v>369000.0</v>
      </c>
      <c r="D649" s="7">
        <v>1.0</v>
      </c>
      <c r="E649" s="7" t="s">
        <v>208</v>
      </c>
      <c r="F649" s="7" t="s">
        <v>235</v>
      </c>
      <c r="G649" s="7" t="s">
        <v>275</v>
      </c>
      <c r="H649" s="7" t="s">
        <v>203</v>
      </c>
      <c r="I649" s="7">
        <v>30.0</v>
      </c>
      <c r="J649" s="7" t="s">
        <v>455</v>
      </c>
      <c r="K649" s="7" t="s">
        <v>204</v>
      </c>
      <c r="L649" s="7">
        <v>5.0</v>
      </c>
      <c r="M649" s="7">
        <v>1.0</v>
      </c>
      <c r="N649" s="7" t="s">
        <v>227</v>
      </c>
      <c r="O649" s="7" t="s">
        <v>214</v>
      </c>
      <c r="P649" s="37" t="s">
        <v>977</v>
      </c>
      <c r="Q649" s="7" t="s">
        <v>19</v>
      </c>
    </row>
    <row r="650">
      <c r="A650" s="6" t="s">
        <v>1153</v>
      </c>
      <c r="B650" s="7">
        <v>3.0</v>
      </c>
      <c r="C650" s="36">
        <v>1650.0</v>
      </c>
      <c r="D650" s="7">
        <v>1.0</v>
      </c>
      <c r="E650" s="7" t="s">
        <v>208</v>
      </c>
      <c r="F650" s="7" t="s">
        <v>235</v>
      </c>
      <c r="G650" s="7" t="s">
        <v>279</v>
      </c>
      <c r="H650" s="7" t="s">
        <v>203</v>
      </c>
      <c r="I650" s="7">
        <v>30.0</v>
      </c>
      <c r="J650" s="7" t="s">
        <v>455</v>
      </c>
      <c r="K650" s="7" t="s">
        <v>204</v>
      </c>
      <c r="L650" s="7">
        <v>5.0</v>
      </c>
      <c r="M650" s="7">
        <v>1.0</v>
      </c>
      <c r="N650" s="7" t="s">
        <v>227</v>
      </c>
      <c r="O650" s="7" t="s">
        <v>214</v>
      </c>
      <c r="P650" s="37" t="s">
        <v>977</v>
      </c>
      <c r="Q650" s="7" t="s">
        <v>19</v>
      </c>
    </row>
    <row r="651">
      <c r="A651" s="6" t="s">
        <v>1154</v>
      </c>
      <c r="B651" s="7">
        <v>1.0</v>
      </c>
      <c r="C651" s="36">
        <v>280.0</v>
      </c>
      <c r="D651" s="7">
        <v>2.0</v>
      </c>
      <c r="E651" s="7" t="s">
        <v>234</v>
      </c>
      <c r="F651" s="7" t="s">
        <v>235</v>
      </c>
      <c r="G651" s="7" t="s">
        <v>1155</v>
      </c>
      <c r="H651" s="7" t="s">
        <v>1155</v>
      </c>
      <c r="I651" s="7">
        <v>60.0</v>
      </c>
      <c r="J651" s="7" t="s">
        <v>204</v>
      </c>
      <c r="K651" s="7" t="s">
        <v>204</v>
      </c>
      <c r="L651" s="7">
        <v>6.0</v>
      </c>
      <c r="M651" s="7">
        <v>1.0</v>
      </c>
      <c r="N651" s="7" t="s">
        <v>17</v>
      </c>
      <c r="O651" s="7">
        <v>2.0</v>
      </c>
      <c r="P651" s="37" t="s">
        <v>228</v>
      </c>
      <c r="Q651" s="7" t="s">
        <v>9</v>
      </c>
    </row>
    <row r="652">
      <c r="A652" s="6" t="s">
        <v>1156</v>
      </c>
      <c r="B652" s="7">
        <v>8.0</v>
      </c>
      <c r="C652" s="36">
        <v>9400.0</v>
      </c>
      <c r="D652" s="7">
        <v>2.0</v>
      </c>
      <c r="E652" s="7" t="s">
        <v>234</v>
      </c>
      <c r="F652" s="7" t="s">
        <v>235</v>
      </c>
      <c r="G652" s="7" t="s">
        <v>1155</v>
      </c>
      <c r="H652" s="7" t="s">
        <v>204</v>
      </c>
      <c r="I652" s="7">
        <v>70.0</v>
      </c>
      <c r="J652" s="7" t="s">
        <v>204</v>
      </c>
      <c r="K652" s="7" t="s">
        <v>204</v>
      </c>
      <c r="L652" s="7">
        <v>12.0</v>
      </c>
      <c r="M652" s="7">
        <v>1.0</v>
      </c>
      <c r="N652" s="7" t="s">
        <v>17</v>
      </c>
      <c r="O652" s="7">
        <v>3.0</v>
      </c>
      <c r="P652" s="37" t="s">
        <v>228</v>
      </c>
      <c r="Q652" s="7" t="s">
        <v>9</v>
      </c>
    </row>
    <row r="653">
      <c r="A653" s="38" t="s">
        <v>1157</v>
      </c>
      <c r="B653" s="39">
        <v>17.0</v>
      </c>
      <c r="C653" s="40">
        <v>279000.0</v>
      </c>
      <c r="D653" s="39">
        <v>2.0</v>
      </c>
      <c r="E653" s="39" t="s">
        <v>281</v>
      </c>
      <c r="F653" s="39" t="s">
        <v>282</v>
      </c>
      <c r="G653" s="39" t="s">
        <v>275</v>
      </c>
      <c r="H653" s="39" t="s">
        <v>283</v>
      </c>
      <c r="I653" s="39" t="s">
        <v>204</v>
      </c>
      <c r="J653" s="39" t="s">
        <v>369</v>
      </c>
      <c r="K653" s="39" t="s">
        <v>204</v>
      </c>
      <c r="L653" s="39">
        <v>40.0</v>
      </c>
      <c r="M653" s="39">
        <v>4.0</v>
      </c>
      <c r="N653" s="39" t="s">
        <v>213</v>
      </c>
      <c r="O653" s="39">
        <v>2.0</v>
      </c>
      <c r="P653" s="41" t="s">
        <v>1158</v>
      </c>
      <c r="Q653" s="39" t="s">
        <v>24</v>
      </c>
    </row>
    <row r="654">
      <c r="A654" s="38" t="s">
        <v>1159</v>
      </c>
      <c r="B654" s="39">
        <v>2.0</v>
      </c>
      <c r="C654" s="40">
        <v>995.0</v>
      </c>
      <c r="D654" s="39">
        <v>2.0</v>
      </c>
      <c r="E654" s="39" t="s">
        <v>281</v>
      </c>
      <c r="F654" s="39" t="s">
        <v>282</v>
      </c>
      <c r="G654" s="39" t="s">
        <v>223</v>
      </c>
      <c r="H654" s="39" t="s">
        <v>283</v>
      </c>
      <c r="I654" s="39" t="s">
        <v>204</v>
      </c>
      <c r="J654" s="39" t="s">
        <v>364</v>
      </c>
      <c r="K654" s="39" t="s">
        <v>204</v>
      </c>
      <c r="L654" s="39">
        <v>20.0</v>
      </c>
      <c r="M654" s="39">
        <v>1.0</v>
      </c>
      <c r="N654" s="39" t="s">
        <v>213</v>
      </c>
      <c r="O654" s="39">
        <v>2.0</v>
      </c>
      <c r="P654" s="41" t="s">
        <v>563</v>
      </c>
      <c r="Q654" s="39" t="s">
        <v>24</v>
      </c>
    </row>
    <row r="655">
      <c r="A655" s="38" t="s">
        <v>1160</v>
      </c>
      <c r="B655" s="39">
        <v>12.0</v>
      </c>
      <c r="C655" s="40">
        <v>39500.0</v>
      </c>
      <c r="D655" s="39">
        <v>2.0</v>
      </c>
      <c r="E655" s="39" t="s">
        <v>281</v>
      </c>
      <c r="F655" s="39" t="s">
        <v>282</v>
      </c>
      <c r="G655" s="39" t="s">
        <v>349</v>
      </c>
      <c r="H655" s="39" t="s">
        <v>283</v>
      </c>
      <c r="I655" s="39" t="s">
        <v>204</v>
      </c>
      <c r="J655" s="39" t="s">
        <v>369</v>
      </c>
      <c r="K655" s="39" t="s">
        <v>204</v>
      </c>
      <c r="L655" s="39">
        <v>40.0</v>
      </c>
      <c r="M655" s="39">
        <v>2.0</v>
      </c>
      <c r="N655" s="39" t="s">
        <v>213</v>
      </c>
      <c r="O655" s="39">
        <v>2.0</v>
      </c>
      <c r="P655" s="41" t="s">
        <v>1158</v>
      </c>
      <c r="Q655" s="39" t="s">
        <v>24</v>
      </c>
    </row>
    <row r="656">
      <c r="A656" s="6" t="s">
        <v>1161</v>
      </c>
      <c r="B656" s="7">
        <v>7.0</v>
      </c>
      <c r="C656" s="36">
        <v>6870.0</v>
      </c>
      <c r="D656" s="7">
        <v>2.0</v>
      </c>
      <c r="E656" s="7" t="s">
        <v>281</v>
      </c>
      <c r="F656" s="7" t="s">
        <v>282</v>
      </c>
      <c r="G656" s="7" t="s">
        <v>202</v>
      </c>
      <c r="H656" s="7" t="s">
        <v>283</v>
      </c>
      <c r="I656" s="7" t="s">
        <v>204</v>
      </c>
      <c r="J656" s="7" t="s">
        <v>364</v>
      </c>
      <c r="K656" s="7" t="s">
        <v>204</v>
      </c>
      <c r="L656" s="7">
        <v>20.0</v>
      </c>
      <c r="M656" s="7">
        <v>1.0</v>
      </c>
      <c r="N656" s="7" t="s">
        <v>213</v>
      </c>
      <c r="O656" s="7">
        <v>2.0</v>
      </c>
      <c r="P656" s="37" t="s">
        <v>1158</v>
      </c>
      <c r="Q656" s="7" t="s">
        <v>24</v>
      </c>
    </row>
    <row r="657">
      <c r="A657" s="38" t="s">
        <v>1162</v>
      </c>
      <c r="B657" s="39">
        <v>2.0</v>
      </c>
      <c r="C657" s="40">
        <v>940.0</v>
      </c>
      <c r="D657" s="39">
        <v>2.0</v>
      </c>
      <c r="E657" s="39" t="s">
        <v>200</v>
      </c>
      <c r="F657" s="39" t="s">
        <v>282</v>
      </c>
      <c r="G657" s="39" t="s">
        <v>279</v>
      </c>
      <c r="H657" s="39" t="s">
        <v>283</v>
      </c>
      <c r="I657" s="39">
        <v>30.0</v>
      </c>
      <c r="J657" s="39" t="s">
        <v>339</v>
      </c>
      <c r="K657" s="39" t="s">
        <v>204</v>
      </c>
      <c r="L657" s="39">
        <v>20.0</v>
      </c>
      <c r="M657" s="39">
        <v>2.0</v>
      </c>
      <c r="N657" s="39" t="s">
        <v>213</v>
      </c>
      <c r="O657" s="39">
        <v>1.0</v>
      </c>
      <c r="P657" s="41" t="s">
        <v>443</v>
      </c>
      <c r="Q657" s="39" t="s">
        <v>24</v>
      </c>
    </row>
    <row r="658">
      <c r="A658" s="38" t="s">
        <v>1163</v>
      </c>
      <c r="B658" s="39">
        <v>11.0</v>
      </c>
      <c r="C658" s="40">
        <v>25300.0</v>
      </c>
      <c r="D658" s="39">
        <v>2.0</v>
      </c>
      <c r="E658" s="39" t="s">
        <v>200</v>
      </c>
      <c r="F658" s="39" t="s">
        <v>282</v>
      </c>
      <c r="G658" s="39" t="s">
        <v>301</v>
      </c>
      <c r="H658" s="39" t="s">
        <v>283</v>
      </c>
      <c r="I658" s="39">
        <v>80.0</v>
      </c>
      <c r="J658" s="39" t="s">
        <v>339</v>
      </c>
      <c r="K658" s="39" t="s">
        <v>204</v>
      </c>
      <c r="L658" s="39">
        <v>40.0</v>
      </c>
      <c r="M658" s="39">
        <v>4.0</v>
      </c>
      <c r="N658" s="39" t="s">
        <v>213</v>
      </c>
      <c r="O658" s="39">
        <v>1.0</v>
      </c>
      <c r="P658" s="41" t="s">
        <v>443</v>
      </c>
      <c r="Q658" s="39" t="s">
        <v>24</v>
      </c>
    </row>
    <row r="659">
      <c r="A659" s="6" t="s">
        <v>1164</v>
      </c>
      <c r="B659" s="7">
        <v>7.0</v>
      </c>
      <c r="C659" s="36">
        <v>6800.0</v>
      </c>
      <c r="D659" s="7">
        <v>2.0</v>
      </c>
      <c r="E659" s="7" t="s">
        <v>200</v>
      </c>
      <c r="F659" s="7" t="s">
        <v>282</v>
      </c>
      <c r="G659" s="7" t="s">
        <v>220</v>
      </c>
      <c r="H659" s="7" t="s">
        <v>283</v>
      </c>
      <c r="I659" s="7">
        <v>60.0</v>
      </c>
      <c r="J659" s="7" t="s">
        <v>339</v>
      </c>
      <c r="K659" s="7" t="s">
        <v>204</v>
      </c>
      <c r="L659" s="7">
        <v>40.0</v>
      </c>
      <c r="M659" s="7">
        <v>4.0</v>
      </c>
      <c r="N659" s="7" t="s">
        <v>213</v>
      </c>
      <c r="O659" s="7">
        <v>1.0</v>
      </c>
      <c r="P659" s="37" t="s">
        <v>443</v>
      </c>
      <c r="Q659" s="7" t="s">
        <v>24</v>
      </c>
    </row>
    <row r="660">
      <c r="A660" s="6" t="s">
        <v>1165</v>
      </c>
      <c r="B660" s="7">
        <v>5.0</v>
      </c>
      <c r="C660" s="36">
        <v>3050.0</v>
      </c>
      <c r="D660" s="7">
        <v>2.0</v>
      </c>
      <c r="E660" s="7" t="s">
        <v>200</v>
      </c>
      <c r="F660" s="7" t="s">
        <v>414</v>
      </c>
      <c r="G660" s="7" t="s">
        <v>232</v>
      </c>
      <c r="H660" s="7" t="s">
        <v>415</v>
      </c>
      <c r="I660" s="7">
        <v>50.0</v>
      </c>
      <c r="J660" s="7" t="s">
        <v>264</v>
      </c>
      <c r="K660" s="7" t="s">
        <v>204</v>
      </c>
      <c r="L660" s="7">
        <v>20.0</v>
      </c>
      <c r="M660" s="7">
        <v>1.0</v>
      </c>
      <c r="N660" s="7" t="s">
        <v>213</v>
      </c>
      <c r="O660" s="7">
        <v>1.0</v>
      </c>
      <c r="P660" s="37" t="s">
        <v>273</v>
      </c>
      <c r="Q660" s="7" t="s">
        <v>24</v>
      </c>
    </row>
    <row r="661">
      <c r="A661" s="38" t="s">
        <v>1166</v>
      </c>
      <c r="B661" s="39">
        <v>10.0</v>
      </c>
      <c r="C661" s="40">
        <v>18000.0</v>
      </c>
      <c r="D661" s="39">
        <v>2.0</v>
      </c>
      <c r="E661" s="39" t="s">
        <v>200</v>
      </c>
      <c r="F661" s="39" t="s">
        <v>414</v>
      </c>
      <c r="G661" s="39" t="s">
        <v>301</v>
      </c>
      <c r="H661" s="39" t="s">
        <v>415</v>
      </c>
      <c r="I661" s="39">
        <v>80.0</v>
      </c>
      <c r="J661" s="39" t="s">
        <v>264</v>
      </c>
      <c r="K661" s="39" t="s">
        <v>204</v>
      </c>
      <c r="L661" s="39">
        <v>20.0</v>
      </c>
      <c r="M661" s="39">
        <v>1.0</v>
      </c>
      <c r="N661" s="39" t="s">
        <v>213</v>
      </c>
      <c r="O661" s="39">
        <v>1.0</v>
      </c>
      <c r="P661" s="41" t="s">
        <v>273</v>
      </c>
      <c r="Q661" s="39" t="s">
        <v>24</v>
      </c>
    </row>
    <row r="662">
      <c r="A662" s="38" t="s">
        <v>1167</v>
      </c>
      <c r="B662" s="39">
        <v>15.0</v>
      </c>
      <c r="C662" s="40">
        <v>112000.0</v>
      </c>
      <c r="D662" s="39">
        <v>2.0</v>
      </c>
      <c r="E662" s="39" t="s">
        <v>200</v>
      </c>
      <c r="F662" s="39" t="s">
        <v>414</v>
      </c>
      <c r="G662" s="39" t="s">
        <v>255</v>
      </c>
      <c r="H662" s="39" t="s">
        <v>415</v>
      </c>
      <c r="I662" s="39">
        <v>80.0</v>
      </c>
      <c r="J662" s="39" t="s">
        <v>264</v>
      </c>
      <c r="K662" s="39" t="s">
        <v>204</v>
      </c>
      <c r="L662" s="39">
        <v>20.0</v>
      </c>
      <c r="M662" s="39">
        <v>1.0</v>
      </c>
      <c r="N662" s="39" t="s">
        <v>213</v>
      </c>
      <c r="O662" s="39">
        <v>1.0</v>
      </c>
      <c r="P662" s="41" t="s">
        <v>273</v>
      </c>
      <c r="Q662" s="39" t="s">
        <v>24</v>
      </c>
    </row>
    <row r="663">
      <c r="A663" s="38" t="s">
        <v>1168</v>
      </c>
      <c r="B663" s="39">
        <v>1.0</v>
      </c>
      <c r="C663" s="40">
        <v>370.0</v>
      </c>
      <c r="D663" s="39">
        <v>2.0</v>
      </c>
      <c r="E663" s="39" t="s">
        <v>200</v>
      </c>
      <c r="F663" s="39" t="s">
        <v>414</v>
      </c>
      <c r="G663" s="39" t="s">
        <v>279</v>
      </c>
      <c r="H663" s="39" t="s">
        <v>415</v>
      </c>
      <c r="I663" s="39">
        <v>50.0</v>
      </c>
      <c r="J663" s="39" t="s">
        <v>264</v>
      </c>
      <c r="K663" s="39" t="s">
        <v>204</v>
      </c>
      <c r="L663" s="39">
        <v>20.0</v>
      </c>
      <c r="M663" s="39">
        <v>1.0</v>
      </c>
      <c r="N663" s="39" t="s">
        <v>213</v>
      </c>
      <c r="O663" s="39">
        <v>1.0</v>
      </c>
      <c r="P663" s="41" t="s">
        <v>273</v>
      </c>
      <c r="Q663" s="39" t="s">
        <v>24</v>
      </c>
    </row>
    <row r="664">
      <c r="A664" s="6" t="s">
        <v>1169</v>
      </c>
      <c r="B664" s="7">
        <v>2.0</v>
      </c>
      <c r="C664" s="36">
        <v>460.0</v>
      </c>
      <c r="D664" s="7">
        <v>1.0</v>
      </c>
      <c r="E664" s="7" t="s">
        <v>198</v>
      </c>
      <c r="F664" s="7" t="s">
        <v>235</v>
      </c>
      <c r="G664" s="7" t="s">
        <v>204</v>
      </c>
      <c r="H664" s="7" t="s">
        <v>204</v>
      </c>
      <c r="I664" s="7">
        <v>10.0</v>
      </c>
      <c r="J664" s="7" t="s">
        <v>204</v>
      </c>
      <c r="K664" s="7" t="s">
        <v>204</v>
      </c>
      <c r="L664" s="7" t="s">
        <v>204</v>
      </c>
      <c r="M664" s="7" t="s">
        <v>204</v>
      </c>
      <c r="N664" s="7" t="s">
        <v>204</v>
      </c>
      <c r="O664" s="7">
        <v>1.0</v>
      </c>
      <c r="P664" s="37" t="s">
        <v>204</v>
      </c>
      <c r="Q664" s="7" t="s">
        <v>9</v>
      </c>
    </row>
    <row r="665">
      <c r="A665" s="6" t="s">
        <v>1170</v>
      </c>
      <c r="B665" s="7">
        <v>11.0</v>
      </c>
      <c r="C665" s="36">
        <v>25000.0</v>
      </c>
      <c r="D665" s="7">
        <v>1.0</v>
      </c>
      <c r="E665" s="7" t="s">
        <v>281</v>
      </c>
      <c r="F665" s="7" t="s">
        <v>235</v>
      </c>
      <c r="G665" s="7" t="s">
        <v>230</v>
      </c>
      <c r="H665" s="7" t="s">
        <v>1171</v>
      </c>
      <c r="I665" s="7" t="s">
        <v>204</v>
      </c>
      <c r="J665" s="7" t="s">
        <v>410</v>
      </c>
      <c r="K665" s="7" t="s">
        <v>279</v>
      </c>
      <c r="L665" s="7">
        <v>40.0</v>
      </c>
      <c r="M665" s="7">
        <v>1.0</v>
      </c>
      <c r="N665" s="7" t="s">
        <v>213</v>
      </c>
      <c r="O665" s="7">
        <v>1.0</v>
      </c>
      <c r="P665" s="37" t="s">
        <v>1172</v>
      </c>
      <c r="Q665" s="7" t="s">
        <v>65</v>
      </c>
    </row>
    <row r="666">
      <c r="A666" s="6" t="s">
        <v>1173</v>
      </c>
      <c r="B666" s="7">
        <v>19.0</v>
      </c>
      <c r="C666" s="36">
        <v>560000.0</v>
      </c>
      <c r="D666" s="7">
        <v>1.0</v>
      </c>
      <c r="E666" s="7" t="s">
        <v>281</v>
      </c>
      <c r="F666" s="7" t="s">
        <v>235</v>
      </c>
      <c r="G666" s="7" t="s">
        <v>346</v>
      </c>
      <c r="H666" s="7" t="s">
        <v>1171</v>
      </c>
      <c r="I666" s="7" t="s">
        <v>204</v>
      </c>
      <c r="J666" s="7" t="s">
        <v>410</v>
      </c>
      <c r="K666" s="7" t="s">
        <v>220</v>
      </c>
      <c r="L666" s="7">
        <v>40.0</v>
      </c>
      <c r="M666" s="7">
        <v>1.0</v>
      </c>
      <c r="N666" s="7" t="s">
        <v>213</v>
      </c>
      <c r="O666" s="7">
        <v>1.0</v>
      </c>
      <c r="P666" s="37" t="s">
        <v>1172</v>
      </c>
      <c r="Q666" s="7" t="s">
        <v>65</v>
      </c>
    </row>
    <row r="667">
      <c r="A667" s="6" t="s">
        <v>1174</v>
      </c>
      <c r="B667" s="7">
        <v>3.0</v>
      </c>
      <c r="C667" s="36">
        <v>1250.0</v>
      </c>
      <c r="D667" s="7">
        <v>1.0</v>
      </c>
      <c r="E667" s="7" t="s">
        <v>281</v>
      </c>
      <c r="F667" s="7" t="s">
        <v>235</v>
      </c>
      <c r="G667" s="7" t="s">
        <v>232</v>
      </c>
      <c r="H667" s="7" t="s">
        <v>1171</v>
      </c>
      <c r="I667" s="7" t="s">
        <v>204</v>
      </c>
      <c r="J667" s="7" t="s">
        <v>204</v>
      </c>
      <c r="K667" s="7" t="s">
        <v>204</v>
      </c>
      <c r="L667" s="7">
        <v>40.0</v>
      </c>
      <c r="M667" s="7">
        <v>1.0</v>
      </c>
      <c r="N667" s="7" t="s">
        <v>213</v>
      </c>
      <c r="O667" s="7">
        <v>1.0</v>
      </c>
      <c r="P667" s="37" t="s">
        <v>1172</v>
      </c>
      <c r="Q667" s="7" t="s">
        <v>65</v>
      </c>
    </row>
    <row r="668">
      <c r="A668" s="6" t="s">
        <v>1175</v>
      </c>
      <c r="B668" s="7">
        <v>16.0</v>
      </c>
      <c r="C668" s="36">
        <v>185300.0</v>
      </c>
      <c r="D668" s="7">
        <v>1.0</v>
      </c>
      <c r="E668" s="7" t="s">
        <v>357</v>
      </c>
      <c r="F668" s="7" t="s">
        <v>235</v>
      </c>
      <c r="G668" s="7" t="s">
        <v>255</v>
      </c>
      <c r="H668" s="7" t="s">
        <v>358</v>
      </c>
      <c r="I668" s="7" t="s">
        <v>204</v>
      </c>
      <c r="J668" s="7" t="s">
        <v>427</v>
      </c>
      <c r="K668" s="7" t="s">
        <v>204</v>
      </c>
      <c r="L668" s="7">
        <v>20.0</v>
      </c>
      <c r="M668" s="7">
        <v>2.0</v>
      </c>
      <c r="N668" s="7" t="s">
        <v>213</v>
      </c>
      <c r="O668" s="7" t="s">
        <v>214</v>
      </c>
      <c r="P668" s="37" t="s">
        <v>1176</v>
      </c>
      <c r="Q668" s="7" t="s">
        <v>9</v>
      </c>
    </row>
    <row r="669">
      <c r="A669" s="38" t="s">
        <v>1177</v>
      </c>
      <c r="B669" s="39">
        <v>2.0</v>
      </c>
      <c r="C669" s="40">
        <v>500.0</v>
      </c>
      <c r="D669" s="39">
        <v>1.0</v>
      </c>
      <c r="E669" s="39" t="s">
        <v>208</v>
      </c>
      <c r="F669" s="39" t="s">
        <v>402</v>
      </c>
      <c r="G669" s="39" t="s">
        <v>223</v>
      </c>
      <c r="H669" s="39" t="s">
        <v>403</v>
      </c>
      <c r="I669" s="39">
        <v>20.0</v>
      </c>
      <c r="J669" s="39" t="s">
        <v>410</v>
      </c>
      <c r="K669" s="39" t="s">
        <v>223</v>
      </c>
      <c r="L669" s="39">
        <v>20.0</v>
      </c>
      <c r="M669" s="39">
        <v>2.0</v>
      </c>
      <c r="N669" s="39" t="s">
        <v>213</v>
      </c>
      <c r="O669" s="39" t="s">
        <v>214</v>
      </c>
      <c r="P669" s="41" t="s">
        <v>317</v>
      </c>
      <c r="Q669" s="39" t="s">
        <v>24</v>
      </c>
    </row>
    <row r="670">
      <c r="A670" s="38" t="s">
        <v>1178</v>
      </c>
      <c r="B670" s="39">
        <v>13.0</v>
      </c>
      <c r="C670" s="40">
        <v>46000.0</v>
      </c>
      <c r="D670" s="39">
        <v>1.0</v>
      </c>
      <c r="E670" s="39" t="s">
        <v>208</v>
      </c>
      <c r="F670" s="39" t="s">
        <v>402</v>
      </c>
      <c r="G670" s="39" t="s">
        <v>262</v>
      </c>
      <c r="H670" s="39" t="s">
        <v>403</v>
      </c>
      <c r="I670" s="39">
        <v>20.0</v>
      </c>
      <c r="J670" s="39" t="s">
        <v>410</v>
      </c>
      <c r="K670" s="39" t="s">
        <v>220</v>
      </c>
      <c r="L670" s="39">
        <v>40.0</v>
      </c>
      <c r="M670" s="39">
        <v>5.0</v>
      </c>
      <c r="N670" s="39" t="s">
        <v>213</v>
      </c>
      <c r="O670" s="39" t="s">
        <v>214</v>
      </c>
      <c r="P670" s="41" t="s">
        <v>317</v>
      </c>
      <c r="Q670" s="39" t="s">
        <v>24</v>
      </c>
    </row>
    <row r="671">
      <c r="A671" s="38" t="s">
        <v>1179</v>
      </c>
      <c r="B671" s="39">
        <v>20.0</v>
      </c>
      <c r="C671" s="40">
        <v>732000.0</v>
      </c>
      <c r="D671" s="39">
        <v>1.0</v>
      </c>
      <c r="E671" s="39" t="s">
        <v>208</v>
      </c>
      <c r="F671" s="39" t="s">
        <v>402</v>
      </c>
      <c r="G671" s="39" t="s">
        <v>380</v>
      </c>
      <c r="H671" s="39" t="s">
        <v>403</v>
      </c>
      <c r="I671" s="39">
        <v>40.0</v>
      </c>
      <c r="J671" s="39" t="s">
        <v>410</v>
      </c>
      <c r="K671" s="44" t="s">
        <v>1180</v>
      </c>
      <c r="L671" s="39">
        <v>40.0</v>
      </c>
      <c r="M671" s="39">
        <v>8.0</v>
      </c>
      <c r="N671" s="39" t="s">
        <v>213</v>
      </c>
      <c r="O671" s="39" t="s">
        <v>214</v>
      </c>
      <c r="P671" s="41" t="s">
        <v>317</v>
      </c>
      <c r="Q671" s="39" t="s">
        <v>24</v>
      </c>
    </row>
    <row r="672">
      <c r="A672" s="38" t="s">
        <v>1181</v>
      </c>
      <c r="B672" s="39">
        <v>9.0</v>
      </c>
      <c r="C672" s="40">
        <v>13000.0</v>
      </c>
      <c r="D672" s="39">
        <v>1.0</v>
      </c>
      <c r="E672" s="39" t="s">
        <v>208</v>
      </c>
      <c r="F672" s="39" t="s">
        <v>402</v>
      </c>
      <c r="G672" s="39" t="s">
        <v>220</v>
      </c>
      <c r="H672" s="39" t="s">
        <v>403</v>
      </c>
      <c r="I672" s="39">
        <v>20.0</v>
      </c>
      <c r="J672" s="39" t="s">
        <v>410</v>
      </c>
      <c r="K672" s="39" t="s">
        <v>279</v>
      </c>
      <c r="L672" s="39">
        <v>40.0</v>
      </c>
      <c r="M672" s="39">
        <v>4.0</v>
      </c>
      <c r="N672" s="39" t="s">
        <v>213</v>
      </c>
      <c r="O672" s="39" t="s">
        <v>214</v>
      </c>
      <c r="P672" s="41" t="s">
        <v>317</v>
      </c>
      <c r="Q672" s="39" t="s">
        <v>24</v>
      </c>
    </row>
    <row r="673">
      <c r="A673" s="38" t="s">
        <v>1182</v>
      </c>
      <c r="B673" s="39">
        <v>9.0</v>
      </c>
      <c r="C673" s="40">
        <v>13500.0</v>
      </c>
      <c r="D673" s="39">
        <v>1.0</v>
      </c>
      <c r="E673" s="39" t="s">
        <v>208</v>
      </c>
      <c r="F673" s="39" t="s">
        <v>282</v>
      </c>
      <c r="G673" s="39" t="s">
        <v>221</v>
      </c>
      <c r="H673" s="39" t="s">
        <v>283</v>
      </c>
      <c r="I673" s="39">
        <v>30.0</v>
      </c>
      <c r="J673" s="39" t="s">
        <v>364</v>
      </c>
      <c r="K673" s="39" t="s">
        <v>204</v>
      </c>
      <c r="L673" s="39">
        <v>20.0</v>
      </c>
      <c r="M673" s="39">
        <v>2.0</v>
      </c>
      <c r="N673" s="39" t="s">
        <v>213</v>
      </c>
      <c r="O673" s="39" t="s">
        <v>214</v>
      </c>
      <c r="P673" s="41" t="s">
        <v>253</v>
      </c>
      <c r="Q673" s="39" t="s">
        <v>24</v>
      </c>
    </row>
    <row r="674">
      <c r="A674" s="38" t="s">
        <v>1183</v>
      </c>
      <c r="B674" s="39">
        <v>10.0</v>
      </c>
      <c r="C674" s="40">
        <v>18500.0</v>
      </c>
      <c r="D674" s="39">
        <v>2.0</v>
      </c>
      <c r="E674" s="39" t="s">
        <v>200</v>
      </c>
      <c r="F674" s="39" t="s">
        <v>248</v>
      </c>
      <c r="G674" s="39" t="s">
        <v>301</v>
      </c>
      <c r="H674" s="39" t="s">
        <v>1184</v>
      </c>
      <c r="I674" s="39">
        <v>80.0</v>
      </c>
      <c r="J674" s="39" t="s">
        <v>204</v>
      </c>
      <c r="K674" s="39" t="s">
        <v>204</v>
      </c>
      <c r="L674" s="39">
        <v>40.0</v>
      </c>
      <c r="M674" s="39">
        <v>1.0</v>
      </c>
      <c r="N674" s="39" t="s">
        <v>389</v>
      </c>
      <c r="O674" s="39">
        <v>1.0</v>
      </c>
      <c r="P674" s="41" t="s">
        <v>1185</v>
      </c>
      <c r="Q674" s="39" t="s">
        <v>24</v>
      </c>
    </row>
    <row r="675">
      <c r="A675" s="38" t="s">
        <v>1186</v>
      </c>
      <c r="B675" s="39">
        <v>14.0</v>
      </c>
      <c r="C675" s="40">
        <v>76500.0</v>
      </c>
      <c r="D675" s="39">
        <v>2.0</v>
      </c>
      <c r="E675" s="39" t="s">
        <v>200</v>
      </c>
      <c r="F675" s="39" t="s">
        <v>248</v>
      </c>
      <c r="G675" s="39" t="s">
        <v>292</v>
      </c>
      <c r="H675" s="39" t="s">
        <v>1184</v>
      </c>
      <c r="I675" s="39">
        <v>80.0</v>
      </c>
      <c r="J675" s="39" t="s">
        <v>204</v>
      </c>
      <c r="K675" s="39" t="s">
        <v>204</v>
      </c>
      <c r="L675" s="39">
        <v>40.0</v>
      </c>
      <c r="M675" s="39">
        <v>2.0</v>
      </c>
      <c r="N675" s="39" t="s">
        <v>389</v>
      </c>
      <c r="O675" s="39">
        <v>1.0</v>
      </c>
      <c r="P675" s="41" t="s">
        <v>1185</v>
      </c>
      <c r="Q675" s="39" t="s">
        <v>24</v>
      </c>
    </row>
    <row r="676">
      <c r="A676" s="6" t="s">
        <v>1187</v>
      </c>
      <c r="B676" s="7">
        <v>4.0</v>
      </c>
      <c r="C676" s="36">
        <v>2150.0</v>
      </c>
      <c r="D676" s="7">
        <v>2.0</v>
      </c>
      <c r="E676" s="7" t="s">
        <v>200</v>
      </c>
      <c r="F676" s="7" t="s">
        <v>248</v>
      </c>
      <c r="G676" s="7" t="s">
        <v>232</v>
      </c>
      <c r="H676" s="7" t="s">
        <v>1184</v>
      </c>
      <c r="I676" s="7">
        <v>40.0</v>
      </c>
      <c r="J676" s="7" t="s">
        <v>204</v>
      </c>
      <c r="K676" s="7" t="s">
        <v>204</v>
      </c>
      <c r="L676" s="7">
        <v>20.0</v>
      </c>
      <c r="M676" s="7">
        <v>1.0</v>
      </c>
      <c r="N676" s="7" t="s">
        <v>389</v>
      </c>
      <c r="O676" s="7">
        <v>1.0</v>
      </c>
      <c r="P676" s="37" t="s">
        <v>1185</v>
      </c>
      <c r="Q676" s="7" t="s">
        <v>24</v>
      </c>
    </row>
    <row r="677">
      <c r="A677" s="38" t="s">
        <v>1188</v>
      </c>
      <c r="B677" s="39">
        <v>18.0</v>
      </c>
      <c r="C677" s="40">
        <v>385000.0</v>
      </c>
      <c r="D677" s="39">
        <v>2.0</v>
      </c>
      <c r="E677" s="39" t="s">
        <v>200</v>
      </c>
      <c r="F677" s="39" t="s">
        <v>248</v>
      </c>
      <c r="G677" s="39" t="s">
        <v>666</v>
      </c>
      <c r="H677" s="39" t="s">
        <v>1184</v>
      </c>
      <c r="I677" s="39">
        <v>80.0</v>
      </c>
      <c r="J677" s="39" t="s">
        <v>204</v>
      </c>
      <c r="K677" s="39" t="s">
        <v>204</v>
      </c>
      <c r="L677" s="39">
        <v>40.0</v>
      </c>
      <c r="M677" s="39">
        <v>2.0</v>
      </c>
      <c r="N677" s="39" t="s">
        <v>389</v>
      </c>
      <c r="O677" s="39">
        <v>1.0</v>
      </c>
      <c r="P677" s="41" t="s">
        <v>1185</v>
      </c>
      <c r="Q677" s="39" t="s">
        <v>24</v>
      </c>
    </row>
    <row r="678">
      <c r="A678" s="6" t="s">
        <v>1189</v>
      </c>
      <c r="B678" s="7">
        <v>7.0</v>
      </c>
      <c r="C678" s="36">
        <v>6750.0</v>
      </c>
      <c r="D678" s="7">
        <v>2.0</v>
      </c>
      <c r="E678" s="7" t="s">
        <v>200</v>
      </c>
      <c r="F678" s="7" t="s">
        <v>248</v>
      </c>
      <c r="G678" s="7" t="s">
        <v>220</v>
      </c>
      <c r="H678" s="7" t="s">
        <v>1184</v>
      </c>
      <c r="I678" s="7">
        <v>80.0</v>
      </c>
      <c r="J678" s="7" t="s">
        <v>204</v>
      </c>
      <c r="K678" s="7" t="s">
        <v>204</v>
      </c>
      <c r="L678" s="7">
        <v>40.0</v>
      </c>
      <c r="M678" s="7">
        <v>4.0</v>
      </c>
      <c r="N678" s="7" t="s">
        <v>389</v>
      </c>
      <c r="O678" s="7">
        <v>1.0</v>
      </c>
      <c r="P678" s="37" t="s">
        <v>1185</v>
      </c>
      <c r="Q678" s="7" t="s">
        <v>24</v>
      </c>
    </row>
    <row r="679">
      <c r="A679" s="6" t="s">
        <v>1190</v>
      </c>
      <c r="B679" s="7">
        <v>11.0</v>
      </c>
      <c r="C679" s="36">
        <v>25000.0</v>
      </c>
      <c r="D679" s="7">
        <v>2.0</v>
      </c>
      <c r="E679" s="7" t="s">
        <v>281</v>
      </c>
      <c r="F679" s="7" t="s">
        <v>235</v>
      </c>
      <c r="G679" s="7" t="s">
        <v>240</v>
      </c>
      <c r="H679" s="7" t="s">
        <v>403</v>
      </c>
      <c r="I679" s="7" t="s">
        <v>204</v>
      </c>
      <c r="J679" s="7" t="s">
        <v>364</v>
      </c>
      <c r="K679" s="7" t="s">
        <v>204</v>
      </c>
      <c r="L679" s="7">
        <v>40.0</v>
      </c>
      <c r="M679" s="7">
        <v>5.0</v>
      </c>
      <c r="N679" s="7" t="s">
        <v>213</v>
      </c>
      <c r="O679" s="7">
        <v>1.0</v>
      </c>
      <c r="P679" s="37" t="s">
        <v>1191</v>
      </c>
      <c r="Q679" s="7" t="s">
        <v>34</v>
      </c>
    </row>
    <row r="680">
      <c r="A680" s="6" t="s">
        <v>1192</v>
      </c>
      <c r="B680" s="7">
        <v>7.0</v>
      </c>
      <c r="C680" s="36">
        <v>6250.0</v>
      </c>
      <c r="D680" s="7">
        <v>2.0</v>
      </c>
      <c r="E680" s="7" t="s">
        <v>281</v>
      </c>
      <c r="F680" s="7" t="s">
        <v>235</v>
      </c>
      <c r="G680" s="7" t="s">
        <v>202</v>
      </c>
      <c r="H680" s="7" t="s">
        <v>403</v>
      </c>
      <c r="I680" s="7" t="s">
        <v>204</v>
      </c>
      <c r="J680" s="7" t="s">
        <v>364</v>
      </c>
      <c r="K680" s="7" t="s">
        <v>204</v>
      </c>
      <c r="L680" s="7">
        <v>40.0</v>
      </c>
      <c r="M680" s="7">
        <v>4.0</v>
      </c>
      <c r="N680" s="7" t="s">
        <v>213</v>
      </c>
      <c r="O680" s="7">
        <v>1.0</v>
      </c>
      <c r="P680" s="37" t="s">
        <v>1191</v>
      </c>
      <c r="Q680" s="7" t="s">
        <v>29</v>
      </c>
    </row>
    <row r="681">
      <c r="A681" s="6" t="s">
        <v>1193</v>
      </c>
      <c r="B681" s="7">
        <v>19.0</v>
      </c>
      <c r="C681" s="36">
        <v>562500.0</v>
      </c>
      <c r="D681" s="7">
        <v>2.0</v>
      </c>
      <c r="E681" s="7" t="s">
        <v>281</v>
      </c>
      <c r="F681" s="7" t="s">
        <v>235</v>
      </c>
      <c r="G681" s="7" t="s">
        <v>524</v>
      </c>
      <c r="H681" s="7" t="s">
        <v>403</v>
      </c>
      <c r="I681" s="7" t="s">
        <v>204</v>
      </c>
      <c r="J681" s="7" t="s">
        <v>364</v>
      </c>
      <c r="K681" s="7" t="s">
        <v>204</v>
      </c>
      <c r="L681" s="7">
        <v>100.0</v>
      </c>
      <c r="M681" s="7">
        <v>10.0</v>
      </c>
      <c r="N681" s="7" t="s">
        <v>213</v>
      </c>
      <c r="O681" s="7">
        <v>2.0</v>
      </c>
      <c r="P681" s="37" t="s">
        <v>1191</v>
      </c>
      <c r="Q681" s="7" t="s">
        <v>1194</v>
      </c>
    </row>
    <row r="682">
      <c r="A682" s="6" t="s">
        <v>1195</v>
      </c>
      <c r="B682" s="7">
        <v>15.0</v>
      </c>
      <c r="C682" s="36">
        <v>112500.0</v>
      </c>
      <c r="D682" s="7">
        <v>2.0</v>
      </c>
      <c r="E682" s="7" t="s">
        <v>281</v>
      </c>
      <c r="F682" s="7" t="s">
        <v>235</v>
      </c>
      <c r="G682" s="7" t="s">
        <v>346</v>
      </c>
      <c r="H682" s="7" t="s">
        <v>403</v>
      </c>
      <c r="I682" s="7" t="s">
        <v>204</v>
      </c>
      <c r="J682" s="7" t="s">
        <v>364</v>
      </c>
      <c r="K682" s="7" t="s">
        <v>204</v>
      </c>
      <c r="L682" s="7">
        <v>80.0</v>
      </c>
      <c r="M682" s="7">
        <v>8.0</v>
      </c>
      <c r="N682" s="7" t="s">
        <v>213</v>
      </c>
      <c r="O682" s="7">
        <v>2.0</v>
      </c>
      <c r="P682" s="37" t="s">
        <v>1191</v>
      </c>
      <c r="Q682" s="7" t="s">
        <v>51</v>
      </c>
    </row>
    <row r="683">
      <c r="A683" s="6" t="s">
        <v>1196</v>
      </c>
      <c r="B683" s="7">
        <v>9.0</v>
      </c>
      <c r="C683" s="36">
        <v>12200.0</v>
      </c>
      <c r="D683" s="7">
        <v>2.0</v>
      </c>
      <c r="E683" s="7" t="s">
        <v>281</v>
      </c>
      <c r="F683" s="7" t="s">
        <v>235</v>
      </c>
      <c r="G683" s="7" t="s">
        <v>230</v>
      </c>
      <c r="H683" s="7" t="s">
        <v>203</v>
      </c>
      <c r="I683" s="7" t="s">
        <v>204</v>
      </c>
      <c r="J683" s="7" t="s">
        <v>410</v>
      </c>
      <c r="K683" s="7" t="s">
        <v>232</v>
      </c>
      <c r="L683" s="7" t="s">
        <v>204</v>
      </c>
      <c r="M683" s="7" t="s">
        <v>204</v>
      </c>
      <c r="N683" s="7" t="s">
        <v>204</v>
      </c>
      <c r="O683" s="7">
        <v>2.0</v>
      </c>
      <c r="P683" s="37" t="s">
        <v>1017</v>
      </c>
      <c r="Q683" s="7" t="s">
        <v>9</v>
      </c>
    </row>
    <row r="684">
      <c r="A684" s="6" t="s">
        <v>1197</v>
      </c>
      <c r="B684" s="7">
        <v>15.0</v>
      </c>
      <c r="C684" s="36">
        <v>95700.0</v>
      </c>
      <c r="D684" s="7">
        <v>2.0</v>
      </c>
      <c r="E684" s="7" t="s">
        <v>281</v>
      </c>
      <c r="F684" s="7" t="s">
        <v>235</v>
      </c>
      <c r="G684" s="7" t="s">
        <v>321</v>
      </c>
      <c r="H684" s="7" t="s">
        <v>203</v>
      </c>
      <c r="I684" s="7" t="s">
        <v>204</v>
      </c>
      <c r="J684" s="7" t="s">
        <v>410</v>
      </c>
      <c r="K684" s="7" t="s">
        <v>210</v>
      </c>
      <c r="L684" s="7" t="s">
        <v>204</v>
      </c>
      <c r="M684" s="7" t="s">
        <v>204</v>
      </c>
      <c r="N684" s="7" t="s">
        <v>204</v>
      </c>
      <c r="O684" s="7">
        <v>2.0</v>
      </c>
      <c r="P684" s="37" t="s">
        <v>1017</v>
      </c>
      <c r="Q684" s="7" t="s">
        <v>9</v>
      </c>
    </row>
    <row r="685">
      <c r="A685" s="6" t="s">
        <v>1198</v>
      </c>
      <c r="B685" s="7">
        <v>2.0</v>
      </c>
      <c r="C685" s="36">
        <v>475.0</v>
      </c>
      <c r="D685" s="7">
        <v>2.0</v>
      </c>
      <c r="E685" s="7" t="s">
        <v>281</v>
      </c>
      <c r="F685" s="7" t="s">
        <v>235</v>
      </c>
      <c r="G685" s="7" t="s">
        <v>232</v>
      </c>
      <c r="H685" s="7" t="s">
        <v>203</v>
      </c>
      <c r="I685" s="7" t="s">
        <v>204</v>
      </c>
      <c r="J685" s="7" t="s">
        <v>204</v>
      </c>
      <c r="K685" s="7" t="s">
        <v>204</v>
      </c>
      <c r="L685" s="7" t="s">
        <v>204</v>
      </c>
      <c r="M685" s="7" t="s">
        <v>204</v>
      </c>
      <c r="N685" s="7" t="s">
        <v>204</v>
      </c>
      <c r="O685" s="7">
        <v>2.0</v>
      </c>
      <c r="P685" s="37" t="s">
        <v>1017</v>
      </c>
      <c r="Q685" s="7" t="s">
        <v>9</v>
      </c>
    </row>
    <row r="686">
      <c r="A686" s="38" t="s">
        <v>1199</v>
      </c>
      <c r="B686" s="39">
        <v>11.0</v>
      </c>
      <c r="C686" s="40">
        <v>26400.0</v>
      </c>
      <c r="D686" s="39">
        <v>2.0</v>
      </c>
      <c r="E686" s="39" t="s">
        <v>234</v>
      </c>
      <c r="F686" s="39" t="s">
        <v>316</v>
      </c>
      <c r="G686" s="39" t="s">
        <v>383</v>
      </c>
      <c r="H686" s="39" t="s">
        <v>283</v>
      </c>
      <c r="I686" s="39">
        <v>100.0</v>
      </c>
      <c r="J686" s="39" t="s">
        <v>250</v>
      </c>
      <c r="K686" s="39" t="s">
        <v>202</v>
      </c>
      <c r="L686" s="39">
        <v>20.0</v>
      </c>
      <c r="M686" s="39">
        <v>1.0</v>
      </c>
      <c r="N686" s="39" t="s">
        <v>213</v>
      </c>
      <c r="O686" s="39">
        <v>2.0</v>
      </c>
      <c r="P686" s="41" t="s">
        <v>206</v>
      </c>
      <c r="Q686" s="39" t="s">
        <v>24</v>
      </c>
    </row>
    <row r="687">
      <c r="A687" s="38" t="s">
        <v>1200</v>
      </c>
      <c r="B687" s="39">
        <v>15.0</v>
      </c>
      <c r="C687" s="40">
        <v>109000.0</v>
      </c>
      <c r="D687" s="39">
        <v>2.0</v>
      </c>
      <c r="E687" s="39" t="s">
        <v>234</v>
      </c>
      <c r="F687" s="39" t="s">
        <v>316</v>
      </c>
      <c r="G687" s="39" t="s">
        <v>380</v>
      </c>
      <c r="H687" s="39" t="s">
        <v>283</v>
      </c>
      <c r="I687" s="39">
        <v>100.0</v>
      </c>
      <c r="J687" s="39" t="s">
        <v>250</v>
      </c>
      <c r="K687" s="39" t="s">
        <v>218</v>
      </c>
      <c r="L687" s="39">
        <v>20.0</v>
      </c>
      <c r="M687" s="39">
        <v>1.0</v>
      </c>
      <c r="N687" s="39" t="s">
        <v>213</v>
      </c>
      <c r="O687" s="39">
        <v>2.0</v>
      </c>
      <c r="P687" s="41" t="s">
        <v>206</v>
      </c>
      <c r="Q687" s="39" t="s">
        <v>24</v>
      </c>
    </row>
    <row r="688">
      <c r="A688" s="38" t="s">
        <v>1201</v>
      </c>
      <c r="B688" s="39">
        <v>3.0</v>
      </c>
      <c r="C688" s="40">
        <v>1380.0</v>
      </c>
      <c r="D688" s="39">
        <v>2.0</v>
      </c>
      <c r="E688" s="39" t="s">
        <v>234</v>
      </c>
      <c r="F688" s="39" t="s">
        <v>282</v>
      </c>
      <c r="G688" s="39" t="s">
        <v>267</v>
      </c>
      <c r="H688" s="39" t="s">
        <v>283</v>
      </c>
      <c r="I688" s="39">
        <v>80.0</v>
      </c>
      <c r="J688" s="39" t="s">
        <v>250</v>
      </c>
      <c r="K688" s="39" t="s">
        <v>223</v>
      </c>
      <c r="L688" s="39">
        <v>20.0</v>
      </c>
      <c r="M688" s="39">
        <v>1.0</v>
      </c>
      <c r="N688" s="39" t="s">
        <v>213</v>
      </c>
      <c r="O688" s="39">
        <v>2.0</v>
      </c>
      <c r="P688" s="41" t="s">
        <v>206</v>
      </c>
      <c r="Q688" s="39" t="s">
        <v>24</v>
      </c>
    </row>
    <row r="689">
      <c r="A689" s="6" t="s">
        <v>1202</v>
      </c>
      <c r="B689" s="7">
        <v>7.0</v>
      </c>
      <c r="C689" s="36">
        <v>6300.0</v>
      </c>
      <c r="D689" s="7">
        <v>2.0</v>
      </c>
      <c r="E689" s="7" t="s">
        <v>234</v>
      </c>
      <c r="F689" s="7" t="s">
        <v>282</v>
      </c>
      <c r="G689" s="7" t="s">
        <v>262</v>
      </c>
      <c r="H689" s="7" t="s">
        <v>283</v>
      </c>
      <c r="I689" s="7">
        <v>80.0</v>
      </c>
      <c r="J689" s="7" t="s">
        <v>250</v>
      </c>
      <c r="K689" s="7" t="s">
        <v>221</v>
      </c>
      <c r="L689" s="7">
        <v>20.0</v>
      </c>
      <c r="M689" s="7">
        <v>1.0</v>
      </c>
      <c r="N689" s="7" t="s">
        <v>213</v>
      </c>
      <c r="O689" s="7">
        <v>2.0</v>
      </c>
      <c r="P689" s="37" t="s">
        <v>206</v>
      </c>
      <c r="Q689" s="7" t="s">
        <v>24</v>
      </c>
    </row>
    <row r="690">
      <c r="A690" s="6" t="s">
        <v>1203</v>
      </c>
      <c r="B690" s="7">
        <v>5.0</v>
      </c>
      <c r="C690" s="36">
        <v>3010.0</v>
      </c>
      <c r="D690" s="7">
        <v>2.0</v>
      </c>
      <c r="E690" s="7" t="s">
        <v>200</v>
      </c>
      <c r="F690" s="7" t="s">
        <v>282</v>
      </c>
      <c r="G690" s="7" t="s">
        <v>230</v>
      </c>
      <c r="H690" s="7" t="s">
        <v>283</v>
      </c>
      <c r="I690" s="7">
        <v>60.0</v>
      </c>
      <c r="J690" s="7" t="s">
        <v>364</v>
      </c>
      <c r="K690" s="7" t="s">
        <v>204</v>
      </c>
      <c r="L690" s="7">
        <v>40.0</v>
      </c>
      <c r="M690" s="7">
        <v>8.0</v>
      </c>
      <c r="N690" s="7" t="s">
        <v>213</v>
      </c>
      <c r="O690" s="7">
        <v>2.0</v>
      </c>
      <c r="P690" s="37" t="s">
        <v>482</v>
      </c>
      <c r="Q690" s="7" t="s">
        <v>24</v>
      </c>
    </row>
    <row r="691">
      <c r="A691" s="38" t="s">
        <v>1204</v>
      </c>
      <c r="B691" s="39">
        <v>9.0</v>
      </c>
      <c r="C691" s="40">
        <v>14000.0</v>
      </c>
      <c r="D691" s="39">
        <v>2.0</v>
      </c>
      <c r="E691" s="39" t="s">
        <v>200</v>
      </c>
      <c r="F691" s="39" t="s">
        <v>282</v>
      </c>
      <c r="G691" s="39" t="s">
        <v>383</v>
      </c>
      <c r="H691" s="39" t="s">
        <v>283</v>
      </c>
      <c r="I691" s="39">
        <v>60.0</v>
      </c>
      <c r="J691" s="39" t="s">
        <v>364</v>
      </c>
      <c r="K691" s="39" t="s">
        <v>204</v>
      </c>
      <c r="L691" s="39">
        <v>40.0</v>
      </c>
      <c r="M691" s="39">
        <v>4.0</v>
      </c>
      <c r="N691" s="39" t="s">
        <v>213</v>
      </c>
      <c r="O691" s="39">
        <v>2.0</v>
      </c>
      <c r="P691" s="41" t="s">
        <v>482</v>
      </c>
      <c r="Q691" s="39" t="s">
        <v>24</v>
      </c>
    </row>
    <row r="692">
      <c r="A692" s="38" t="s">
        <v>1205</v>
      </c>
      <c r="B692" s="39">
        <v>16.0</v>
      </c>
      <c r="C692" s="40">
        <v>170000.0</v>
      </c>
      <c r="D692" s="39">
        <v>2.0</v>
      </c>
      <c r="E692" s="39" t="s">
        <v>200</v>
      </c>
      <c r="F692" s="39" t="s">
        <v>282</v>
      </c>
      <c r="G692" s="39" t="s">
        <v>324</v>
      </c>
      <c r="H692" s="39" t="s">
        <v>283</v>
      </c>
      <c r="I692" s="39">
        <v>60.0</v>
      </c>
      <c r="J692" s="39" t="s">
        <v>364</v>
      </c>
      <c r="K692" s="39" t="s">
        <v>204</v>
      </c>
      <c r="L692" s="39">
        <v>80.0</v>
      </c>
      <c r="M692" s="39">
        <v>4.0</v>
      </c>
      <c r="N692" s="39" t="s">
        <v>213</v>
      </c>
      <c r="O692" s="39">
        <v>2.0</v>
      </c>
      <c r="P692" s="41" t="s">
        <v>482</v>
      </c>
      <c r="Q692" s="39" t="s">
        <v>24</v>
      </c>
    </row>
    <row r="693">
      <c r="A693" s="38" t="s">
        <v>1206</v>
      </c>
      <c r="B693" s="39">
        <v>1.0</v>
      </c>
      <c r="C693" s="40">
        <v>260.0</v>
      </c>
      <c r="D693" s="39">
        <v>2.0</v>
      </c>
      <c r="E693" s="39" t="s">
        <v>200</v>
      </c>
      <c r="F693" s="39" t="s">
        <v>282</v>
      </c>
      <c r="G693" s="39" t="s">
        <v>267</v>
      </c>
      <c r="H693" s="39" t="s">
        <v>283</v>
      </c>
      <c r="I693" s="39">
        <v>40.0</v>
      </c>
      <c r="J693" s="39" t="s">
        <v>204</v>
      </c>
      <c r="K693" s="39" t="s">
        <v>204</v>
      </c>
      <c r="L693" s="39">
        <v>20.0</v>
      </c>
      <c r="M693" s="39">
        <v>4.0</v>
      </c>
      <c r="N693" s="39" t="s">
        <v>213</v>
      </c>
      <c r="O693" s="39">
        <v>2.0</v>
      </c>
      <c r="P693" s="41" t="s">
        <v>482</v>
      </c>
      <c r="Q693" s="39" t="s">
        <v>24</v>
      </c>
    </row>
    <row r="694">
      <c r="A694" s="6" t="s">
        <v>1207</v>
      </c>
      <c r="B694" s="7">
        <v>20.0</v>
      </c>
      <c r="C694" s="36">
        <v>950000.0</v>
      </c>
      <c r="D694" s="7">
        <v>2.0</v>
      </c>
      <c r="E694" s="7" t="s">
        <v>234</v>
      </c>
      <c r="F694" s="7" t="s">
        <v>282</v>
      </c>
      <c r="G694" s="7" t="s">
        <v>570</v>
      </c>
      <c r="H694" s="7" t="s">
        <v>283</v>
      </c>
      <c r="I694" s="7">
        <v>100.0</v>
      </c>
      <c r="J694" s="7" t="s">
        <v>250</v>
      </c>
      <c r="K694" s="7" t="s">
        <v>225</v>
      </c>
      <c r="L694" s="7">
        <v>100.0</v>
      </c>
      <c r="M694" s="7">
        <v>10.0</v>
      </c>
      <c r="N694" s="7" t="s">
        <v>213</v>
      </c>
      <c r="O694" s="7">
        <v>2.0</v>
      </c>
      <c r="P694" s="37" t="s">
        <v>1208</v>
      </c>
      <c r="Q694" s="7" t="s">
        <v>9</v>
      </c>
    </row>
    <row r="695">
      <c r="A695" s="6" t="s">
        <v>1209</v>
      </c>
      <c r="B695" s="7">
        <v>8.0</v>
      </c>
      <c r="C695" s="36">
        <v>8650.0</v>
      </c>
      <c r="D695" s="7">
        <v>2.0</v>
      </c>
      <c r="E695" s="7" t="s">
        <v>234</v>
      </c>
      <c r="F695" s="7" t="s">
        <v>282</v>
      </c>
      <c r="G695" s="7" t="s">
        <v>262</v>
      </c>
      <c r="H695" s="7" t="s">
        <v>283</v>
      </c>
      <c r="I695" s="7">
        <v>100.0</v>
      </c>
      <c r="J695" s="7" t="s">
        <v>250</v>
      </c>
      <c r="K695" s="7" t="s">
        <v>232</v>
      </c>
      <c r="L695" s="7">
        <v>40.0</v>
      </c>
      <c r="M695" s="7">
        <v>5.0</v>
      </c>
      <c r="N695" s="7" t="s">
        <v>213</v>
      </c>
      <c r="O695" s="7">
        <v>2.0</v>
      </c>
      <c r="P695" s="37" t="s">
        <v>1210</v>
      </c>
      <c r="Q695" s="7" t="s">
        <v>9</v>
      </c>
    </row>
    <row r="696">
      <c r="A696" s="6" t="s">
        <v>1211</v>
      </c>
      <c r="B696" s="7">
        <v>16.0</v>
      </c>
      <c r="C696" s="36">
        <v>189200.0</v>
      </c>
      <c r="D696" s="7">
        <v>2.0</v>
      </c>
      <c r="E696" s="7" t="s">
        <v>234</v>
      </c>
      <c r="F696" s="7" t="s">
        <v>282</v>
      </c>
      <c r="G696" s="7" t="s">
        <v>270</v>
      </c>
      <c r="H696" s="7" t="s">
        <v>283</v>
      </c>
      <c r="I696" s="7">
        <v>100.0</v>
      </c>
      <c r="J696" s="7" t="s">
        <v>250</v>
      </c>
      <c r="K696" s="7" t="s">
        <v>210</v>
      </c>
      <c r="L696" s="7">
        <v>100.0</v>
      </c>
      <c r="M696" s="7">
        <v>5.0</v>
      </c>
      <c r="N696" s="7" t="s">
        <v>213</v>
      </c>
      <c r="O696" s="7">
        <v>2.0</v>
      </c>
      <c r="P696" s="37" t="s">
        <v>1210</v>
      </c>
      <c r="Q696" s="7" t="s">
        <v>9</v>
      </c>
    </row>
    <row r="697">
      <c r="A697" s="6" t="s">
        <v>1212</v>
      </c>
      <c r="B697" s="7">
        <v>14.0</v>
      </c>
      <c r="C697" s="36">
        <v>62800.0</v>
      </c>
      <c r="D697" s="7">
        <v>2.0</v>
      </c>
      <c r="E697" s="7" t="s">
        <v>234</v>
      </c>
      <c r="F697" s="7" t="s">
        <v>282</v>
      </c>
      <c r="G697" s="7" t="s">
        <v>217</v>
      </c>
      <c r="H697" s="7" t="s">
        <v>283</v>
      </c>
      <c r="I697" s="7">
        <v>100.0</v>
      </c>
      <c r="J697" s="7" t="s">
        <v>250</v>
      </c>
      <c r="K697" s="7" t="s">
        <v>230</v>
      </c>
      <c r="L697" s="7">
        <v>100.0</v>
      </c>
      <c r="M697" s="7">
        <v>5.0</v>
      </c>
      <c r="N697" s="7" t="s">
        <v>213</v>
      </c>
      <c r="O697" s="7">
        <v>2.0</v>
      </c>
      <c r="P697" s="37" t="s">
        <v>1210</v>
      </c>
      <c r="Q697" s="7" t="s">
        <v>9</v>
      </c>
    </row>
    <row r="698">
      <c r="A698" s="6" t="s">
        <v>1213</v>
      </c>
      <c r="B698" s="7">
        <v>17.0</v>
      </c>
      <c r="C698" s="36">
        <v>275000.0</v>
      </c>
      <c r="D698" s="7">
        <v>2.0</v>
      </c>
      <c r="E698" s="7" t="s">
        <v>200</v>
      </c>
      <c r="F698" s="7" t="s">
        <v>282</v>
      </c>
      <c r="G698" s="7" t="s">
        <v>380</v>
      </c>
      <c r="H698" s="7" t="s">
        <v>283</v>
      </c>
      <c r="I698" s="7">
        <v>80.0</v>
      </c>
      <c r="J698" s="7" t="s">
        <v>250</v>
      </c>
      <c r="K698" s="7" t="s">
        <v>262</v>
      </c>
      <c r="L698" s="7">
        <v>200.0</v>
      </c>
      <c r="M698" s="7">
        <v>10.0</v>
      </c>
      <c r="N698" s="7" t="s">
        <v>213</v>
      </c>
      <c r="O698" s="7">
        <v>2.0</v>
      </c>
      <c r="P698" s="37" t="s">
        <v>1214</v>
      </c>
      <c r="Q698" s="7" t="s">
        <v>9</v>
      </c>
    </row>
    <row r="699">
      <c r="A699" s="6" t="s">
        <v>1215</v>
      </c>
      <c r="B699" s="7">
        <v>13.0</v>
      </c>
      <c r="C699" s="36">
        <v>49100.0</v>
      </c>
      <c r="D699" s="7">
        <v>2.0</v>
      </c>
      <c r="E699" s="7" t="s">
        <v>200</v>
      </c>
      <c r="F699" s="7" t="s">
        <v>282</v>
      </c>
      <c r="G699" s="7" t="s">
        <v>383</v>
      </c>
      <c r="H699" s="7" t="s">
        <v>283</v>
      </c>
      <c r="I699" s="7">
        <v>80.0</v>
      </c>
      <c r="J699" s="7" t="s">
        <v>250</v>
      </c>
      <c r="K699" s="7" t="s">
        <v>267</v>
      </c>
      <c r="L699" s="7">
        <v>100.0</v>
      </c>
      <c r="M699" s="7">
        <v>5.0</v>
      </c>
      <c r="N699" s="7" t="s">
        <v>213</v>
      </c>
      <c r="O699" s="7">
        <v>2.0</v>
      </c>
      <c r="P699" s="37" t="s">
        <v>1216</v>
      </c>
      <c r="Q699" s="7" t="s">
        <v>9</v>
      </c>
    </row>
    <row r="700">
      <c r="A700" s="38" t="s">
        <v>1217</v>
      </c>
      <c r="B700" s="39">
        <v>16.0</v>
      </c>
      <c r="C700" s="40">
        <v>189000.0</v>
      </c>
      <c r="D700" s="39">
        <v>1.0</v>
      </c>
      <c r="E700" s="39" t="s">
        <v>208</v>
      </c>
      <c r="F700" s="39" t="s">
        <v>282</v>
      </c>
      <c r="G700" s="39" t="s">
        <v>277</v>
      </c>
      <c r="H700" s="39" t="s">
        <v>283</v>
      </c>
      <c r="I700" s="39">
        <v>30.0</v>
      </c>
      <c r="J700" s="39" t="s">
        <v>204</v>
      </c>
      <c r="K700" s="39" t="s">
        <v>204</v>
      </c>
      <c r="L700" s="39">
        <v>40.0</v>
      </c>
      <c r="M700" s="39">
        <v>8.0</v>
      </c>
      <c r="N700" s="39" t="s">
        <v>213</v>
      </c>
      <c r="O700" s="39" t="s">
        <v>214</v>
      </c>
      <c r="P700" s="41" t="s">
        <v>1218</v>
      </c>
      <c r="Q700" s="39" t="s">
        <v>24</v>
      </c>
    </row>
    <row r="701">
      <c r="A701" s="38" t="s">
        <v>1219</v>
      </c>
      <c r="B701" s="39">
        <v>1.0</v>
      </c>
      <c r="C701" s="40">
        <v>280.0</v>
      </c>
      <c r="D701" s="39">
        <v>1.0</v>
      </c>
      <c r="E701" s="39" t="s">
        <v>208</v>
      </c>
      <c r="F701" s="39" t="s">
        <v>282</v>
      </c>
      <c r="G701" s="39" t="s">
        <v>223</v>
      </c>
      <c r="H701" s="39" t="s">
        <v>283</v>
      </c>
      <c r="I701" s="39">
        <v>20.0</v>
      </c>
      <c r="J701" s="39" t="s">
        <v>204</v>
      </c>
      <c r="K701" s="39" t="s">
        <v>204</v>
      </c>
      <c r="L701" s="39">
        <v>20.0</v>
      </c>
      <c r="M701" s="39">
        <v>2.0</v>
      </c>
      <c r="N701" s="39" t="s">
        <v>213</v>
      </c>
      <c r="O701" s="39" t="s">
        <v>214</v>
      </c>
      <c r="P701" s="41" t="s">
        <v>1218</v>
      </c>
      <c r="Q701" s="39" t="s">
        <v>24</v>
      </c>
    </row>
    <row r="702">
      <c r="A702" s="38" t="s">
        <v>1220</v>
      </c>
      <c r="B702" s="39">
        <v>10.0</v>
      </c>
      <c r="C702" s="40">
        <v>20100.0</v>
      </c>
      <c r="D702" s="39">
        <v>1.0</v>
      </c>
      <c r="E702" s="39" t="s">
        <v>208</v>
      </c>
      <c r="F702" s="39" t="s">
        <v>282</v>
      </c>
      <c r="G702" s="39" t="s">
        <v>220</v>
      </c>
      <c r="H702" s="39" t="s">
        <v>283</v>
      </c>
      <c r="I702" s="39">
        <v>30.0</v>
      </c>
      <c r="J702" s="39" t="s">
        <v>204</v>
      </c>
      <c r="K702" s="39" t="s">
        <v>204</v>
      </c>
      <c r="L702" s="39">
        <v>40.0</v>
      </c>
      <c r="M702" s="39">
        <v>8.0</v>
      </c>
      <c r="N702" s="39" t="s">
        <v>213</v>
      </c>
      <c r="O702" s="39" t="s">
        <v>214</v>
      </c>
      <c r="P702" s="41" t="s">
        <v>1218</v>
      </c>
      <c r="Q702" s="39" t="s">
        <v>24</v>
      </c>
    </row>
    <row r="703">
      <c r="A703" s="6" t="s">
        <v>1221</v>
      </c>
      <c r="B703" s="7">
        <v>5.0</v>
      </c>
      <c r="C703" s="36">
        <v>3350.0</v>
      </c>
      <c r="D703" s="7">
        <v>1.0</v>
      </c>
      <c r="E703" s="7" t="s">
        <v>208</v>
      </c>
      <c r="F703" s="7" t="s">
        <v>282</v>
      </c>
      <c r="G703" s="7" t="s">
        <v>279</v>
      </c>
      <c r="H703" s="7" t="s">
        <v>283</v>
      </c>
      <c r="I703" s="7">
        <v>30.0</v>
      </c>
      <c r="J703" s="7" t="s">
        <v>204</v>
      </c>
      <c r="K703" s="7" t="s">
        <v>204</v>
      </c>
      <c r="L703" s="7">
        <v>20.0</v>
      </c>
      <c r="M703" s="7">
        <v>4.0</v>
      </c>
      <c r="N703" s="7" t="s">
        <v>213</v>
      </c>
      <c r="O703" s="7" t="s">
        <v>214</v>
      </c>
      <c r="P703" s="37" t="s">
        <v>1218</v>
      </c>
      <c r="Q703" s="7" t="s">
        <v>24</v>
      </c>
    </row>
    <row r="704">
      <c r="A704" s="6" t="s">
        <v>1222</v>
      </c>
      <c r="B704" s="7">
        <v>18.0</v>
      </c>
      <c r="C704" s="36">
        <v>364100.0</v>
      </c>
      <c r="D704" s="7">
        <v>2.0</v>
      </c>
      <c r="E704" s="7" t="s">
        <v>281</v>
      </c>
      <c r="F704" s="7" t="s">
        <v>282</v>
      </c>
      <c r="G704" s="7" t="s">
        <v>544</v>
      </c>
      <c r="H704" s="7" t="s">
        <v>283</v>
      </c>
      <c r="I704" s="7" t="s">
        <v>204</v>
      </c>
      <c r="J704" s="7" t="s">
        <v>369</v>
      </c>
      <c r="K704" s="7" t="s">
        <v>204</v>
      </c>
      <c r="L704" s="7">
        <v>20.0</v>
      </c>
      <c r="M704" s="7">
        <v>2.0</v>
      </c>
      <c r="N704" s="7" t="s">
        <v>213</v>
      </c>
      <c r="O704" s="7">
        <v>1.0</v>
      </c>
      <c r="P704" s="37" t="s">
        <v>381</v>
      </c>
      <c r="Q704" s="7" t="s">
        <v>9</v>
      </c>
    </row>
    <row r="705">
      <c r="A705" s="6" t="s">
        <v>1223</v>
      </c>
      <c r="B705" s="7">
        <v>6.0</v>
      </c>
      <c r="C705" s="36">
        <v>4650.0</v>
      </c>
      <c r="D705" s="7">
        <v>2.0</v>
      </c>
      <c r="E705" s="7" t="s">
        <v>281</v>
      </c>
      <c r="F705" s="7" t="s">
        <v>282</v>
      </c>
      <c r="G705" s="7" t="s">
        <v>267</v>
      </c>
      <c r="H705" s="7" t="s">
        <v>283</v>
      </c>
      <c r="I705" s="7" t="s">
        <v>204</v>
      </c>
      <c r="J705" s="7" t="s">
        <v>369</v>
      </c>
      <c r="K705" s="7" t="s">
        <v>204</v>
      </c>
      <c r="L705" s="7">
        <v>20.0</v>
      </c>
      <c r="M705" s="7">
        <v>2.0</v>
      </c>
      <c r="N705" s="7" t="s">
        <v>213</v>
      </c>
      <c r="O705" s="7">
        <v>1.0</v>
      </c>
      <c r="P705" s="37" t="s">
        <v>381</v>
      </c>
      <c r="Q705" s="7" t="s">
        <v>9</v>
      </c>
    </row>
    <row r="706">
      <c r="A706" s="6" t="s">
        <v>1224</v>
      </c>
      <c r="B706" s="7">
        <v>15.0</v>
      </c>
      <c r="C706" s="36">
        <v>126800.0</v>
      </c>
      <c r="D706" s="7">
        <v>2.0</v>
      </c>
      <c r="E706" s="7" t="s">
        <v>281</v>
      </c>
      <c r="F706" s="7" t="s">
        <v>282</v>
      </c>
      <c r="G706" s="7" t="s">
        <v>380</v>
      </c>
      <c r="H706" s="7" t="s">
        <v>283</v>
      </c>
      <c r="I706" s="7" t="s">
        <v>204</v>
      </c>
      <c r="J706" s="7" t="s">
        <v>369</v>
      </c>
      <c r="K706" s="7" t="s">
        <v>204</v>
      </c>
      <c r="L706" s="7">
        <v>20.0</v>
      </c>
      <c r="M706" s="7">
        <v>2.0</v>
      </c>
      <c r="N706" s="7" t="s">
        <v>213</v>
      </c>
      <c r="O706" s="7">
        <v>1.0</v>
      </c>
      <c r="P706" s="37" t="s">
        <v>381</v>
      </c>
      <c r="Q706" s="7" t="s">
        <v>9</v>
      </c>
    </row>
    <row r="707">
      <c r="A707" s="6" t="s">
        <v>1225</v>
      </c>
      <c r="B707" s="7">
        <v>10.0</v>
      </c>
      <c r="C707" s="36">
        <v>17000.0</v>
      </c>
      <c r="D707" s="7">
        <v>2.0</v>
      </c>
      <c r="E707" s="7" t="s">
        <v>281</v>
      </c>
      <c r="F707" s="7" t="s">
        <v>282</v>
      </c>
      <c r="G707" s="7" t="s">
        <v>262</v>
      </c>
      <c r="H707" s="7" t="s">
        <v>283</v>
      </c>
      <c r="I707" s="7" t="s">
        <v>204</v>
      </c>
      <c r="J707" s="7" t="s">
        <v>369</v>
      </c>
      <c r="K707" s="7" t="s">
        <v>204</v>
      </c>
      <c r="L707" s="7">
        <v>20.0</v>
      </c>
      <c r="M707" s="7">
        <v>2.0</v>
      </c>
      <c r="N707" s="7" t="s">
        <v>213</v>
      </c>
      <c r="O707" s="7">
        <v>1.0</v>
      </c>
      <c r="P707" s="37" t="s">
        <v>381</v>
      </c>
      <c r="Q707" s="7" t="s">
        <v>9</v>
      </c>
    </row>
    <row r="708">
      <c r="A708" s="6" t="s">
        <v>1226</v>
      </c>
      <c r="B708" s="7">
        <v>13.0</v>
      </c>
      <c r="C708" s="36">
        <v>53100.0</v>
      </c>
      <c r="D708" s="7">
        <v>2.0</v>
      </c>
      <c r="E708" s="7" t="s">
        <v>234</v>
      </c>
      <c r="F708" s="7" t="s">
        <v>282</v>
      </c>
      <c r="G708" s="7" t="s">
        <v>275</v>
      </c>
      <c r="H708" s="7" t="s">
        <v>283</v>
      </c>
      <c r="I708" s="7">
        <v>100.0</v>
      </c>
      <c r="J708" s="7" t="s">
        <v>364</v>
      </c>
      <c r="K708" s="7" t="s">
        <v>204</v>
      </c>
      <c r="L708" s="7">
        <v>80.0</v>
      </c>
      <c r="M708" s="7">
        <v>4.0</v>
      </c>
      <c r="N708" s="7" t="s">
        <v>213</v>
      </c>
      <c r="O708" s="7">
        <v>2.0</v>
      </c>
      <c r="P708" s="37" t="s">
        <v>1227</v>
      </c>
      <c r="Q708" s="7" t="s">
        <v>89</v>
      </c>
    </row>
    <row r="709">
      <c r="A709" s="6" t="s">
        <v>1228</v>
      </c>
      <c r="B709" s="7">
        <v>5.0</v>
      </c>
      <c r="C709" s="36">
        <v>2950.0</v>
      </c>
      <c r="D709" s="7">
        <v>2.0</v>
      </c>
      <c r="E709" s="7" t="s">
        <v>234</v>
      </c>
      <c r="F709" s="7" t="s">
        <v>282</v>
      </c>
      <c r="G709" s="7" t="s">
        <v>220</v>
      </c>
      <c r="H709" s="7" t="s">
        <v>283</v>
      </c>
      <c r="I709" s="7">
        <v>80.0</v>
      </c>
      <c r="J709" s="7" t="s">
        <v>204</v>
      </c>
      <c r="K709" s="7" t="s">
        <v>204</v>
      </c>
      <c r="L709" s="7">
        <v>20.0</v>
      </c>
      <c r="M709" s="7">
        <v>1.0</v>
      </c>
      <c r="N709" s="7" t="s">
        <v>213</v>
      </c>
      <c r="O709" s="7">
        <v>2.0</v>
      </c>
      <c r="P709" s="37" t="s">
        <v>1227</v>
      </c>
      <c r="Q709" s="7" t="s">
        <v>89</v>
      </c>
    </row>
    <row r="710">
      <c r="A710" s="6" t="s">
        <v>1228</v>
      </c>
      <c r="B710" s="7">
        <v>17.0</v>
      </c>
      <c r="C710" s="36">
        <v>265500.0</v>
      </c>
      <c r="D710" s="7">
        <v>2.0</v>
      </c>
      <c r="E710" s="7" t="s">
        <v>234</v>
      </c>
      <c r="F710" s="7" t="s">
        <v>282</v>
      </c>
      <c r="G710" s="7" t="s">
        <v>847</v>
      </c>
      <c r="H710" s="7" t="s">
        <v>283</v>
      </c>
      <c r="I710" s="7">
        <v>100.0</v>
      </c>
      <c r="J710" s="7" t="s">
        <v>364</v>
      </c>
      <c r="K710" s="7" t="s">
        <v>204</v>
      </c>
      <c r="L710" s="7">
        <v>100.0</v>
      </c>
      <c r="M710" s="7">
        <v>5.0</v>
      </c>
      <c r="N710" s="7" t="s">
        <v>213</v>
      </c>
      <c r="O710" s="7">
        <v>2.0</v>
      </c>
      <c r="P710" s="37" t="s">
        <v>1227</v>
      </c>
      <c r="Q710" s="7" t="s">
        <v>89</v>
      </c>
    </row>
    <row r="711">
      <c r="A711" s="6" t="s">
        <v>1229</v>
      </c>
      <c r="B711" s="7">
        <v>9.0</v>
      </c>
      <c r="C711" s="36">
        <v>13275.0</v>
      </c>
      <c r="D711" s="7">
        <v>2.0</v>
      </c>
      <c r="E711" s="7" t="s">
        <v>234</v>
      </c>
      <c r="F711" s="7" t="s">
        <v>282</v>
      </c>
      <c r="G711" s="7" t="s">
        <v>292</v>
      </c>
      <c r="H711" s="7" t="s">
        <v>283</v>
      </c>
      <c r="I711" s="7">
        <v>100.0</v>
      </c>
      <c r="J711" s="7" t="s">
        <v>364</v>
      </c>
      <c r="K711" s="7" t="s">
        <v>204</v>
      </c>
      <c r="L711" s="7">
        <v>40.0</v>
      </c>
      <c r="M711" s="7">
        <v>2.0</v>
      </c>
      <c r="N711" s="7" t="s">
        <v>213</v>
      </c>
      <c r="O711" s="7">
        <v>2.0</v>
      </c>
      <c r="P711" s="37" t="s">
        <v>1227</v>
      </c>
      <c r="Q711" s="7" t="s">
        <v>89</v>
      </c>
    </row>
    <row r="712">
      <c r="A712" s="38" t="s">
        <v>1230</v>
      </c>
      <c r="B712" s="39">
        <v>3.0</v>
      </c>
      <c r="C712" s="40">
        <v>1290.0</v>
      </c>
      <c r="D712" s="39">
        <v>2.0</v>
      </c>
      <c r="E712" s="39" t="s">
        <v>200</v>
      </c>
      <c r="F712" s="39" t="s">
        <v>282</v>
      </c>
      <c r="G712" s="39" t="s">
        <v>232</v>
      </c>
      <c r="H712" s="39" t="s">
        <v>283</v>
      </c>
      <c r="I712" s="39">
        <v>60.0</v>
      </c>
      <c r="J712" s="39" t="s">
        <v>427</v>
      </c>
      <c r="K712" s="39" t="s">
        <v>204</v>
      </c>
      <c r="L712" s="39">
        <v>20.0</v>
      </c>
      <c r="M712" s="39">
        <v>1.0</v>
      </c>
      <c r="N712" s="39" t="s">
        <v>213</v>
      </c>
      <c r="O712" s="39">
        <v>1.0</v>
      </c>
      <c r="P712" s="41" t="s">
        <v>253</v>
      </c>
      <c r="Q712" s="39" t="s">
        <v>24</v>
      </c>
    </row>
    <row r="713">
      <c r="A713" s="6" t="s">
        <v>1231</v>
      </c>
      <c r="B713" s="7">
        <v>8.0</v>
      </c>
      <c r="C713" s="36">
        <v>8850.0</v>
      </c>
      <c r="D713" s="7">
        <v>2.0</v>
      </c>
      <c r="E713" s="7" t="s">
        <v>200</v>
      </c>
      <c r="F713" s="7" t="s">
        <v>282</v>
      </c>
      <c r="G713" s="7" t="s">
        <v>267</v>
      </c>
      <c r="H713" s="7" t="s">
        <v>283</v>
      </c>
      <c r="I713" s="7">
        <v>80.0</v>
      </c>
      <c r="J713" s="7" t="s">
        <v>427</v>
      </c>
      <c r="K713" s="7" t="s">
        <v>204</v>
      </c>
      <c r="L713" s="7">
        <v>20.0</v>
      </c>
      <c r="M713" s="7">
        <v>1.0</v>
      </c>
      <c r="N713" s="7" t="s">
        <v>213</v>
      </c>
      <c r="O713" s="7">
        <v>1.0</v>
      </c>
      <c r="P713" s="37" t="s">
        <v>1216</v>
      </c>
      <c r="Q713" s="7" t="s">
        <v>24</v>
      </c>
    </row>
    <row r="714">
      <c r="A714" s="38" t="s">
        <v>1232</v>
      </c>
      <c r="B714" s="39">
        <v>14.0</v>
      </c>
      <c r="C714" s="40">
        <v>64800.0</v>
      </c>
      <c r="D714" s="39">
        <v>2.0</v>
      </c>
      <c r="E714" s="39" t="s">
        <v>200</v>
      </c>
      <c r="F714" s="39" t="s">
        <v>282</v>
      </c>
      <c r="G714" s="39" t="s">
        <v>383</v>
      </c>
      <c r="H714" s="39" t="s">
        <v>283</v>
      </c>
      <c r="I714" s="39">
        <v>80.0</v>
      </c>
      <c r="J714" s="39" t="s">
        <v>427</v>
      </c>
      <c r="K714" s="39" t="s">
        <v>204</v>
      </c>
      <c r="L714" s="39">
        <v>40.0</v>
      </c>
      <c r="M714" s="39">
        <v>2.0</v>
      </c>
      <c r="N714" s="39" t="s">
        <v>213</v>
      </c>
      <c r="O714" s="39">
        <v>1.0</v>
      </c>
      <c r="P714" s="41" t="s">
        <v>1214</v>
      </c>
      <c r="Q714" s="39" t="s">
        <v>24</v>
      </c>
    </row>
    <row r="715">
      <c r="A715" s="38" t="s">
        <v>1233</v>
      </c>
      <c r="B715" s="39">
        <v>19.0</v>
      </c>
      <c r="C715" s="40">
        <v>750000.0</v>
      </c>
      <c r="D715" s="39">
        <v>2.0</v>
      </c>
      <c r="E715" s="39" t="s">
        <v>200</v>
      </c>
      <c r="F715" s="39" t="s">
        <v>282</v>
      </c>
      <c r="G715" s="39" t="s">
        <v>270</v>
      </c>
      <c r="H715" s="39" t="s">
        <v>283</v>
      </c>
      <c r="I715" s="39">
        <v>100.0</v>
      </c>
      <c r="J715" s="39" t="s">
        <v>427</v>
      </c>
      <c r="K715" s="39" t="s">
        <v>204</v>
      </c>
      <c r="L715" s="39">
        <v>40.0</v>
      </c>
      <c r="M715" s="39">
        <v>2.0</v>
      </c>
      <c r="N715" s="39" t="s">
        <v>213</v>
      </c>
      <c r="O715" s="39">
        <v>1.0</v>
      </c>
      <c r="P715" s="41" t="s">
        <v>1234</v>
      </c>
      <c r="Q715" s="39" t="s">
        <v>24</v>
      </c>
    </row>
    <row r="716">
      <c r="A716" s="38" t="s">
        <v>1235</v>
      </c>
      <c r="B716" s="39">
        <v>2.0</v>
      </c>
      <c r="C716" s="40">
        <v>1070.0</v>
      </c>
      <c r="D716" s="39">
        <v>2.0</v>
      </c>
      <c r="E716" s="39" t="s">
        <v>326</v>
      </c>
      <c r="F716" s="39" t="s">
        <v>282</v>
      </c>
      <c r="G716" s="39" t="s">
        <v>232</v>
      </c>
      <c r="H716" s="39" t="s">
        <v>283</v>
      </c>
      <c r="I716" s="39">
        <v>60.0</v>
      </c>
      <c r="J716" s="39" t="s">
        <v>204</v>
      </c>
      <c r="K716" s="39" t="s">
        <v>204</v>
      </c>
      <c r="L716" s="39">
        <v>20.0</v>
      </c>
      <c r="M716" s="39">
        <v>5.0</v>
      </c>
      <c r="N716" s="39" t="s">
        <v>213</v>
      </c>
      <c r="O716" s="39">
        <v>2.0</v>
      </c>
      <c r="P716" s="41" t="s">
        <v>1236</v>
      </c>
      <c r="Q716" s="39" t="s">
        <v>24</v>
      </c>
    </row>
    <row r="717">
      <c r="A717" s="6" t="s">
        <v>1237</v>
      </c>
      <c r="B717" s="7">
        <v>6.0</v>
      </c>
      <c r="C717" s="36">
        <v>4920.0</v>
      </c>
      <c r="D717" s="7">
        <v>2.0</v>
      </c>
      <c r="E717" s="7" t="s">
        <v>326</v>
      </c>
      <c r="F717" s="7" t="s">
        <v>282</v>
      </c>
      <c r="G717" s="7" t="s">
        <v>267</v>
      </c>
      <c r="H717" s="7" t="s">
        <v>283</v>
      </c>
      <c r="I717" s="7">
        <v>60.0</v>
      </c>
      <c r="J717" s="7" t="s">
        <v>364</v>
      </c>
      <c r="K717" s="7" t="s">
        <v>204</v>
      </c>
      <c r="L717" s="7">
        <v>40.0</v>
      </c>
      <c r="M717" s="7">
        <v>5.0</v>
      </c>
      <c r="N717" s="7" t="s">
        <v>213</v>
      </c>
      <c r="O717" s="7">
        <v>2.0</v>
      </c>
      <c r="P717" s="37" t="s">
        <v>1236</v>
      </c>
      <c r="Q717" s="7" t="s">
        <v>24</v>
      </c>
    </row>
    <row r="718">
      <c r="A718" s="6" t="s">
        <v>1238</v>
      </c>
      <c r="B718" s="7">
        <v>8.0</v>
      </c>
      <c r="C718" s="36">
        <v>10800.0</v>
      </c>
      <c r="D718" s="7">
        <v>2.0</v>
      </c>
      <c r="E718" s="7" t="s">
        <v>326</v>
      </c>
      <c r="F718" s="7" t="s">
        <v>282</v>
      </c>
      <c r="G718" s="7" t="s">
        <v>230</v>
      </c>
      <c r="H718" s="7" t="s">
        <v>283</v>
      </c>
      <c r="I718" s="7">
        <v>70.0</v>
      </c>
      <c r="J718" s="7" t="s">
        <v>364</v>
      </c>
      <c r="K718" s="7" t="s">
        <v>204</v>
      </c>
      <c r="L718" s="7">
        <v>40.0</v>
      </c>
      <c r="M718" s="7">
        <v>8.0</v>
      </c>
      <c r="N718" s="7" t="s">
        <v>213</v>
      </c>
      <c r="O718" s="7">
        <v>2.0</v>
      </c>
      <c r="P718" s="37" t="s">
        <v>1239</v>
      </c>
      <c r="Q718" s="7" t="s">
        <v>24</v>
      </c>
    </row>
    <row r="719">
      <c r="A719" s="38" t="s">
        <v>1240</v>
      </c>
      <c r="B719" s="39">
        <v>11.0</v>
      </c>
      <c r="C719" s="40">
        <v>28200.0</v>
      </c>
      <c r="D719" s="39">
        <v>2.0</v>
      </c>
      <c r="E719" s="39" t="s">
        <v>326</v>
      </c>
      <c r="F719" s="39" t="s">
        <v>282</v>
      </c>
      <c r="G719" s="39" t="s">
        <v>210</v>
      </c>
      <c r="H719" s="39" t="s">
        <v>283</v>
      </c>
      <c r="I719" s="39">
        <v>70.0</v>
      </c>
      <c r="J719" s="39" t="s">
        <v>369</v>
      </c>
      <c r="K719" s="39" t="s">
        <v>204</v>
      </c>
      <c r="L719" s="39">
        <v>80.0</v>
      </c>
      <c r="M719" s="39">
        <v>8.0</v>
      </c>
      <c r="N719" s="39" t="s">
        <v>213</v>
      </c>
      <c r="O719" s="39">
        <v>2.0</v>
      </c>
      <c r="P719" s="41" t="s">
        <v>1239</v>
      </c>
      <c r="Q719" s="39" t="s">
        <v>24</v>
      </c>
    </row>
    <row r="720">
      <c r="A720" s="38" t="s">
        <v>1241</v>
      </c>
      <c r="B720" s="39">
        <v>16.0</v>
      </c>
      <c r="C720" s="40">
        <v>193000.0</v>
      </c>
      <c r="D720" s="39">
        <v>2.0</v>
      </c>
      <c r="E720" s="39" t="s">
        <v>326</v>
      </c>
      <c r="F720" s="39" t="s">
        <v>282</v>
      </c>
      <c r="G720" s="39" t="s">
        <v>368</v>
      </c>
      <c r="H720" s="39" t="s">
        <v>283</v>
      </c>
      <c r="I720" s="39">
        <v>80.0</v>
      </c>
      <c r="J720" s="39" t="s">
        <v>369</v>
      </c>
      <c r="K720" s="39" t="s">
        <v>204</v>
      </c>
      <c r="L720" s="39">
        <v>80.0</v>
      </c>
      <c r="M720" s="39">
        <v>10.0</v>
      </c>
      <c r="N720" s="39" t="s">
        <v>213</v>
      </c>
      <c r="O720" s="39">
        <v>2.0</v>
      </c>
      <c r="P720" s="41" t="s">
        <v>1242</v>
      </c>
      <c r="Q720" s="39" t="s">
        <v>24</v>
      </c>
    </row>
    <row r="721">
      <c r="A721" s="38" t="s">
        <v>1243</v>
      </c>
      <c r="B721" s="39">
        <v>20.0</v>
      </c>
      <c r="C721" s="40">
        <v>980000.0</v>
      </c>
      <c r="D721" s="39">
        <v>2.0</v>
      </c>
      <c r="E721" s="39" t="s">
        <v>326</v>
      </c>
      <c r="F721" s="39" t="s">
        <v>282</v>
      </c>
      <c r="G721" s="39" t="s">
        <v>324</v>
      </c>
      <c r="H721" s="39" t="s">
        <v>283</v>
      </c>
      <c r="I721" s="39">
        <v>80.0</v>
      </c>
      <c r="J721" s="39" t="s">
        <v>369</v>
      </c>
      <c r="K721" s="39" t="s">
        <v>204</v>
      </c>
      <c r="L721" s="39">
        <v>100.0</v>
      </c>
      <c r="M721" s="39">
        <v>10.0</v>
      </c>
      <c r="N721" s="39" t="s">
        <v>213</v>
      </c>
      <c r="O721" s="39">
        <v>2.0</v>
      </c>
      <c r="P721" s="41" t="s">
        <v>1244</v>
      </c>
      <c r="Q721" s="39" t="s">
        <v>24</v>
      </c>
    </row>
    <row r="722">
      <c r="A722" s="38" t="s">
        <v>1245</v>
      </c>
      <c r="B722" s="39">
        <v>19.0</v>
      </c>
      <c r="C722" s="40">
        <v>912000.0</v>
      </c>
      <c r="D722" s="39">
        <v>1.0</v>
      </c>
      <c r="E722" s="39" t="s">
        <v>281</v>
      </c>
      <c r="F722" s="39" t="s">
        <v>282</v>
      </c>
      <c r="G722" s="39" t="s">
        <v>343</v>
      </c>
      <c r="H722" s="39" t="s">
        <v>283</v>
      </c>
      <c r="I722" s="39" t="s">
        <v>204</v>
      </c>
      <c r="J722" s="39" t="s">
        <v>427</v>
      </c>
      <c r="K722" s="39" t="s">
        <v>204</v>
      </c>
      <c r="L722" s="39">
        <v>20.0</v>
      </c>
      <c r="M722" s="39">
        <v>1.0</v>
      </c>
      <c r="N722" s="39" t="s">
        <v>213</v>
      </c>
      <c r="O722" s="39" t="s">
        <v>214</v>
      </c>
      <c r="P722" s="41" t="s">
        <v>1246</v>
      </c>
      <c r="Q722" s="39" t="s">
        <v>24</v>
      </c>
    </row>
    <row r="723">
      <c r="A723" s="38" t="s">
        <v>1247</v>
      </c>
      <c r="B723" s="39">
        <v>3.0</v>
      </c>
      <c r="C723" s="40">
        <v>1550.0</v>
      </c>
      <c r="D723" s="39">
        <v>1.0</v>
      </c>
      <c r="E723" s="39" t="s">
        <v>281</v>
      </c>
      <c r="F723" s="39" t="s">
        <v>282</v>
      </c>
      <c r="G723" s="39" t="s">
        <v>223</v>
      </c>
      <c r="H723" s="39" t="s">
        <v>283</v>
      </c>
      <c r="I723" s="39" t="s">
        <v>204</v>
      </c>
      <c r="J723" s="39" t="s">
        <v>427</v>
      </c>
      <c r="K723" s="39" t="s">
        <v>204</v>
      </c>
      <c r="L723" s="39">
        <v>20.0</v>
      </c>
      <c r="M723" s="39">
        <v>1.0</v>
      </c>
      <c r="N723" s="39" t="s">
        <v>213</v>
      </c>
      <c r="O723" s="39" t="s">
        <v>214</v>
      </c>
      <c r="P723" s="41" t="s">
        <v>1246</v>
      </c>
      <c r="Q723" s="39" t="s">
        <v>24</v>
      </c>
    </row>
    <row r="724">
      <c r="A724" s="38" t="s">
        <v>1248</v>
      </c>
      <c r="B724" s="39">
        <v>14.0</v>
      </c>
      <c r="C724" s="40">
        <v>80500.0</v>
      </c>
      <c r="D724" s="39">
        <v>1.0</v>
      </c>
      <c r="E724" s="39" t="s">
        <v>281</v>
      </c>
      <c r="F724" s="39" t="s">
        <v>282</v>
      </c>
      <c r="G724" s="39" t="s">
        <v>240</v>
      </c>
      <c r="H724" s="39" t="s">
        <v>283</v>
      </c>
      <c r="I724" s="39" t="s">
        <v>204</v>
      </c>
      <c r="J724" s="39" t="s">
        <v>427</v>
      </c>
      <c r="K724" s="39" t="s">
        <v>204</v>
      </c>
      <c r="L724" s="39">
        <v>20.0</v>
      </c>
      <c r="M724" s="39">
        <v>1.0</v>
      </c>
      <c r="N724" s="39" t="s">
        <v>213</v>
      </c>
      <c r="O724" s="39" t="s">
        <v>214</v>
      </c>
      <c r="P724" s="41" t="s">
        <v>1246</v>
      </c>
      <c r="Q724" s="39" t="s">
        <v>24</v>
      </c>
    </row>
    <row r="725">
      <c r="A725" s="6" t="s">
        <v>1249</v>
      </c>
      <c r="B725" s="7">
        <v>8.0</v>
      </c>
      <c r="C725" s="36">
        <v>11000.0</v>
      </c>
      <c r="D725" s="7">
        <v>1.0</v>
      </c>
      <c r="E725" s="7" t="s">
        <v>281</v>
      </c>
      <c r="F725" s="7" t="s">
        <v>282</v>
      </c>
      <c r="G725" s="7" t="s">
        <v>202</v>
      </c>
      <c r="H725" s="7" t="s">
        <v>283</v>
      </c>
      <c r="I725" s="7" t="s">
        <v>204</v>
      </c>
      <c r="J725" s="7" t="s">
        <v>427</v>
      </c>
      <c r="K725" s="7" t="s">
        <v>204</v>
      </c>
      <c r="L725" s="7">
        <v>20.0</v>
      </c>
      <c r="M725" s="7">
        <v>1.0</v>
      </c>
      <c r="N725" s="7" t="s">
        <v>213</v>
      </c>
      <c r="O725" s="7" t="s">
        <v>214</v>
      </c>
      <c r="P725" s="37" t="s">
        <v>1246</v>
      </c>
      <c r="Q725" s="7" t="s">
        <v>24</v>
      </c>
    </row>
    <row r="726">
      <c r="A726" s="6" t="s">
        <v>1250</v>
      </c>
      <c r="B726" s="7">
        <v>19.0</v>
      </c>
      <c r="C726" s="36">
        <v>565000.0</v>
      </c>
      <c r="D726" s="7">
        <v>1.0</v>
      </c>
      <c r="E726" s="7" t="s">
        <v>208</v>
      </c>
      <c r="F726" s="7" t="s">
        <v>282</v>
      </c>
      <c r="G726" s="7" t="s">
        <v>368</v>
      </c>
      <c r="H726" s="7" t="s">
        <v>283</v>
      </c>
      <c r="I726" s="7">
        <v>40.0</v>
      </c>
      <c r="J726" s="7" t="s">
        <v>250</v>
      </c>
      <c r="K726" s="7" t="s">
        <v>210</v>
      </c>
      <c r="L726" s="7">
        <v>100.0</v>
      </c>
      <c r="M726" s="7">
        <v>20.0</v>
      </c>
      <c r="N726" s="7" t="s">
        <v>213</v>
      </c>
      <c r="O726" s="7" t="s">
        <v>214</v>
      </c>
      <c r="P726" s="37" t="s">
        <v>443</v>
      </c>
      <c r="Q726" s="7" t="s">
        <v>9</v>
      </c>
    </row>
    <row r="727">
      <c r="A727" s="6" t="s">
        <v>1251</v>
      </c>
      <c r="B727" s="7">
        <v>7.0</v>
      </c>
      <c r="C727" s="36">
        <v>7200.0</v>
      </c>
      <c r="D727" s="7">
        <v>1.0</v>
      </c>
      <c r="E727" s="7" t="s">
        <v>208</v>
      </c>
      <c r="F727" s="7" t="s">
        <v>282</v>
      </c>
      <c r="G727" s="7" t="s">
        <v>232</v>
      </c>
      <c r="H727" s="7" t="s">
        <v>283</v>
      </c>
      <c r="I727" s="7">
        <v>20.0</v>
      </c>
      <c r="J727" s="7" t="s">
        <v>250</v>
      </c>
      <c r="K727" s="7" t="s">
        <v>232</v>
      </c>
      <c r="L727" s="7">
        <v>20.0</v>
      </c>
      <c r="M727" s="7">
        <v>4.0</v>
      </c>
      <c r="N727" s="7" t="s">
        <v>213</v>
      </c>
      <c r="O727" s="7" t="s">
        <v>214</v>
      </c>
      <c r="P727" s="37" t="s">
        <v>443</v>
      </c>
      <c r="Q727" s="7" t="s">
        <v>9</v>
      </c>
    </row>
    <row r="728">
      <c r="A728" s="6" t="s">
        <v>1252</v>
      </c>
      <c r="B728" s="7">
        <v>15.0</v>
      </c>
      <c r="C728" s="36">
        <v>107500.0</v>
      </c>
      <c r="D728" s="7">
        <v>1.0</v>
      </c>
      <c r="E728" s="7" t="s">
        <v>208</v>
      </c>
      <c r="F728" s="7" t="s">
        <v>282</v>
      </c>
      <c r="G728" s="7" t="s">
        <v>210</v>
      </c>
      <c r="H728" s="7" t="s">
        <v>283</v>
      </c>
      <c r="I728" s="7">
        <v>30.0</v>
      </c>
      <c r="J728" s="7" t="s">
        <v>250</v>
      </c>
      <c r="K728" s="7" t="s">
        <v>230</v>
      </c>
      <c r="L728" s="7">
        <v>100.0</v>
      </c>
      <c r="M728" s="7">
        <v>20.0</v>
      </c>
      <c r="N728" s="7" t="s">
        <v>213</v>
      </c>
      <c r="O728" s="7" t="s">
        <v>214</v>
      </c>
      <c r="P728" s="37" t="s">
        <v>443</v>
      </c>
      <c r="Q728" s="7" t="s">
        <v>9</v>
      </c>
    </row>
    <row r="729">
      <c r="A729" s="6" t="s">
        <v>1253</v>
      </c>
      <c r="B729" s="7">
        <v>12.0</v>
      </c>
      <c r="C729" s="36">
        <v>40300.0</v>
      </c>
      <c r="D729" s="7">
        <v>1.0</v>
      </c>
      <c r="E729" s="7" t="s">
        <v>208</v>
      </c>
      <c r="F729" s="7" t="s">
        <v>282</v>
      </c>
      <c r="G729" s="7" t="s">
        <v>230</v>
      </c>
      <c r="H729" s="7" t="s">
        <v>283</v>
      </c>
      <c r="I729" s="7">
        <v>25.0</v>
      </c>
      <c r="J729" s="7" t="s">
        <v>250</v>
      </c>
      <c r="K729" s="7" t="s">
        <v>232</v>
      </c>
      <c r="L729" s="7">
        <v>40.0</v>
      </c>
      <c r="M729" s="7">
        <v>8.0</v>
      </c>
      <c r="N729" s="7" t="s">
        <v>213</v>
      </c>
      <c r="O729" s="7" t="s">
        <v>214</v>
      </c>
      <c r="P729" s="37" t="s">
        <v>443</v>
      </c>
      <c r="Q729" s="7" t="s">
        <v>9</v>
      </c>
    </row>
    <row r="730">
      <c r="A730" s="38" t="s">
        <v>1254</v>
      </c>
      <c r="B730" s="39">
        <v>19.0</v>
      </c>
      <c r="C730" s="40">
        <v>578000.0</v>
      </c>
      <c r="D730" s="39">
        <v>2.0</v>
      </c>
      <c r="E730" s="39" t="s">
        <v>281</v>
      </c>
      <c r="F730" s="39" t="s">
        <v>282</v>
      </c>
      <c r="G730" s="39" t="s">
        <v>270</v>
      </c>
      <c r="H730" s="39" t="s">
        <v>283</v>
      </c>
      <c r="I730" s="39" t="s">
        <v>204</v>
      </c>
      <c r="J730" s="39" t="s">
        <v>204</v>
      </c>
      <c r="K730" s="39" t="s">
        <v>204</v>
      </c>
      <c r="L730" s="39">
        <v>20.0</v>
      </c>
      <c r="M730" s="39">
        <v>1.0</v>
      </c>
      <c r="N730" s="39" t="s">
        <v>213</v>
      </c>
      <c r="O730" s="39" t="s">
        <v>214</v>
      </c>
      <c r="P730" s="41" t="s">
        <v>1255</v>
      </c>
      <c r="Q730" s="39" t="s">
        <v>24</v>
      </c>
    </row>
    <row r="731">
      <c r="A731" s="38" t="s">
        <v>1256</v>
      </c>
      <c r="B731" s="39">
        <v>14.0</v>
      </c>
      <c r="C731" s="40">
        <v>74100.0</v>
      </c>
      <c r="D731" s="39">
        <v>2.0</v>
      </c>
      <c r="E731" s="39" t="s">
        <v>281</v>
      </c>
      <c r="F731" s="39" t="s">
        <v>282</v>
      </c>
      <c r="G731" s="39" t="s">
        <v>383</v>
      </c>
      <c r="H731" s="39" t="s">
        <v>283</v>
      </c>
      <c r="I731" s="39" t="s">
        <v>204</v>
      </c>
      <c r="J731" s="39" t="s">
        <v>204</v>
      </c>
      <c r="K731" s="39" t="s">
        <v>204</v>
      </c>
      <c r="L731" s="39">
        <v>20.0</v>
      </c>
      <c r="M731" s="39">
        <v>1.0</v>
      </c>
      <c r="N731" s="39" t="s">
        <v>213</v>
      </c>
      <c r="O731" s="39" t="s">
        <v>214</v>
      </c>
      <c r="P731" s="41" t="s">
        <v>1255</v>
      </c>
      <c r="Q731" s="39" t="s">
        <v>24</v>
      </c>
    </row>
    <row r="732">
      <c r="A732" s="38" t="s">
        <v>1257</v>
      </c>
      <c r="B732" s="39">
        <v>9.0</v>
      </c>
      <c r="C732" s="40">
        <v>13600.0</v>
      </c>
      <c r="D732" s="39">
        <v>2.0</v>
      </c>
      <c r="E732" s="39" t="s">
        <v>281</v>
      </c>
      <c r="F732" s="39" t="s">
        <v>282</v>
      </c>
      <c r="G732" s="39" t="s">
        <v>262</v>
      </c>
      <c r="H732" s="39" t="s">
        <v>283</v>
      </c>
      <c r="I732" s="39" t="s">
        <v>204</v>
      </c>
      <c r="J732" s="39" t="s">
        <v>204</v>
      </c>
      <c r="K732" s="39" t="s">
        <v>204</v>
      </c>
      <c r="L732" s="39">
        <v>20.0</v>
      </c>
      <c r="M732" s="39">
        <v>1.0</v>
      </c>
      <c r="N732" s="39" t="s">
        <v>213</v>
      </c>
      <c r="O732" s="39" t="s">
        <v>214</v>
      </c>
      <c r="P732" s="41" t="s">
        <v>1255</v>
      </c>
      <c r="Q732" s="39" t="s">
        <v>24</v>
      </c>
    </row>
    <row r="733">
      <c r="A733" s="6" t="s">
        <v>1258</v>
      </c>
      <c r="B733" s="7">
        <v>4.0</v>
      </c>
      <c r="C733" s="36">
        <v>2120.0</v>
      </c>
      <c r="D733" s="7">
        <v>2.0</v>
      </c>
      <c r="E733" s="7" t="s">
        <v>281</v>
      </c>
      <c r="F733" s="7" t="s">
        <v>282</v>
      </c>
      <c r="G733" s="7" t="s">
        <v>279</v>
      </c>
      <c r="H733" s="7" t="s">
        <v>283</v>
      </c>
      <c r="I733" s="7" t="s">
        <v>204</v>
      </c>
      <c r="J733" s="7" t="s">
        <v>204</v>
      </c>
      <c r="K733" s="7" t="s">
        <v>204</v>
      </c>
      <c r="L733" s="7">
        <v>20.0</v>
      </c>
      <c r="M733" s="7">
        <v>1.0</v>
      </c>
      <c r="N733" s="7" t="s">
        <v>213</v>
      </c>
      <c r="O733" s="7" t="s">
        <v>214</v>
      </c>
      <c r="P733" s="37" t="s">
        <v>1255</v>
      </c>
      <c r="Q733" s="7" t="s">
        <v>24</v>
      </c>
    </row>
    <row r="734">
      <c r="A734" s="6" t="s">
        <v>1259</v>
      </c>
      <c r="B734" s="7">
        <v>20.0</v>
      </c>
      <c r="C734" s="36">
        <v>935000.0</v>
      </c>
      <c r="D734" s="7">
        <v>2.0</v>
      </c>
      <c r="E734" s="7" t="s">
        <v>200</v>
      </c>
      <c r="F734" s="7" t="s">
        <v>282</v>
      </c>
      <c r="G734" s="7" t="s">
        <v>570</v>
      </c>
      <c r="H734" s="7" t="s">
        <v>283</v>
      </c>
      <c r="I734" s="7">
        <v>100.0</v>
      </c>
      <c r="J734" s="7" t="s">
        <v>250</v>
      </c>
      <c r="K734" s="7" t="s">
        <v>225</v>
      </c>
      <c r="L734" s="7">
        <v>100.0</v>
      </c>
      <c r="M734" s="7">
        <v>10.0</v>
      </c>
      <c r="N734" s="7" t="s">
        <v>213</v>
      </c>
      <c r="O734" s="7">
        <v>2.0</v>
      </c>
      <c r="P734" s="37" t="s">
        <v>443</v>
      </c>
      <c r="Q734" s="7" t="s">
        <v>9</v>
      </c>
    </row>
    <row r="735">
      <c r="A735" s="6" t="s">
        <v>1260</v>
      </c>
      <c r="B735" s="7">
        <v>6.0</v>
      </c>
      <c r="C735" s="36">
        <v>4600.0</v>
      </c>
      <c r="D735" s="7">
        <v>2.0</v>
      </c>
      <c r="E735" s="7" t="s">
        <v>200</v>
      </c>
      <c r="F735" s="7" t="s">
        <v>282</v>
      </c>
      <c r="G735" s="7" t="s">
        <v>267</v>
      </c>
      <c r="H735" s="7" t="s">
        <v>283</v>
      </c>
      <c r="I735" s="7">
        <v>40.0</v>
      </c>
      <c r="J735" s="7" t="s">
        <v>250</v>
      </c>
      <c r="K735" s="7" t="s">
        <v>223</v>
      </c>
      <c r="L735" s="7">
        <v>40.0</v>
      </c>
      <c r="M735" s="7">
        <v>4.0</v>
      </c>
      <c r="N735" s="7" t="s">
        <v>213</v>
      </c>
      <c r="O735" s="7">
        <v>2.0</v>
      </c>
      <c r="P735" s="37" t="s">
        <v>443</v>
      </c>
      <c r="Q735" s="7" t="s">
        <v>9</v>
      </c>
    </row>
    <row r="736">
      <c r="A736" s="6" t="s">
        <v>1261</v>
      </c>
      <c r="B736" s="7">
        <v>15.0</v>
      </c>
      <c r="C736" s="36">
        <v>126600.0</v>
      </c>
      <c r="D736" s="7">
        <v>2.0</v>
      </c>
      <c r="E736" s="7" t="s">
        <v>200</v>
      </c>
      <c r="F736" s="7" t="s">
        <v>282</v>
      </c>
      <c r="G736" s="7" t="s">
        <v>217</v>
      </c>
      <c r="H736" s="7" t="s">
        <v>283</v>
      </c>
      <c r="I736" s="7">
        <v>60.0</v>
      </c>
      <c r="J736" s="7" t="s">
        <v>250</v>
      </c>
      <c r="K736" s="7" t="s">
        <v>230</v>
      </c>
      <c r="L736" s="7">
        <v>40.0</v>
      </c>
      <c r="M736" s="7">
        <v>4.0</v>
      </c>
      <c r="N736" s="7" t="s">
        <v>213</v>
      </c>
      <c r="O736" s="7">
        <v>2.0</v>
      </c>
      <c r="P736" s="37" t="s">
        <v>443</v>
      </c>
      <c r="Q736" s="7" t="s">
        <v>9</v>
      </c>
    </row>
    <row r="737">
      <c r="A737" s="6" t="s">
        <v>1262</v>
      </c>
      <c r="B737" s="7">
        <v>10.0</v>
      </c>
      <c r="C737" s="36">
        <v>16800.0</v>
      </c>
      <c r="D737" s="7">
        <v>2.0</v>
      </c>
      <c r="E737" s="7" t="s">
        <v>200</v>
      </c>
      <c r="F737" s="7" t="s">
        <v>282</v>
      </c>
      <c r="G737" s="7" t="s">
        <v>262</v>
      </c>
      <c r="H737" s="7" t="s">
        <v>283</v>
      </c>
      <c r="I737" s="7">
        <v>40.0</v>
      </c>
      <c r="J737" s="7" t="s">
        <v>250</v>
      </c>
      <c r="K737" s="7" t="s">
        <v>232</v>
      </c>
      <c r="L737" s="7">
        <v>40.0</v>
      </c>
      <c r="M737" s="7">
        <v>4.0</v>
      </c>
      <c r="N737" s="7" t="s">
        <v>213</v>
      </c>
      <c r="O737" s="7">
        <v>2.0</v>
      </c>
      <c r="P737" s="37" t="s">
        <v>443</v>
      </c>
      <c r="Q737" s="7" t="s">
        <v>9</v>
      </c>
    </row>
    <row r="738">
      <c r="A738" s="38" t="s">
        <v>1263</v>
      </c>
      <c r="B738" s="39">
        <v>11.0</v>
      </c>
      <c r="C738" s="40">
        <v>27000.0</v>
      </c>
      <c r="D738" s="39">
        <v>1.0</v>
      </c>
      <c r="E738" s="39" t="s">
        <v>208</v>
      </c>
      <c r="F738" s="39" t="s">
        <v>282</v>
      </c>
      <c r="G738" s="39" t="s">
        <v>230</v>
      </c>
      <c r="H738" s="39" t="s">
        <v>283</v>
      </c>
      <c r="I738" s="39">
        <v>50.0</v>
      </c>
      <c r="J738" s="39" t="s">
        <v>364</v>
      </c>
      <c r="K738" s="39" t="s">
        <v>204</v>
      </c>
      <c r="L738" s="39">
        <v>40.0</v>
      </c>
      <c r="M738" s="39">
        <v>4.0</v>
      </c>
      <c r="N738" s="39" t="s">
        <v>213</v>
      </c>
      <c r="O738" s="39" t="s">
        <v>214</v>
      </c>
      <c r="P738" s="41" t="s">
        <v>204</v>
      </c>
      <c r="Q738" s="39" t="s">
        <v>24</v>
      </c>
    </row>
    <row r="739">
      <c r="A739" s="38" t="s">
        <v>1264</v>
      </c>
      <c r="B739" s="39">
        <v>17.0</v>
      </c>
      <c r="C739" s="40">
        <v>280000.0</v>
      </c>
      <c r="D739" s="39">
        <v>1.0</v>
      </c>
      <c r="E739" s="39" t="s">
        <v>208</v>
      </c>
      <c r="F739" s="39" t="s">
        <v>282</v>
      </c>
      <c r="G739" s="39" t="s">
        <v>225</v>
      </c>
      <c r="H739" s="39" t="s">
        <v>283</v>
      </c>
      <c r="I739" s="39">
        <v>60.0</v>
      </c>
      <c r="J739" s="39" t="s">
        <v>364</v>
      </c>
      <c r="K739" s="39" t="s">
        <v>204</v>
      </c>
      <c r="L739" s="39">
        <v>40.0</v>
      </c>
      <c r="M739" s="39">
        <v>4.0</v>
      </c>
      <c r="N739" s="39" t="s">
        <v>213</v>
      </c>
      <c r="O739" s="39" t="s">
        <v>214</v>
      </c>
      <c r="P739" s="41" t="s">
        <v>204</v>
      </c>
      <c r="Q739" s="39" t="s">
        <v>24</v>
      </c>
    </row>
    <row r="740">
      <c r="A740" s="6" t="s">
        <v>1265</v>
      </c>
      <c r="B740" s="7">
        <v>4.0</v>
      </c>
      <c r="C740" s="36">
        <v>2350.0</v>
      </c>
      <c r="D740" s="7">
        <v>1.0</v>
      </c>
      <c r="E740" s="7" t="s">
        <v>208</v>
      </c>
      <c r="F740" s="7" t="s">
        <v>282</v>
      </c>
      <c r="G740" s="7" t="s">
        <v>223</v>
      </c>
      <c r="H740" s="7" t="s">
        <v>283</v>
      </c>
      <c r="I740" s="7">
        <v>40.0</v>
      </c>
      <c r="J740" s="7" t="s">
        <v>364</v>
      </c>
      <c r="K740" s="7" t="s">
        <v>204</v>
      </c>
      <c r="L740" s="7">
        <v>40.0</v>
      </c>
      <c r="M740" s="7">
        <v>4.0</v>
      </c>
      <c r="N740" s="7" t="s">
        <v>213</v>
      </c>
      <c r="O740" s="7" t="s">
        <v>214</v>
      </c>
      <c r="P740" s="37" t="s">
        <v>204</v>
      </c>
      <c r="Q740" s="7" t="s">
        <v>24</v>
      </c>
    </row>
    <row r="741">
      <c r="A741" s="6" t="s">
        <v>1266</v>
      </c>
      <c r="B741" s="7">
        <v>20.0</v>
      </c>
      <c r="C741" s="36">
        <v>920250.0</v>
      </c>
      <c r="D741" s="7">
        <v>1.0</v>
      </c>
      <c r="E741" s="7" t="s">
        <v>281</v>
      </c>
      <c r="F741" s="7" t="s">
        <v>282</v>
      </c>
      <c r="G741" s="7" t="s">
        <v>524</v>
      </c>
      <c r="H741" s="7" t="s">
        <v>283</v>
      </c>
      <c r="I741" s="7" t="s">
        <v>204</v>
      </c>
      <c r="J741" s="7" t="s">
        <v>369</v>
      </c>
      <c r="K741" s="7" t="s">
        <v>204</v>
      </c>
      <c r="L741" s="7">
        <v>40.0</v>
      </c>
      <c r="M741" s="7">
        <v>4.0</v>
      </c>
      <c r="N741" s="7" t="s">
        <v>213</v>
      </c>
      <c r="O741" s="7">
        <v>1.0</v>
      </c>
      <c r="P741" s="37" t="s">
        <v>381</v>
      </c>
      <c r="Q741" s="7" t="s">
        <v>9</v>
      </c>
    </row>
    <row r="742">
      <c r="A742" s="6" t="s">
        <v>1267</v>
      </c>
      <c r="B742" s="7">
        <v>13.0</v>
      </c>
      <c r="C742" s="36">
        <v>54300.0</v>
      </c>
      <c r="D742" s="7">
        <v>1.0</v>
      </c>
      <c r="E742" s="7" t="s">
        <v>281</v>
      </c>
      <c r="F742" s="7" t="s">
        <v>282</v>
      </c>
      <c r="G742" s="7" t="s">
        <v>225</v>
      </c>
      <c r="H742" s="7" t="s">
        <v>283</v>
      </c>
      <c r="I742" s="7" t="s">
        <v>204</v>
      </c>
      <c r="J742" s="7" t="s">
        <v>369</v>
      </c>
      <c r="K742" s="7" t="s">
        <v>204</v>
      </c>
      <c r="L742" s="7">
        <v>40.0</v>
      </c>
      <c r="M742" s="7">
        <v>4.0</v>
      </c>
      <c r="N742" s="7" t="s">
        <v>213</v>
      </c>
      <c r="O742" s="7">
        <v>1.0</v>
      </c>
      <c r="P742" s="37" t="s">
        <v>381</v>
      </c>
      <c r="Q742" s="7" t="s">
        <v>9</v>
      </c>
    </row>
    <row r="743">
      <c r="A743" s="6" t="s">
        <v>1268</v>
      </c>
      <c r="B743" s="7">
        <v>9.0</v>
      </c>
      <c r="C743" s="36">
        <v>14550.0</v>
      </c>
      <c r="D743" s="7">
        <v>1.0</v>
      </c>
      <c r="E743" s="7" t="s">
        <v>281</v>
      </c>
      <c r="F743" s="7" t="s">
        <v>282</v>
      </c>
      <c r="G743" s="7" t="s">
        <v>230</v>
      </c>
      <c r="H743" s="7" t="s">
        <v>283</v>
      </c>
      <c r="I743" s="7" t="s">
        <v>204</v>
      </c>
      <c r="J743" s="7" t="s">
        <v>369</v>
      </c>
      <c r="K743" s="7" t="s">
        <v>204</v>
      </c>
      <c r="L743" s="7">
        <v>20.0</v>
      </c>
      <c r="M743" s="7">
        <v>2.0</v>
      </c>
      <c r="N743" s="7" t="s">
        <v>213</v>
      </c>
      <c r="O743" s="7">
        <v>1.0</v>
      </c>
      <c r="P743" s="37" t="s">
        <v>381</v>
      </c>
      <c r="Q743" s="7" t="s">
        <v>9</v>
      </c>
    </row>
    <row r="744">
      <c r="A744" s="6" t="s">
        <v>1269</v>
      </c>
      <c r="B744" s="7">
        <v>18.0</v>
      </c>
      <c r="C744" s="36">
        <v>415600.0</v>
      </c>
      <c r="D744" s="7">
        <v>1.0</v>
      </c>
      <c r="E744" s="7" t="s">
        <v>281</v>
      </c>
      <c r="F744" s="7" t="s">
        <v>282</v>
      </c>
      <c r="G744" s="7" t="s">
        <v>239</v>
      </c>
      <c r="H744" s="7" t="s">
        <v>283</v>
      </c>
      <c r="I744" s="7" t="s">
        <v>204</v>
      </c>
      <c r="J744" s="7" t="s">
        <v>369</v>
      </c>
      <c r="K744" s="7" t="s">
        <v>204</v>
      </c>
      <c r="L744" s="7">
        <v>40.0</v>
      </c>
      <c r="M744" s="7">
        <v>4.0</v>
      </c>
      <c r="N744" s="7" t="s">
        <v>213</v>
      </c>
      <c r="O744" s="7">
        <v>1.0</v>
      </c>
      <c r="P744" s="37" t="s">
        <v>381</v>
      </c>
      <c r="Q744" s="7" t="s">
        <v>9</v>
      </c>
    </row>
    <row r="745">
      <c r="A745" s="6" t="s">
        <v>1270</v>
      </c>
      <c r="B745" s="7">
        <v>15.0</v>
      </c>
      <c r="C745" s="36">
        <v>127000.0</v>
      </c>
      <c r="D745" s="7">
        <v>1.0</v>
      </c>
      <c r="E745" s="7" t="s">
        <v>281</v>
      </c>
      <c r="F745" s="7" t="s">
        <v>282</v>
      </c>
      <c r="G745" s="7" t="s">
        <v>368</v>
      </c>
      <c r="H745" s="7" t="s">
        <v>283</v>
      </c>
      <c r="I745" s="7" t="s">
        <v>204</v>
      </c>
      <c r="J745" s="7" t="s">
        <v>369</v>
      </c>
      <c r="K745" s="7" t="s">
        <v>204</v>
      </c>
      <c r="L745" s="7">
        <v>40.0</v>
      </c>
      <c r="M745" s="7">
        <v>4.0</v>
      </c>
      <c r="N745" s="7" t="s">
        <v>213</v>
      </c>
      <c r="O745" s="7">
        <v>1.0</v>
      </c>
      <c r="P745" s="37" t="s">
        <v>381</v>
      </c>
      <c r="Q745" s="7" t="s">
        <v>9</v>
      </c>
    </row>
    <row r="746">
      <c r="A746" s="6" t="s">
        <v>1271</v>
      </c>
      <c r="B746" s="7">
        <v>8.0</v>
      </c>
      <c r="C746" s="36">
        <v>10600.0</v>
      </c>
      <c r="D746" s="7">
        <v>2.0</v>
      </c>
      <c r="E746" s="7" t="s">
        <v>281</v>
      </c>
      <c r="F746" s="7" t="s">
        <v>261</v>
      </c>
      <c r="G746" s="7" t="s">
        <v>220</v>
      </c>
      <c r="H746" s="7" t="s">
        <v>263</v>
      </c>
      <c r="I746" s="7" t="s">
        <v>204</v>
      </c>
      <c r="J746" s="7" t="s">
        <v>204</v>
      </c>
      <c r="K746" s="7" t="s">
        <v>204</v>
      </c>
      <c r="L746" s="7">
        <v>40.0</v>
      </c>
      <c r="M746" s="7">
        <v>4.0</v>
      </c>
      <c r="N746" s="7" t="s">
        <v>213</v>
      </c>
      <c r="O746" s="7">
        <v>1.0</v>
      </c>
      <c r="P746" s="37" t="s">
        <v>1272</v>
      </c>
      <c r="Q746" s="7" t="s">
        <v>24</v>
      </c>
    </row>
    <row r="747">
      <c r="A747" s="38" t="s">
        <v>1273</v>
      </c>
      <c r="B747" s="39">
        <v>12.0</v>
      </c>
      <c r="C747" s="40">
        <v>39100.0</v>
      </c>
      <c r="D747" s="39">
        <v>2.0</v>
      </c>
      <c r="E747" s="39" t="s">
        <v>281</v>
      </c>
      <c r="F747" s="39" t="s">
        <v>261</v>
      </c>
      <c r="G747" s="39" t="s">
        <v>301</v>
      </c>
      <c r="H747" s="39" t="s">
        <v>263</v>
      </c>
      <c r="I747" s="39" t="s">
        <v>204</v>
      </c>
      <c r="J747" s="39" t="s">
        <v>204</v>
      </c>
      <c r="K747" s="39" t="s">
        <v>204</v>
      </c>
      <c r="L747" s="39">
        <v>80.0</v>
      </c>
      <c r="M747" s="39">
        <v>4.0</v>
      </c>
      <c r="N747" s="39" t="s">
        <v>213</v>
      </c>
      <c r="O747" s="39">
        <v>1.0</v>
      </c>
      <c r="P747" s="41" t="s">
        <v>1274</v>
      </c>
      <c r="Q747" s="39" t="s">
        <v>24</v>
      </c>
    </row>
    <row r="748">
      <c r="A748" s="38" t="s">
        <v>1275</v>
      </c>
      <c r="B748" s="39">
        <v>1.0</v>
      </c>
      <c r="C748" s="40">
        <v>410.0</v>
      </c>
      <c r="D748" s="39">
        <v>2.0</v>
      </c>
      <c r="E748" s="39" t="s">
        <v>281</v>
      </c>
      <c r="F748" s="39" t="s">
        <v>261</v>
      </c>
      <c r="G748" s="39" t="s">
        <v>620</v>
      </c>
      <c r="H748" s="39" t="s">
        <v>263</v>
      </c>
      <c r="I748" s="39" t="s">
        <v>204</v>
      </c>
      <c r="J748" s="39" t="s">
        <v>204</v>
      </c>
      <c r="K748" s="39" t="s">
        <v>204</v>
      </c>
      <c r="L748" s="39">
        <v>20.0</v>
      </c>
      <c r="M748" s="39">
        <v>2.0</v>
      </c>
      <c r="N748" s="39" t="s">
        <v>213</v>
      </c>
      <c r="O748" s="39">
        <v>1.0</v>
      </c>
      <c r="P748" s="41" t="s">
        <v>1276</v>
      </c>
      <c r="Q748" s="39" t="s">
        <v>24</v>
      </c>
    </row>
    <row r="749">
      <c r="A749" s="6" t="s">
        <v>1277</v>
      </c>
      <c r="B749" s="7">
        <v>4.0</v>
      </c>
      <c r="C749" s="36">
        <v>2350.0</v>
      </c>
      <c r="D749" s="7">
        <v>2.0</v>
      </c>
      <c r="E749" s="7" t="s">
        <v>281</v>
      </c>
      <c r="F749" s="7" t="s">
        <v>261</v>
      </c>
      <c r="G749" s="7" t="s">
        <v>279</v>
      </c>
      <c r="H749" s="7" t="s">
        <v>263</v>
      </c>
      <c r="I749" s="7" t="s">
        <v>204</v>
      </c>
      <c r="J749" s="7" t="s">
        <v>204</v>
      </c>
      <c r="K749" s="7" t="s">
        <v>204</v>
      </c>
      <c r="L749" s="7">
        <v>40.0</v>
      </c>
      <c r="M749" s="7">
        <v>2.0</v>
      </c>
      <c r="N749" s="7" t="s">
        <v>213</v>
      </c>
      <c r="O749" s="7">
        <v>1.0</v>
      </c>
      <c r="P749" s="37" t="s">
        <v>1278</v>
      </c>
      <c r="Q749" s="7" t="s">
        <v>24</v>
      </c>
    </row>
    <row r="750">
      <c r="A750" s="38" t="s">
        <v>1279</v>
      </c>
      <c r="B750" s="39">
        <v>15.0</v>
      </c>
      <c r="C750" s="40">
        <v>122000.0</v>
      </c>
      <c r="D750" s="39">
        <v>2.0</v>
      </c>
      <c r="E750" s="39" t="s">
        <v>281</v>
      </c>
      <c r="F750" s="39" t="s">
        <v>261</v>
      </c>
      <c r="G750" s="39" t="s">
        <v>292</v>
      </c>
      <c r="H750" s="39" t="s">
        <v>263</v>
      </c>
      <c r="I750" s="39" t="s">
        <v>204</v>
      </c>
      <c r="J750" s="39" t="s">
        <v>204</v>
      </c>
      <c r="K750" s="39" t="s">
        <v>204</v>
      </c>
      <c r="L750" s="39">
        <v>80.0</v>
      </c>
      <c r="M750" s="39">
        <v>8.0</v>
      </c>
      <c r="N750" s="39" t="s">
        <v>213</v>
      </c>
      <c r="O750" s="39">
        <v>1.0</v>
      </c>
      <c r="P750" s="41" t="s">
        <v>1280</v>
      </c>
      <c r="Q750" s="39" t="s">
        <v>24</v>
      </c>
    </row>
    <row r="751">
      <c r="A751" s="38" t="s">
        <v>1281</v>
      </c>
      <c r="B751" s="39">
        <v>19.0</v>
      </c>
      <c r="C751" s="40">
        <v>615000.0</v>
      </c>
      <c r="D751" s="39">
        <v>2.0</v>
      </c>
      <c r="E751" s="39" t="s">
        <v>281</v>
      </c>
      <c r="F751" s="39" t="s">
        <v>261</v>
      </c>
      <c r="G751" s="39" t="s">
        <v>666</v>
      </c>
      <c r="H751" s="39" t="s">
        <v>263</v>
      </c>
      <c r="I751" s="39" t="s">
        <v>204</v>
      </c>
      <c r="J751" s="39" t="s">
        <v>204</v>
      </c>
      <c r="K751" s="39" t="s">
        <v>204</v>
      </c>
      <c r="L751" s="39">
        <v>100.0</v>
      </c>
      <c r="M751" s="39">
        <v>10.0</v>
      </c>
      <c r="N751" s="39" t="s">
        <v>213</v>
      </c>
      <c r="O751" s="39">
        <v>1.0</v>
      </c>
      <c r="P751" s="41" t="s">
        <v>1282</v>
      </c>
      <c r="Q751" s="39" t="s">
        <v>24</v>
      </c>
    </row>
    <row r="752">
      <c r="A752" s="6" t="s">
        <v>1283</v>
      </c>
      <c r="B752" s="7">
        <v>4.0</v>
      </c>
      <c r="C752" s="36">
        <v>2400.0</v>
      </c>
      <c r="D752" s="7">
        <v>2.0</v>
      </c>
      <c r="E752" s="7" t="s">
        <v>200</v>
      </c>
      <c r="F752" s="7" t="s">
        <v>261</v>
      </c>
      <c r="G752" s="7" t="s">
        <v>232</v>
      </c>
      <c r="H752" s="7" t="s">
        <v>263</v>
      </c>
      <c r="I752" s="7">
        <v>60.0</v>
      </c>
      <c r="J752" s="7" t="s">
        <v>204</v>
      </c>
      <c r="K752" s="7" t="s">
        <v>204</v>
      </c>
      <c r="L752" s="7">
        <v>40.0</v>
      </c>
      <c r="M752" s="7">
        <v>2.0</v>
      </c>
      <c r="N752" s="7" t="s">
        <v>213</v>
      </c>
      <c r="O752" s="7">
        <v>1.0</v>
      </c>
      <c r="P752" s="37" t="s">
        <v>1284</v>
      </c>
      <c r="Q752" s="7" t="s">
        <v>24</v>
      </c>
    </row>
    <row r="753">
      <c r="A753" s="6" t="s">
        <v>1285</v>
      </c>
      <c r="B753" s="7">
        <v>10.0</v>
      </c>
      <c r="C753" s="36">
        <v>17400.0</v>
      </c>
      <c r="D753" s="7">
        <v>1.0</v>
      </c>
      <c r="E753" s="7" t="s">
        <v>357</v>
      </c>
      <c r="F753" s="7" t="s">
        <v>235</v>
      </c>
      <c r="G753" s="7" t="s">
        <v>220</v>
      </c>
      <c r="H753" s="7" t="s">
        <v>358</v>
      </c>
      <c r="I753" s="7" t="s">
        <v>204</v>
      </c>
      <c r="J753" s="7" t="s">
        <v>204</v>
      </c>
      <c r="K753" s="7" t="s">
        <v>204</v>
      </c>
      <c r="L753" s="7" t="s">
        <v>204</v>
      </c>
      <c r="M753" s="7" t="s">
        <v>204</v>
      </c>
      <c r="N753" s="7" t="s">
        <v>204</v>
      </c>
      <c r="O753" s="7" t="s">
        <v>214</v>
      </c>
      <c r="P753" s="37" t="s">
        <v>1286</v>
      </c>
      <c r="Q753" s="7" t="s">
        <v>112</v>
      </c>
    </row>
    <row r="754">
      <c r="A754" s="6" t="s">
        <v>1287</v>
      </c>
      <c r="B754" s="7">
        <v>14.0</v>
      </c>
      <c r="C754" s="36">
        <v>65000.0</v>
      </c>
      <c r="D754" s="7">
        <v>1.0</v>
      </c>
      <c r="E754" s="7" t="s">
        <v>357</v>
      </c>
      <c r="F754" s="7" t="s">
        <v>235</v>
      </c>
      <c r="G754" s="7" t="s">
        <v>277</v>
      </c>
      <c r="H754" s="7" t="s">
        <v>358</v>
      </c>
      <c r="I754" s="7" t="s">
        <v>204</v>
      </c>
      <c r="J754" s="7" t="s">
        <v>204</v>
      </c>
      <c r="K754" s="7" t="s">
        <v>204</v>
      </c>
      <c r="L754" s="7" t="s">
        <v>204</v>
      </c>
      <c r="M754" s="7" t="s">
        <v>204</v>
      </c>
      <c r="N754" s="7" t="s">
        <v>204</v>
      </c>
      <c r="O754" s="7" t="s">
        <v>214</v>
      </c>
      <c r="P754" s="37" t="s">
        <v>1286</v>
      </c>
      <c r="Q754" s="7" t="s">
        <v>112</v>
      </c>
    </row>
    <row r="755">
      <c r="A755" s="6" t="s">
        <v>1288</v>
      </c>
      <c r="B755" s="7">
        <v>18.0</v>
      </c>
      <c r="C755" s="36">
        <v>345000.0</v>
      </c>
      <c r="D755" s="7">
        <v>1.0</v>
      </c>
      <c r="E755" s="7" t="s">
        <v>357</v>
      </c>
      <c r="F755" s="7" t="s">
        <v>235</v>
      </c>
      <c r="G755" s="7" t="s">
        <v>275</v>
      </c>
      <c r="H755" s="7" t="s">
        <v>358</v>
      </c>
      <c r="I755" s="7" t="s">
        <v>204</v>
      </c>
      <c r="J755" s="7" t="s">
        <v>204</v>
      </c>
      <c r="K755" s="7" t="s">
        <v>204</v>
      </c>
      <c r="L755" s="7" t="s">
        <v>204</v>
      </c>
      <c r="M755" s="7" t="s">
        <v>204</v>
      </c>
      <c r="N755" s="7" t="s">
        <v>204</v>
      </c>
      <c r="O755" s="7" t="s">
        <v>214</v>
      </c>
      <c r="P755" s="37" t="s">
        <v>1286</v>
      </c>
      <c r="Q755" s="7" t="s">
        <v>112</v>
      </c>
    </row>
    <row r="756">
      <c r="A756" s="6" t="s">
        <v>1289</v>
      </c>
      <c r="B756" s="7">
        <v>6.0</v>
      </c>
      <c r="C756" s="36">
        <v>4200.0</v>
      </c>
      <c r="D756" s="7">
        <v>1.0</v>
      </c>
      <c r="E756" s="7" t="s">
        <v>357</v>
      </c>
      <c r="F756" s="7" t="s">
        <v>235</v>
      </c>
      <c r="G756" s="7" t="s">
        <v>279</v>
      </c>
      <c r="H756" s="7" t="s">
        <v>358</v>
      </c>
      <c r="I756" s="7" t="s">
        <v>204</v>
      </c>
      <c r="J756" s="7" t="s">
        <v>204</v>
      </c>
      <c r="K756" s="7" t="s">
        <v>204</v>
      </c>
      <c r="L756" s="7" t="s">
        <v>204</v>
      </c>
      <c r="M756" s="7" t="s">
        <v>204</v>
      </c>
      <c r="N756" s="7" t="s">
        <v>204</v>
      </c>
      <c r="O756" s="7" t="s">
        <v>214</v>
      </c>
      <c r="P756" s="37" t="s">
        <v>1286</v>
      </c>
      <c r="Q756" s="7" t="s">
        <v>112</v>
      </c>
    </row>
    <row r="757">
      <c r="A757" s="6" t="s">
        <v>1290</v>
      </c>
      <c r="B757" s="7">
        <v>11.0</v>
      </c>
      <c r="C757" s="36">
        <v>25500.0</v>
      </c>
      <c r="D757" s="7">
        <v>1.0</v>
      </c>
      <c r="E757" s="7" t="s">
        <v>281</v>
      </c>
      <c r="F757" s="7" t="s">
        <v>235</v>
      </c>
      <c r="G757" s="7" t="s">
        <v>210</v>
      </c>
      <c r="H757" s="7" t="s">
        <v>358</v>
      </c>
      <c r="I757" s="7" t="s">
        <v>204</v>
      </c>
      <c r="J757" s="7" t="s">
        <v>204</v>
      </c>
      <c r="K757" s="7" t="s">
        <v>204</v>
      </c>
      <c r="L757" s="7" t="s">
        <v>204</v>
      </c>
      <c r="M757" s="7" t="s">
        <v>204</v>
      </c>
      <c r="N757" s="7" t="s">
        <v>204</v>
      </c>
      <c r="O757" s="7" t="s">
        <v>214</v>
      </c>
      <c r="P757" s="37" t="s">
        <v>1291</v>
      </c>
      <c r="Q757" s="7" t="s">
        <v>112</v>
      </c>
    </row>
    <row r="758">
      <c r="A758" s="6" t="s">
        <v>1292</v>
      </c>
      <c r="B758" s="7">
        <v>15.0</v>
      </c>
      <c r="C758" s="36">
        <v>110000.0</v>
      </c>
      <c r="D758" s="7">
        <v>1.0</v>
      </c>
      <c r="E758" s="7" t="s">
        <v>281</v>
      </c>
      <c r="F758" s="7" t="s">
        <v>235</v>
      </c>
      <c r="G758" s="7" t="s">
        <v>346</v>
      </c>
      <c r="H758" s="7" t="s">
        <v>358</v>
      </c>
      <c r="I758" s="7" t="s">
        <v>204</v>
      </c>
      <c r="J758" s="7" t="s">
        <v>204</v>
      </c>
      <c r="K758" s="7" t="s">
        <v>204</v>
      </c>
      <c r="L758" s="7" t="s">
        <v>204</v>
      </c>
      <c r="M758" s="7" t="s">
        <v>204</v>
      </c>
      <c r="N758" s="7" t="s">
        <v>204</v>
      </c>
      <c r="O758" s="7" t="s">
        <v>214</v>
      </c>
      <c r="P758" s="37" t="s">
        <v>1291</v>
      </c>
      <c r="Q758" s="7" t="s">
        <v>112</v>
      </c>
    </row>
    <row r="759">
      <c r="A759" s="6" t="s">
        <v>1293</v>
      </c>
      <c r="B759" s="7">
        <v>19.0</v>
      </c>
      <c r="C759" s="36">
        <v>575000.0</v>
      </c>
      <c r="D759" s="7">
        <v>1.0</v>
      </c>
      <c r="E759" s="7" t="s">
        <v>281</v>
      </c>
      <c r="F759" s="7" t="s">
        <v>235</v>
      </c>
      <c r="G759" s="7" t="s">
        <v>911</v>
      </c>
      <c r="H759" s="7" t="s">
        <v>358</v>
      </c>
      <c r="I759" s="7" t="s">
        <v>204</v>
      </c>
      <c r="J759" s="7" t="s">
        <v>204</v>
      </c>
      <c r="K759" s="7" t="s">
        <v>204</v>
      </c>
      <c r="L759" s="7" t="s">
        <v>204</v>
      </c>
      <c r="M759" s="7" t="s">
        <v>204</v>
      </c>
      <c r="N759" s="7" t="s">
        <v>204</v>
      </c>
      <c r="O759" s="7" t="s">
        <v>214</v>
      </c>
      <c r="P759" s="37" t="s">
        <v>1291</v>
      </c>
      <c r="Q759" s="7" t="s">
        <v>112</v>
      </c>
    </row>
    <row r="760">
      <c r="A760" s="6" t="s">
        <v>1294</v>
      </c>
      <c r="B760" s="7">
        <v>7.0</v>
      </c>
      <c r="C760" s="36">
        <v>7000.0</v>
      </c>
      <c r="D760" s="7">
        <v>1.0</v>
      </c>
      <c r="E760" s="7" t="s">
        <v>281</v>
      </c>
      <c r="F760" s="7" t="s">
        <v>235</v>
      </c>
      <c r="G760" s="7" t="s">
        <v>202</v>
      </c>
      <c r="H760" s="7" t="s">
        <v>358</v>
      </c>
      <c r="I760" s="7" t="s">
        <v>204</v>
      </c>
      <c r="J760" s="7" t="s">
        <v>204</v>
      </c>
      <c r="K760" s="7" t="s">
        <v>204</v>
      </c>
      <c r="L760" s="7" t="s">
        <v>204</v>
      </c>
      <c r="M760" s="7" t="s">
        <v>204</v>
      </c>
      <c r="N760" s="7" t="s">
        <v>204</v>
      </c>
      <c r="O760" s="7" t="s">
        <v>214</v>
      </c>
      <c r="P760" s="37" t="s">
        <v>1291</v>
      </c>
      <c r="Q760" s="7" t="s">
        <v>112</v>
      </c>
    </row>
    <row r="761">
      <c r="A761" s="38" t="s">
        <v>1295</v>
      </c>
      <c r="B761" s="39">
        <v>2.0</v>
      </c>
      <c r="C761" s="40">
        <v>1100.0</v>
      </c>
      <c r="D761" s="39">
        <v>2.0</v>
      </c>
      <c r="E761" s="39" t="s">
        <v>234</v>
      </c>
      <c r="F761" s="39" t="s">
        <v>235</v>
      </c>
      <c r="G761" s="39" t="s">
        <v>279</v>
      </c>
      <c r="H761" s="39" t="s">
        <v>204</v>
      </c>
      <c r="I761" s="39">
        <v>30.0</v>
      </c>
      <c r="J761" s="39" t="s">
        <v>591</v>
      </c>
      <c r="K761" s="39" t="s">
        <v>204</v>
      </c>
      <c r="L761" s="39">
        <v>20.0</v>
      </c>
      <c r="M761" s="39">
        <v>4.0</v>
      </c>
      <c r="N761" s="39" t="s">
        <v>213</v>
      </c>
      <c r="O761" s="39">
        <v>2.0</v>
      </c>
      <c r="P761" s="41" t="s">
        <v>1296</v>
      </c>
      <c r="Q761" s="39" t="s">
        <v>24</v>
      </c>
    </row>
    <row r="762">
      <c r="A762" s="6" t="s">
        <v>1297</v>
      </c>
      <c r="B762" s="7">
        <v>5.0</v>
      </c>
      <c r="C762" s="36">
        <v>3520.0</v>
      </c>
      <c r="D762" s="7">
        <v>2.0</v>
      </c>
      <c r="E762" s="7" t="s">
        <v>234</v>
      </c>
      <c r="F762" s="7" t="s">
        <v>235</v>
      </c>
      <c r="G762" s="7" t="s">
        <v>310</v>
      </c>
      <c r="H762" s="7" t="s">
        <v>204</v>
      </c>
      <c r="I762" s="7">
        <v>40.0</v>
      </c>
      <c r="J762" s="7" t="s">
        <v>591</v>
      </c>
      <c r="K762" s="7" t="s">
        <v>204</v>
      </c>
      <c r="L762" s="7">
        <v>20.0</v>
      </c>
      <c r="M762" s="7">
        <v>4.0</v>
      </c>
      <c r="N762" s="7" t="s">
        <v>213</v>
      </c>
      <c r="O762" s="7">
        <v>2.0</v>
      </c>
      <c r="P762" s="37" t="s">
        <v>1296</v>
      </c>
      <c r="Q762" s="7" t="s">
        <v>24</v>
      </c>
    </row>
    <row r="763">
      <c r="A763" s="38" t="s">
        <v>1298</v>
      </c>
      <c r="B763" s="39">
        <v>11.0</v>
      </c>
      <c r="C763" s="40">
        <v>28200.0</v>
      </c>
      <c r="D763" s="39">
        <v>2.0</v>
      </c>
      <c r="E763" s="39" t="s">
        <v>234</v>
      </c>
      <c r="F763" s="39" t="s">
        <v>235</v>
      </c>
      <c r="G763" s="39" t="s">
        <v>308</v>
      </c>
      <c r="H763" s="39" t="s">
        <v>204</v>
      </c>
      <c r="I763" s="39">
        <v>50.0</v>
      </c>
      <c r="J763" s="39" t="s">
        <v>591</v>
      </c>
      <c r="K763" s="39" t="s">
        <v>204</v>
      </c>
      <c r="L763" s="39">
        <v>20.0</v>
      </c>
      <c r="M763" s="39">
        <v>4.0</v>
      </c>
      <c r="N763" s="39" t="s">
        <v>213</v>
      </c>
      <c r="O763" s="39">
        <v>2.0</v>
      </c>
      <c r="P763" s="41" t="s">
        <v>1296</v>
      </c>
      <c r="Q763" s="39" t="s">
        <v>24</v>
      </c>
    </row>
    <row r="764">
      <c r="A764" s="38" t="s">
        <v>1299</v>
      </c>
      <c r="B764" s="39">
        <v>16.0</v>
      </c>
      <c r="C764" s="40">
        <v>198000.0</v>
      </c>
      <c r="D764" s="39">
        <v>2.0</v>
      </c>
      <c r="E764" s="39" t="s">
        <v>234</v>
      </c>
      <c r="F764" s="39" t="s">
        <v>235</v>
      </c>
      <c r="G764" s="39" t="s">
        <v>312</v>
      </c>
      <c r="H764" s="39" t="s">
        <v>204</v>
      </c>
      <c r="I764" s="39">
        <v>50.0</v>
      </c>
      <c r="J764" s="39" t="s">
        <v>591</v>
      </c>
      <c r="K764" s="39" t="s">
        <v>204</v>
      </c>
      <c r="L764" s="39">
        <v>20.0</v>
      </c>
      <c r="M764" s="39">
        <v>4.0</v>
      </c>
      <c r="N764" s="39" t="s">
        <v>213</v>
      </c>
      <c r="O764" s="39">
        <v>2.0</v>
      </c>
      <c r="P764" s="41" t="s">
        <v>1296</v>
      </c>
      <c r="Q764" s="39" t="s">
        <v>24</v>
      </c>
    </row>
    <row r="765">
      <c r="A765" s="38" t="s">
        <v>1300</v>
      </c>
      <c r="B765" s="39">
        <v>20.0</v>
      </c>
      <c r="C765" s="40">
        <v>990000.0</v>
      </c>
      <c r="D765" s="39">
        <v>2.0</v>
      </c>
      <c r="E765" s="39" t="s">
        <v>234</v>
      </c>
      <c r="F765" s="39" t="s">
        <v>235</v>
      </c>
      <c r="G765" s="39" t="s">
        <v>458</v>
      </c>
      <c r="H765" s="39" t="s">
        <v>204</v>
      </c>
      <c r="I765" s="39">
        <v>60.0</v>
      </c>
      <c r="J765" s="39" t="s">
        <v>591</v>
      </c>
      <c r="K765" s="39" t="s">
        <v>204</v>
      </c>
      <c r="L765" s="39">
        <v>20.0</v>
      </c>
      <c r="M765" s="39">
        <v>4.0</v>
      </c>
      <c r="N765" s="39" t="s">
        <v>213</v>
      </c>
      <c r="O765" s="39">
        <v>2.0</v>
      </c>
      <c r="P765" s="41" t="s">
        <v>1296</v>
      </c>
      <c r="Q765" s="39" t="s">
        <v>24</v>
      </c>
    </row>
    <row r="766">
      <c r="A766" s="6" t="s">
        <v>1301</v>
      </c>
      <c r="B766" s="7">
        <v>16.0</v>
      </c>
      <c r="C766" s="36">
        <v>148200.0</v>
      </c>
      <c r="D766" s="7">
        <v>1.0</v>
      </c>
      <c r="E766" s="7" t="s">
        <v>281</v>
      </c>
      <c r="F766" s="7" t="s">
        <v>402</v>
      </c>
      <c r="G766" s="7" t="s">
        <v>295</v>
      </c>
      <c r="H766" s="7" t="s">
        <v>1302</v>
      </c>
      <c r="I766" s="7" t="s">
        <v>204</v>
      </c>
      <c r="J766" s="7" t="s">
        <v>427</v>
      </c>
      <c r="K766" s="7" t="s">
        <v>204</v>
      </c>
      <c r="L766" s="7">
        <v>20.0</v>
      </c>
      <c r="M766" s="7">
        <v>1.0</v>
      </c>
      <c r="N766" s="7" t="s">
        <v>213</v>
      </c>
      <c r="O766" s="7">
        <v>1.0</v>
      </c>
      <c r="P766" s="37" t="s">
        <v>381</v>
      </c>
      <c r="Q766" s="7" t="s">
        <v>9</v>
      </c>
    </row>
    <row r="767">
      <c r="A767" s="6" t="s">
        <v>1303</v>
      </c>
      <c r="B767" s="7">
        <v>7.0</v>
      </c>
      <c r="C767" s="36">
        <v>7350.0</v>
      </c>
      <c r="D767" s="7">
        <v>1.0</v>
      </c>
      <c r="E767" s="7" t="s">
        <v>281</v>
      </c>
      <c r="F767" s="7" t="s">
        <v>402</v>
      </c>
      <c r="G767" s="7" t="s">
        <v>220</v>
      </c>
      <c r="H767" s="7" t="s">
        <v>1302</v>
      </c>
      <c r="I767" s="7" t="s">
        <v>204</v>
      </c>
      <c r="J767" s="7" t="s">
        <v>427</v>
      </c>
      <c r="K767" s="7" t="s">
        <v>204</v>
      </c>
      <c r="L767" s="7">
        <v>20.0</v>
      </c>
      <c r="M767" s="7">
        <v>1.0</v>
      </c>
      <c r="N767" s="7" t="s">
        <v>213</v>
      </c>
      <c r="O767" s="7">
        <v>1.0</v>
      </c>
      <c r="P767" s="37" t="s">
        <v>381</v>
      </c>
      <c r="Q767" s="7" t="s">
        <v>9</v>
      </c>
    </row>
    <row r="768">
      <c r="A768" s="6" t="s">
        <v>1304</v>
      </c>
      <c r="B768" s="7">
        <v>2.0</v>
      </c>
      <c r="C768" s="36">
        <v>475.0</v>
      </c>
      <c r="D768" s="7">
        <v>1.0</v>
      </c>
      <c r="E768" s="7" t="s">
        <v>281</v>
      </c>
      <c r="F768" s="7" t="s">
        <v>402</v>
      </c>
      <c r="G768" s="7" t="s">
        <v>279</v>
      </c>
      <c r="H768" s="7" t="s">
        <v>1302</v>
      </c>
      <c r="I768" s="7" t="s">
        <v>204</v>
      </c>
      <c r="J768" s="7" t="s">
        <v>427</v>
      </c>
      <c r="K768" s="7" t="s">
        <v>204</v>
      </c>
      <c r="L768" s="7">
        <v>20.0</v>
      </c>
      <c r="M768" s="7">
        <v>1.0</v>
      </c>
      <c r="N768" s="7" t="s">
        <v>213</v>
      </c>
      <c r="O768" s="7">
        <v>1.0</v>
      </c>
      <c r="P768" s="37" t="s">
        <v>381</v>
      </c>
      <c r="Q768" s="7" t="s">
        <v>9</v>
      </c>
    </row>
    <row r="769">
      <c r="A769" s="6" t="s">
        <v>1305</v>
      </c>
      <c r="B769" s="7">
        <v>12.0</v>
      </c>
      <c r="C769" s="36">
        <v>31300.0</v>
      </c>
      <c r="D769" s="7">
        <v>1.0</v>
      </c>
      <c r="E769" s="7" t="s">
        <v>281</v>
      </c>
      <c r="F769" s="7" t="s">
        <v>282</v>
      </c>
      <c r="G769" s="7" t="s">
        <v>292</v>
      </c>
      <c r="H769" s="7" t="s">
        <v>1302</v>
      </c>
      <c r="I769" s="7" t="s">
        <v>204</v>
      </c>
      <c r="J769" s="7" t="s">
        <v>427</v>
      </c>
      <c r="K769" s="7" t="s">
        <v>204</v>
      </c>
      <c r="L769" s="7">
        <v>20.0</v>
      </c>
      <c r="M769" s="7">
        <v>1.0</v>
      </c>
      <c r="N769" s="7" t="s">
        <v>213</v>
      </c>
      <c r="O769" s="7">
        <v>1.0</v>
      </c>
      <c r="P769" s="37" t="s">
        <v>381</v>
      </c>
      <c r="Q769" s="7" t="s">
        <v>9</v>
      </c>
    </row>
    <row r="770">
      <c r="A770" s="6" t="s">
        <v>1306</v>
      </c>
      <c r="B770" s="7">
        <v>1.0</v>
      </c>
      <c r="C770" s="36">
        <v>250.0</v>
      </c>
      <c r="D770" s="7">
        <v>1.0</v>
      </c>
      <c r="E770" s="7" t="s">
        <v>208</v>
      </c>
      <c r="F770" s="7" t="s">
        <v>261</v>
      </c>
      <c r="G770" s="7" t="s">
        <v>223</v>
      </c>
      <c r="H770" s="7" t="s">
        <v>263</v>
      </c>
      <c r="I770" s="7">
        <v>30.0</v>
      </c>
      <c r="J770" s="7" t="s">
        <v>204</v>
      </c>
      <c r="K770" s="7" t="s">
        <v>204</v>
      </c>
      <c r="L770" s="7">
        <v>20.0</v>
      </c>
      <c r="M770" s="7">
        <v>1.0</v>
      </c>
      <c r="N770" s="7" t="s">
        <v>213</v>
      </c>
      <c r="O770" s="7" t="s">
        <v>214</v>
      </c>
      <c r="P770" s="37" t="s">
        <v>273</v>
      </c>
      <c r="Q770" s="7" t="s">
        <v>9</v>
      </c>
    </row>
    <row r="771">
      <c r="A771" s="6" t="s">
        <v>1307</v>
      </c>
      <c r="B771" s="7">
        <v>1.0</v>
      </c>
      <c r="C771" s="36">
        <v>100.0</v>
      </c>
      <c r="D771" s="7">
        <v>2.0</v>
      </c>
      <c r="E771" s="7" t="s">
        <v>200</v>
      </c>
      <c r="F771" s="7" t="s">
        <v>261</v>
      </c>
      <c r="G771" s="7" t="s">
        <v>279</v>
      </c>
      <c r="H771" s="7" t="s">
        <v>263</v>
      </c>
      <c r="I771" s="7">
        <v>50.0</v>
      </c>
      <c r="J771" s="7" t="s">
        <v>204</v>
      </c>
      <c r="K771" s="7" t="s">
        <v>204</v>
      </c>
      <c r="L771" s="7">
        <v>40.0</v>
      </c>
      <c r="M771" s="7">
        <v>2.0</v>
      </c>
      <c r="N771" s="7" t="s">
        <v>213</v>
      </c>
      <c r="O771" s="7">
        <v>1.0</v>
      </c>
      <c r="P771" s="37" t="s">
        <v>273</v>
      </c>
      <c r="Q771" s="7" t="s">
        <v>9</v>
      </c>
    </row>
    <row r="772">
      <c r="A772" s="6" t="s">
        <v>1308</v>
      </c>
      <c r="B772" s="7">
        <v>4.0</v>
      </c>
      <c r="C772" s="36">
        <v>2100.0</v>
      </c>
      <c r="D772" s="7">
        <v>2.0</v>
      </c>
      <c r="E772" s="7" t="s">
        <v>357</v>
      </c>
      <c r="F772" s="7" t="s">
        <v>235</v>
      </c>
      <c r="G772" s="7" t="s">
        <v>279</v>
      </c>
      <c r="H772" s="7" t="s">
        <v>363</v>
      </c>
      <c r="I772" s="7" t="s">
        <v>204</v>
      </c>
      <c r="J772" s="7" t="s">
        <v>204</v>
      </c>
      <c r="K772" s="7" t="s">
        <v>204</v>
      </c>
      <c r="L772" s="7" t="s">
        <v>204</v>
      </c>
      <c r="M772" s="7" t="s">
        <v>204</v>
      </c>
      <c r="N772" s="7" t="s">
        <v>204</v>
      </c>
      <c r="O772" s="7">
        <v>1.0</v>
      </c>
      <c r="P772" s="37" t="s">
        <v>1309</v>
      </c>
      <c r="Q772" s="7" t="s">
        <v>24</v>
      </c>
    </row>
    <row r="773">
      <c r="A773" s="38" t="s">
        <v>1310</v>
      </c>
      <c r="B773" s="39">
        <v>9.0</v>
      </c>
      <c r="C773" s="40">
        <v>13700.0</v>
      </c>
      <c r="D773" s="39">
        <v>2.0</v>
      </c>
      <c r="E773" s="39" t="s">
        <v>357</v>
      </c>
      <c r="F773" s="39" t="s">
        <v>235</v>
      </c>
      <c r="G773" s="39" t="s">
        <v>301</v>
      </c>
      <c r="H773" s="39" t="s">
        <v>363</v>
      </c>
      <c r="I773" s="39" t="s">
        <v>204</v>
      </c>
      <c r="J773" s="39" t="s">
        <v>204</v>
      </c>
      <c r="K773" s="39" t="s">
        <v>204</v>
      </c>
      <c r="L773" s="39" t="s">
        <v>204</v>
      </c>
      <c r="M773" s="39" t="s">
        <v>204</v>
      </c>
      <c r="N773" s="39" t="s">
        <v>204</v>
      </c>
      <c r="O773" s="39">
        <v>1.0</v>
      </c>
      <c r="P773" s="41" t="s">
        <v>1309</v>
      </c>
      <c r="Q773" s="39" t="s">
        <v>24</v>
      </c>
    </row>
    <row r="774">
      <c r="A774" s="38" t="s">
        <v>1311</v>
      </c>
      <c r="B774" s="39">
        <v>14.0</v>
      </c>
      <c r="C774" s="40">
        <v>77400.0</v>
      </c>
      <c r="D774" s="39">
        <v>2.0</v>
      </c>
      <c r="E774" s="39" t="s">
        <v>357</v>
      </c>
      <c r="F774" s="39" t="s">
        <v>235</v>
      </c>
      <c r="G774" s="39" t="s">
        <v>518</v>
      </c>
      <c r="H774" s="39" t="s">
        <v>363</v>
      </c>
      <c r="I774" s="39" t="s">
        <v>204</v>
      </c>
      <c r="J774" s="39" t="s">
        <v>204</v>
      </c>
      <c r="K774" s="39" t="s">
        <v>204</v>
      </c>
      <c r="L774" s="39" t="s">
        <v>204</v>
      </c>
      <c r="M774" s="39" t="s">
        <v>204</v>
      </c>
      <c r="N774" s="39" t="s">
        <v>204</v>
      </c>
      <c r="O774" s="39">
        <v>1.0</v>
      </c>
      <c r="P774" s="41" t="s">
        <v>1309</v>
      </c>
      <c r="Q774" s="39" t="s">
        <v>24</v>
      </c>
    </row>
    <row r="775">
      <c r="A775" s="38" t="s">
        <v>1312</v>
      </c>
      <c r="B775" s="39">
        <v>19.0</v>
      </c>
      <c r="C775" s="40">
        <v>605000.0</v>
      </c>
      <c r="D775" s="39">
        <v>2.0</v>
      </c>
      <c r="E775" s="39" t="s">
        <v>357</v>
      </c>
      <c r="F775" s="39" t="s">
        <v>235</v>
      </c>
      <c r="G775" s="39" t="s">
        <v>1048</v>
      </c>
      <c r="H775" s="39" t="s">
        <v>363</v>
      </c>
      <c r="I775" s="39" t="s">
        <v>204</v>
      </c>
      <c r="J775" s="39" t="s">
        <v>204</v>
      </c>
      <c r="K775" s="39" t="s">
        <v>204</v>
      </c>
      <c r="L775" s="39" t="s">
        <v>204</v>
      </c>
      <c r="M775" s="39" t="s">
        <v>204</v>
      </c>
      <c r="N775" s="39" t="s">
        <v>204</v>
      </c>
      <c r="O775" s="39">
        <v>1.0</v>
      </c>
      <c r="P775" s="41" t="s">
        <v>1309</v>
      </c>
      <c r="Q775" s="39" t="s">
        <v>24</v>
      </c>
    </row>
    <row r="776">
      <c r="A776" s="38" t="s">
        <v>1313</v>
      </c>
      <c r="B776" s="39">
        <v>16.0</v>
      </c>
      <c r="C776" s="40">
        <v>164000.0</v>
      </c>
      <c r="D776" s="39">
        <v>1.0</v>
      </c>
      <c r="E776" s="39" t="s">
        <v>281</v>
      </c>
      <c r="F776" s="39" t="s">
        <v>248</v>
      </c>
      <c r="G776" s="39" t="s">
        <v>275</v>
      </c>
      <c r="H776" s="39" t="s">
        <v>249</v>
      </c>
      <c r="I776" s="39" t="s">
        <v>204</v>
      </c>
      <c r="J776" s="39" t="s">
        <v>552</v>
      </c>
      <c r="K776" s="39" t="s">
        <v>277</v>
      </c>
      <c r="L776" s="39">
        <v>20.0</v>
      </c>
      <c r="M776" s="39">
        <v>1.0</v>
      </c>
      <c r="N776" s="42" t="s">
        <v>389</v>
      </c>
      <c r="O776" s="39" t="s">
        <v>214</v>
      </c>
      <c r="P776" s="41" t="s">
        <v>1314</v>
      </c>
      <c r="Q776" s="39" t="s">
        <v>24</v>
      </c>
    </row>
    <row r="777">
      <c r="A777" s="38" t="s">
        <v>1315</v>
      </c>
      <c r="B777" s="39">
        <v>3.0</v>
      </c>
      <c r="C777" s="40">
        <v>1300.0</v>
      </c>
      <c r="D777" s="39">
        <v>1.0</v>
      </c>
      <c r="E777" s="39" t="s">
        <v>281</v>
      </c>
      <c r="F777" s="39" t="s">
        <v>248</v>
      </c>
      <c r="G777" s="39" t="s">
        <v>279</v>
      </c>
      <c r="H777" s="39" t="s">
        <v>249</v>
      </c>
      <c r="I777" s="39" t="s">
        <v>204</v>
      </c>
      <c r="J777" s="39" t="s">
        <v>552</v>
      </c>
      <c r="K777" s="39" t="s">
        <v>223</v>
      </c>
      <c r="L777" s="39">
        <v>20.0</v>
      </c>
      <c r="M777" s="39">
        <v>1.0</v>
      </c>
      <c r="N777" s="39" t="s">
        <v>389</v>
      </c>
      <c r="O777" s="39" t="s">
        <v>214</v>
      </c>
      <c r="P777" s="41" t="s">
        <v>1314</v>
      </c>
      <c r="Q777" s="39" t="s">
        <v>24</v>
      </c>
    </row>
    <row r="778">
      <c r="A778" s="38" t="s">
        <v>1316</v>
      </c>
      <c r="B778" s="39">
        <v>10.0</v>
      </c>
      <c r="C778" s="40">
        <v>13500.0</v>
      </c>
      <c r="D778" s="39">
        <v>1.0</v>
      </c>
      <c r="E778" s="39" t="s">
        <v>281</v>
      </c>
      <c r="F778" s="39" t="s">
        <v>248</v>
      </c>
      <c r="G778" s="39" t="s">
        <v>301</v>
      </c>
      <c r="H778" s="39" t="s">
        <v>249</v>
      </c>
      <c r="I778" s="39" t="s">
        <v>204</v>
      </c>
      <c r="J778" s="39" t="s">
        <v>552</v>
      </c>
      <c r="K778" s="39" t="s">
        <v>220</v>
      </c>
      <c r="L778" s="39">
        <v>20.0</v>
      </c>
      <c r="M778" s="39">
        <v>1.0</v>
      </c>
      <c r="N778" s="42" t="s">
        <v>389</v>
      </c>
      <c r="O778" s="39" t="s">
        <v>214</v>
      </c>
      <c r="P778" s="41" t="s">
        <v>1314</v>
      </c>
      <c r="Q778" s="39" t="s">
        <v>24</v>
      </c>
    </row>
    <row r="779">
      <c r="A779" s="46" t="s">
        <v>1317</v>
      </c>
      <c r="B779" s="7">
        <v>13.0</v>
      </c>
      <c r="C779" s="36">
        <v>46100.0</v>
      </c>
      <c r="D779" s="7">
        <v>2.0</v>
      </c>
      <c r="E779" s="7" t="s">
        <v>200</v>
      </c>
      <c r="F779" s="7" t="s">
        <v>402</v>
      </c>
      <c r="G779" s="7" t="s">
        <v>292</v>
      </c>
      <c r="H779" s="7" t="s">
        <v>403</v>
      </c>
      <c r="I779" s="7">
        <v>60.0</v>
      </c>
      <c r="J779" s="7" t="s">
        <v>595</v>
      </c>
      <c r="K779" s="7" t="s">
        <v>204</v>
      </c>
      <c r="L779" s="7">
        <v>20.0</v>
      </c>
      <c r="M779" s="7">
        <v>2.0</v>
      </c>
      <c r="N779" s="7" t="s">
        <v>213</v>
      </c>
      <c r="O779" s="7">
        <v>1.0</v>
      </c>
      <c r="P779" s="37" t="s">
        <v>783</v>
      </c>
      <c r="Q779" s="7" t="s">
        <v>42</v>
      </c>
    </row>
    <row r="780">
      <c r="A780" s="46" t="s">
        <v>1318</v>
      </c>
      <c r="B780" s="7">
        <v>18.0</v>
      </c>
      <c r="C780" s="36">
        <v>371000.0</v>
      </c>
      <c r="D780" s="7">
        <v>2.0</v>
      </c>
      <c r="E780" s="7" t="s">
        <v>200</v>
      </c>
      <c r="F780" s="7" t="s">
        <v>402</v>
      </c>
      <c r="G780" s="7" t="s">
        <v>270</v>
      </c>
      <c r="H780" s="7" t="s">
        <v>403</v>
      </c>
      <c r="I780" s="7">
        <v>60.0</v>
      </c>
      <c r="J780" s="7" t="s">
        <v>595</v>
      </c>
      <c r="K780" s="7" t="s">
        <v>204</v>
      </c>
      <c r="L780" s="7">
        <v>40.0</v>
      </c>
      <c r="M780" s="7">
        <v>2.0</v>
      </c>
      <c r="N780" s="7" t="s">
        <v>213</v>
      </c>
      <c r="O780" s="7">
        <v>1.0</v>
      </c>
      <c r="P780" s="37" t="s">
        <v>1319</v>
      </c>
      <c r="Q780" s="7" t="s">
        <v>42</v>
      </c>
    </row>
    <row r="781">
      <c r="A781" s="46" t="s">
        <v>1320</v>
      </c>
      <c r="B781" s="7">
        <v>1.0</v>
      </c>
      <c r="C781" s="36">
        <v>205.0</v>
      </c>
      <c r="D781" s="7">
        <v>2.0</v>
      </c>
      <c r="E781" s="7" t="s">
        <v>200</v>
      </c>
      <c r="F781" s="7" t="s">
        <v>402</v>
      </c>
      <c r="G781" s="7" t="s">
        <v>279</v>
      </c>
      <c r="H781" s="7" t="s">
        <v>403</v>
      </c>
      <c r="I781" s="7">
        <v>60.0</v>
      </c>
      <c r="J781" s="7" t="s">
        <v>595</v>
      </c>
      <c r="K781" s="7" t="s">
        <v>204</v>
      </c>
      <c r="L781" s="7">
        <v>20.0</v>
      </c>
      <c r="M781" s="7">
        <v>2.0</v>
      </c>
      <c r="N781" s="7" t="s">
        <v>213</v>
      </c>
      <c r="O781" s="7">
        <v>1.0</v>
      </c>
      <c r="P781" s="37" t="s">
        <v>204</v>
      </c>
      <c r="Q781" s="7" t="s">
        <v>42</v>
      </c>
    </row>
    <row r="782">
      <c r="A782" s="46" t="s">
        <v>1321</v>
      </c>
      <c r="B782" s="7">
        <v>6.0</v>
      </c>
      <c r="C782" s="36">
        <v>4400.0</v>
      </c>
      <c r="D782" s="7">
        <v>2.0</v>
      </c>
      <c r="E782" s="7" t="s">
        <v>200</v>
      </c>
      <c r="F782" s="7" t="s">
        <v>402</v>
      </c>
      <c r="G782" s="7" t="s">
        <v>220</v>
      </c>
      <c r="H782" s="7" t="s">
        <v>403</v>
      </c>
      <c r="I782" s="7">
        <v>60.0</v>
      </c>
      <c r="J782" s="7" t="s">
        <v>595</v>
      </c>
      <c r="K782" s="7" t="s">
        <v>204</v>
      </c>
      <c r="L782" s="7">
        <v>20.0</v>
      </c>
      <c r="M782" s="7">
        <v>2.0</v>
      </c>
      <c r="N782" s="7" t="s">
        <v>213</v>
      </c>
      <c r="O782" s="7">
        <v>1.0</v>
      </c>
      <c r="P782" s="37" t="s">
        <v>253</v>
      </c>
      <c r="Q782" s="7" t="s">
        <v>42</v>
      </c>
    </row>
    <row r="783">
      <c r="A783" s="6" t="s">
        <v>1322</v>
      </c>
      <c r="B783" s="7">
        <v>4.0</v>
      </c>
      <c r="C783" s="36">
        <v>2150.0</v>
      </c>
      <c r="D783" s="7">
        <v>2.0</v>
      </c>
      <c r="E783" s="7" t="s">
        <v>234</v>
      </c>
      <c r="F783" s="7" t="s">
        <v>248</v>
      </c>
      <c r="G783" s="7" t="s">
        <v>232</v>
      </c>
      <c r="H783" s="7" t="s">
        <v>249</v>
      </c>
      <c r="I783" s="7">
        <v>30.0</v>
      </c>
      <c r="J783" s="7" t="s">
        <v>829</v>
      </c>
      <c r="K783" s="7" t="s">
        <v>204</v>
      </c>
      <c r="L783" s="7">
        <v>40.0</v>
      </c>
      <c r="M783" s="7">
        <v>2.0</v>
      </c>
      <c r="N783" s="7" t="s">
        <v>213</v>
      </c>
      <c r="O783" s="7">
        <v>2.0</v>
      </c>
      <c r="P783" s="37" t="s">
        <v>1084</v>
      </c>
      <c r="Q783" s="7" t="s">
        <v>24</v>
      </c>
    </row>
    <row r="784">
      <c r="A784" s="38" t="s">
        <v>1323</v>
      </c>
      <c r="B784" s="39">
        <v>10.0</v>
      </c>
      <c r="C784" s="40">
        <v>18700.0</v>
      </c>
      <c r="D784" s="39">
        <v>2.0</v>
      </c>
      <c r="E784" s="39" t="s">
        <v>234</v>
      </c>
      <c r="F784" s="39" t="s">
        <v>248</v>
      </c>
      <c r="G784" s="39" t="s">
        <v>301</v>
      </c>
      <c r="H784" s="39" t="s">
        <v>249</v>
      </c>
      <c r="I784" s="39">
        <v>50.0</v>
      </c>
      <c r="J784" s="39" t="s">
        <v>829</v>
      </c>
      <c r="K784" s="39" t="s">
        <v>204</v>
      </c>
      <c r="L784" s="39">
        <v>40.0</v>
      </c>
      <c r="M784" s="39">
        <v>2.0</v>
      </c>
      <c r="N784" s="39" t="s">
        <v>213</v>
      </c>
      <c r="O784" s="39">
        <v>2.0</v>
      </c>
      <c r="P784" s="41" t="s">
        <v>1084</v>
      </c>
      <c r="Q784" s="39" t="s">
        <v>24</v>
      </c>
    </row>
    <row r="785">
      <c r="A785" s="38" t="s">
        <v>1324</v>
      </c>
      <c r="B785" s="39">
        <v>17.0</v>
      </c>
      <c r="C785" s="40">
        <v>264000.0</v>
      </c>
      <c r="D785" s="39">
        <v>2.0</v>
      </c>
      <c r="E785" s="39" t="s">
        <v>234</v>
      </c>
      <c r="F785" s="39" t="s">
        <v>248</v>
      </c>
      <c r="G785" s="39" t="s">
        <v>321</v>
      </c>
      <c r="H785" s="39" t="s">
        <v>249</v>
      </c>
      <c r="I785" s="39">
        <v>60.0</v>
      </c>
      <c r="J785" s="39" t="s">
        <v>829</v>
      </c>
      <c r="K785" s="39" t="s">
        <v>204</v>
      </c>
      <c r="L785" s="39">
        <v>40.0</v>
      </c>
      <c r="M785" s="39">
        <v>2.0</v>
      </c>
      <c r="N785" s="39" t="s">
        <v>213</v>
      </c>
      <c r="O785" s="39">
        <v>2.0</v>
      </c>
      <c r="P785" s="41" t="s">
        <v>1084</v>
      </c>
      <c r="Q785" s="39" t="s">
        <v>24</v>
      </c>
    </row>
    <row r="786">
      <c r="A786" s="6" t="s">
        <v>1325</v>
      </c>
      <c r="B786" s="7">
        <v>6.0</v>
      </c>
      <c r="C786" s="36">
        <v>4010.0</v>
      </c>
      <c r="D786" s="7">
        <v>1.0</v>
      </c>
      <c r="E786" s="7" t="s">
        <v>208</v>
      </c>
      <c r="F786" s="7" t="s">
        <v>248</v>
      </c>
      <c r="G786" s="7" t="s">
        <v>221</v>
      </c>
      <c r="H786" s="7" t="s">
        <v>249</v>
      </c>
      <c r="I786" s="7">
        <v>40.0</v>
      </c>
      <c r="J786" s="7" t="s">
        <v>829</v>
      </c>
      <c r="K786" s="7" t="s">
        <v>204</v>
      </c>
      <c r="L786" s="7">
        <v>40.0</v>
      </c>
      <c r="M786" s="7">
        <v>1.0</v>
      </c>
      <c r="N786" s="7" t="s">
        <v>213</v>
      </c>
      <c r="O786" s="7" t="s">
        <v>214</v>
      </c>
      <c r="P786" s="37" t="s">
        <v>1326</v>
      </c>
      <c r="Q786" s="7" t="s">
        <v>24</v>
      </c>
    </row>
    <row r="787">
      <c r="A787" s="38" t="s">
        <v>1327</v>
      </c>
      <c r="B787" s="39">
        <v>14.0</v>
      </c>
      <c r="C787" s="40">
        <v>69500.0</v>
      </c>
      <c r="D787" s="39">
        <v>1.0</v>
      </c>
      <c r="E787" s="39" t="s">
        <v>208</v>
      </c>
      <c r="F787" s="39" t="s">
        <v>248</v>
      </c>
      <c r="G787" s="39" t="s">
        <v>352</v>
      </c>
      <c r="H787" s="39" t="s">
        <v>249</v>
      </c>
      <c r="I787" s="39">
        <v>40.0</v>
      </c>
      <c r="J787" s="39" t="s">
        <v>829</v>
      </c>
      <c r="K787" s="39" t="s">
        <v>204</v>
      </c>
      <c r="L787" s="39">
        <v>80.0</v>
      </c>
      <c r="M787" s="39">
        <v>2.0</v>
      </c>
      <c r="N787" s="39" t="s">
        <v>213</v>
      </c>
      <c r="O787" s="39" t="s">
        <v>214</v>
      </c>
      <c r="P787" s="41" t="s">
        <v>1326</v>
      </c>
      <c r="Q787" s="39" t="s">
        <v>24</v>
      </c>
    </row>
    <row r="788">
      <c r="A788" s="38" t="s">
        <v>1328</v>
      </c>
      <c r="B788" s="39">
        <v>20.0</v>
      </c>
      <c r="C788" s="40">
        <v>767000.0</v>
      </c>
      <c r="D788" s="39">
        <v>1.0</v>
      </c>
      <c r="E788" s="39" t="s">
        <v>208</v>
      </c>
      <c r="F788" s="39" t="s">
        <v>248</v>
      </c>
      <c r="G788" s="39" t="s">
        <v>1329</v>
      </c>
      <c r="H788" s="39" t="s">
        <v>249</v>
      </c>
      <c r="I788" s="39">
        <v>40.0</v>
      </c>
      <c r="J788" s="39" t="s">
        <v>829</v>
      </c>
      <c r="K788" s="39" t="s">
        <v>204</v>
      </c>
      <c r="L788" s="39">
        <v>80.0</v>
      </c>
      <c r="M788" s="39">
        <v>4.0</v>
      </c>
      <c r="N788" s="39" t="s">
        <v>213</v>
      </c>
      <c r="O788" s="39" t="s">
        <v>214</v>
      </c>
      <c r="P788" s="41" t="s">
        <v>1326</v>
      </c>
      <c r="Q788" s="39" t="s">
        <v>24</v>
      </c>
    </row>
    <row r="789">
      <c r="A789" s="38" t="s">
        <v>1330</v>
      </c>
      <c r="B789" s="39">
        <v>12.0</v>
      </c>
      <c r="C789" s="40">
        <v>37000.0</v>
      </c>
      <c r="D789" s="39">
        <v>2.0</v>
      </c>
      <c r="E789" s="39" t="s">
        <v>234</v>
      </c>
      <c r="F789" s="39" t="s">
        <v>201</v>
      </c>
      <c r="G789" s="39" t="s">
        <v>383</v>
      </c>
      <c r="H789" s="39" t="s">
        <v>203</v>
      </c>
      <c r="I789" s="39">
        <v>80.0</v>
      </c>
      <c r="J789" s="39" t="s">
        <v>410</v>
      </c>
      <c r="K789" s="39" t="s">
        <v>221</v>
      </c>
      <c r="L789" s="39">
        <v>40.0</v>
      </c>
      <c r="M789" s="39">
        <v>8.0</v>
      </c>
      <c r="N789" s="39" t="s">
        <v>205</v>
      </c>
      <c r="O789" s="39">
        <v>2.0</v>
      </c>
      <c r="P789" s="41" t="s">
        <v>443</v>
      </c>
      <c r="Q789" s="39" t="s">
        <v>24</v>
      </c>
    </row>
    <row r="790">
      <c r="A790" s="38" t="s">
        <v>1331</v>
      </c>
      <c r="B790" s="39">
        <v>16.0</v>
      </c>
      <c r="C790" s="40">
        <v>176000.0</v>
      </c>
      <c r="D790" s="39">
        <v>2.0</v>
      </c>
      <c r="E790" s="39" t="s">
        <v>234</v>
      </c>
      <c r="F790" s="39" t="s">
        <v>201</v>
      </c>
      <c r="G790" s="39" t="s">
        <v>570</v>
      </c>
      <c r="H790" s="39" t="s">
        <v>203</v>
      </c>
      <c r="I790" s="39">
        <v>80.0</v>
      </c>
      <c r="J790" s="39" t="s">
        <v>410</v>
      </c>
      <c r="K790" s="39" t="s">
        <v>301</v>
      </c>
      <c r="L790" s="39">
        <v>50.0</v>
      </c>
      <c r="M790" s="39">
        <v>10.0</v>
      </c>
      <c r="N790" s="39" t="s">
        <v>205</v>
      </c>
      <c r="O790" s="39">
        <v>2.0</v>
      </c>
      <c r="P790" s="41" t="s">
        <v>443</v>
      </c>
      <c r="Q790" s="39" t="s">
        <v>24</v>
      </c>
    </row>
    <row r="791">
      <c r="A791" s="38" t="s">
        <v>1332</v>
      </c>
      <c r="B791" s="39">
        <v>19.0</v>
      </c>
      <c r="C791" s="40">
        <v>591000.0</v>
      </c>
      <c r="D791" s="39">
        <v>2.0</v>
      </c>
      <c r="E791" s="39" t="s">
        <v>234</v>
      </c>
      <c r="F791" s="39" t="s">
        <v>201</v>
      </c>
      <c r="G791" s="39" t="s">
        <v>573</v>
      </c>
      <c r="H791" s="39" t="s">
        <v>203</v>
      </c>
      <c r="I791" s="39">
        <v>100.0</v>
      </c>
      <c r="J791" s="39" t="s">
        <v>410</v>
      </c>
      <c r="K791" s="39" t="s">
        <v>277</v>
      </c>
      <c r="L791" s="39">
        <v>60.0</v>
      </c>
      <c r="M791" s="39">
        <v>10.0</v>
      </c>
      <c r="N791" s="39" t="s">
        <v>205</v>
      </c>
      <c r="O791" s="39">
        <v>2.0</v>
      </c>
      <c r="P791" s="41" t="s">
        <v>443</v>
      </c>
      <c r="Q791" s="39" t="s">
        <v>24</v>
      </c>
    </row>
    <row r="792">
      <c r="A792" s="38" t="s">
        <v>1333</v>
      </c>
      <c r="B792" s="39">
        <v>3.0</v>
      </c>
      <c r="C792" s="40">
        <v>1410.0</v>
      </c>
      <c r="D792" s="39">
        <v>2.0</v>
      </c>
      <c r="E792" s="39" t="s">
        <v>234</v>
      </c>
      <c r="F792" s="39" t="s">
        <v>201</v>
      </c>
      <c r="G792" s="39" t="s">
        <v>267</v>
      </c>
      <c r="H792" s="39" t="s">
        <v>203</v>
      </c>
      <c r="I792" s="39">
        <v>60.0</v>
      </c>
      <c r="J792" s="39" t="s">
        <v>410</v>
      </c>
      <c r="K792" s="39" t="s">
        <v>223</v>
      </c>
      <c r="L792" s="39">
        <v>20.0</v>
      </c>
      <c r="M792" s="39">
        <v>5.0</v>
      </c>
      <c r="N792" s="39" t="s">
        <v>205</v>
      </c>
      <c r="O792" s="39">
        <v>2.0</v>
      </c>
      <c r="P792" s="41" t="s">
        <v>443</v>
      </c>
      <c r="Q792" s="39" t="s">
        <v>24</v>
      </c>
    </row>
    <row r="793">
      <c r="A793" s="6" t="s">
        <v>1334</v>
      </c>
      <c r="B793" s="7">
        <v>6.0</v>
      </c>
      <c r="C793" s="36">
        <v>3770.0</v>
      </c>
      <c r="D793" s="7">
        <v>2.0</v>
      </c>
      <c r="E793" s="7" t="s">
        <v>200</v>
      </c>
      <c r="F793" s="7" t="s">
        <v>201</v>
      </c>
      <c r="G793" s="7" t="s">
        <v>267</v>
      </c>
      <c r="H793" s="7" t="s">
        <v>203</v>
      </c>
      <c r="I793" s="7">
        <v>60.0</v>
      </c>
      <c r="J793" s="7" t="s">
        <v>204</v>
      </c>
      <c r="K793" s="7" t="s">
        <v>204</v>
      </c>
      <c r="L793" s="7">
        <v>15.0</v>
      </c>
      <c r="M793" s="7">
        <v>1.0</v>
      </c>
      <c r="N793" s="7" t="s">
        <v>205</v>
      </c>
      <c r="O793" s="7">
        <v>1.0</v>
      </c>
      <c r="P793" s="37" t="s">
        <v>206</v>
      </c>
      <c r="Q793" s="7" t="s">
        <v>24</v>
      </c>
    </row>
    <row r="794">
      <c r="A794" s="38" t="s">
        <v>1335</v>
      </c>
      <c r="B794" s="39">
        <v>3.0</v>
      </c>
      <c r="C794" s="40">
        <v>1150.0</v>
      </c>
      <c r="D794" s="39">
        <v>2.0</v>
      </c>
      <c r="E794" s="39" t="s">
        <v>200</v>
      </c>
      <c r="F794" s="39" t="s">
        <v>201</v>
      </c>
      <c r="G794" s="39" t="s">
        <v>232</v>
      </c>
      <c r="H794" s="39" t="s">
        <v>203</v>
      </c>
      <c r="I794" s="39">
        <v>60.0</v>
      </c>
      <c r="J794" s="39" t="s">
        <v>204</v>
      </c>
      <c r="K794" s="39" t="s">
        <v>204</v>
      </c>
      <c r="L794" s="39">
        <v>12.0</v>
      </c>
      <c r="M794" s="39">
        <v>1.0</v>
      </c>
      <c r="N794" s="39" t="s">
        <v>205</v>
      </c>
      <c r="O794" s="39">
        <v>1.0</v>
      </c>
      <c r="P794" s="41" t="s">
        <v>206</v>
      </c>
      <c r="Q794" s="39" t="s">
        <v>24</v>
      </c>
    </row>
    <row r="795">
      <c r="A795" s="6" t="s">
        <v>1336</v>
      </c>
      <c r="B795" s="7">
        <v>14.0</v>
      </c>
      <c r="C795" s="36">
        <v>73000.0</v>
      </c>
      <c r="D795" s="7">
        <v>2.0</v>
      </c>
      <c r="E795" s="7" t="s">
        <v>234</v>
      </c>
      <c r="F795" s="7" t="s">
        <v>201</v>
      </c>
      <c r="G795" s="7" t="s">
        <v>270</v>
      </c>
      <c r="H795" s="7" t="s">
        <v>203</v>
      </c>
      <c r="I795" s="7">
        <v>100.0</v>
      </c>
      <c r="J795" s="7" t="s">
        <v>204</v>
      </c>
      <c r="K795" s="7" t="s">
        <v>204</v>
      </c>
      <c r="L795" s="7">
        <v>6.0</v>
      </c>
      <c r="M795" s="7">
        <v>1.0</v>
      </c>
      <c r="N795" s="7" t="s">
        <v>205</v>
      </c>
      <c r="O795" s="7">
        <v>3.0</v>
      </c>
      <c r="P795" s="37" t="s">
        <v>317</v>
      </c>
      <c r="Q795" s="7" t="s">
        <v>9</v>
      </c>
    </row>
    <row r="796">
      <c r="A796" s="6" t="s">
        <v>1337</v>
      </c>
      <c r="B796" s="7">
        <v>17.0</v>
      </c>
      <c r="C796" s="36">
        <v>244000.0</v>
      </c>
      <c r="D796" s="7">
        <v>2.0</v>
      </c>
      <c r="E796" s="7" t="s">
        <v>234</v>
      </c>
      <c r="F796" s="7" t="s">
        <v>201</v>
      </c>
      <c r="G796" s="7" t="s">
        <v>570</v>
      </c>
      <c r="H796" s="7" t="s">
        <v>203</v>
      </c>
      <c r="I796" s="7">
        <v>100.0</v>
      </c>
      <c r="J796" s="7" t="s">
        <v>204</v>
      </c>
      <c r="K796" s="7" t="s">
        <v>204</v>
      </c>
      <c r="L796" s="7">
        <v>6.0</v>
      </c>
      <c r="M796" s="7">
        <v>1.0</v>
      </c>
      <c r="N796" s="7" t="s">
        <v>205</v>
      </c>
      <c r="O796" s="7">
        <v>3.0</v>
      </c>
      <c r="P796" s="37" t="s">
        <v>317</v>
      </c>
      <c r="Q796" s="7" t="s">
        <v>9</v>
      </c>
    </row>
    <row r="797">
      <c r="A797" s="6" t="s">
        <v>1338</v>
      </c>
      <c r="B797" s="7">
        <v>10.0</v>
      </c>
      <c r="C797" s="36">
        <v>16750.0</v>
      </c>
      <c r="D797" s="7">
        <v>2.0</v>
      </c>
      <c r="E797" s="7" t="s">
        <v>234</v>
      </c>
      <c r="F797" s="7" t="s">
        <v>201</v>
      </c>
      <c r="G797" s="7" t="s">
        <v>383</v>
      </c>
      <c r="H797" s="7" t="s">
        <v>203</v>
      </c>
      <c r="I797" s="7">
        <v>100.0</v>
      </c>
      <c r="J797" s="7" t="s">
        <v>204</v>
      </c>
      <c r="K797" s="7" t="s">
        <v>204</v>
      </c>
      <c r="L797" s="7">
        <v>6.0</v>
      </c>
      <c r="M797" s="7">
        <v>1.0</v>
      </c>
      <c r="N797" s="7" t="s">
        <v>205</v>
      </c>
      <c r="O797" s="7">
        <v>3.0</v>
      </c>
      <c r="P797" s="37" t="s">
        <v>317</v>
      </c>
      <c r="Q797" s="7" t="s">
        <v>9</v>
      </c>
    </row>
    <row r="798">
      <c r="A798" s="6" t="s">
        <v>1339</v>
      </c>
      <c r="B798" s="7">
        <v>1.0</v>
      </c>
      <c r="C798" s="36">
        <v>250.0</v>
      </c>
      <c r="D798" s="7">
        <v>2.0</v>
      </c>
      <c r="E798" s="7" t="s">
        <v>234</v>
      </c>
      <c r="F798" s="7" t="s">
        <v>201</v>
      </c>
      <c r="G798" s="7" t="s">
        <v>267</v>
      </c>
      <c r="H798" s="7" t="s">
        <v>203</v>
      </c>
      <c r="I798" s="7">
        <v>90.0</v>
      </c>
      <c r="J798" s="7" t="s">
        <v>204</v>
      </c>
      <c r="K798" s="7" t="s">
        <v>204</v>
      </c>
      <c r="L798" s="7">
        <v>6.0</v>
      </c>
      <c r="M798" s="7">
        <v>1.0</v>
      </c>
      <c r="N798" s="7" t="s">
        <v>205</v>
      </c>
      <c r="O798" s="7">
        <v>3.0</v>
      </c>
      <c r="P798" s="37" t="s">
        <v>317</v>
      </c>
      <c r="Q798" s="7" t="s">
        <v>9</v>
      </c>
    </row>
    <row r="799">
      <c r="A799" s="6" t="s">
        <v>1340</v>
      </c>
      <c r="B799" s="7">
        <v>20.0</v>
      </c>
      <c r="C799" s="36">
        <v>810000.0</v>
      </c>
      <c r="D799" s="7">
        <v>2.0</v>
      </c>
      <c r="E799" s="7" t="s">
        <v>234</v>
      </c>
      <c r="F799" s="7" t="s">
        <v>201</v>
      </c>
      <c r="G799" s="7" t="s">
        <v>573</v>
      </c>
      <c r="H799" s="7" t="s">
        <v>203</v>
      </c>
      <c r="I799" s="7">
        <v>100.0</v>
      </c>
      <c r="J799" s="7" t="s">
        <v>204</v>
      </c>
      <c r="K799" s="7" t="s">
        <v>204</v>
      </c>
      <c r="L799" s="7">
        <v>6.0</v>
      </c>
      <c r="M799" s="7">
        <v>1.0</v>
      </c>
      <c r="N799" s="7" t="s">
        <v>205</v>
      </c>
      <c r="O799" s="7">
        <v>3.0</v>
      </c>
      <c r="P799" s="37" t="s">
        <v>317</v>
      </c>
      <c r="Q799" s="7" t="s">
        <v>9</v>
      </c>
    </row>
    <row r="800">
      <c r="A800" s="6" t="s">
        <v>1341</v>
      </c>
      <c r="B800" s="7">
        <v>7.0</v>
      </c>
      <c r="C800" s="36">
        <v>6100.0</v>
      </c>
      <c r="D800" s="7">
        <v>2.0</v>
      </c>
      <c r="E800" s="7" t="s">
        <v>234</v>
      </c>
      <c r="F800" s="7" t="s">
        <v>201</v>
      </c>
      <c r="G800" s="7" t="s">
        <v>262</v>
      </c>
      <c r="H800" s="7" t="s">
        <v>203</v>
      </c>
      <c r="I800" s="7">
        <v>90.0</v>
      </c>
      <c r="J800" s="7" t="s">
        <v>204</v>
      </c>
      <c r="K800" s="7" t="s">
        <v>204</v>
      </c>
      <c r="L800" s="7">
        <v>6.0</v>
      </c>
      <c r="M800" s="7">
        <v>1.0</v>
      </c>
      <c r="N800" s="7" t="s">
        <v>205</v>
      </c>
      <c r="O800" s="7">
        <v>3.0</v>
      </c>
      <c r="P800" s="37" t="s">
        <v>317</v>
      </c>
      <c r="Q800" s="7" t="s">
        <v>9</v>
      </c>
    </row>
    <row r="801">
      <c r="A801" s="6" t="s">
        <v>1342</v>
      </c>
      <c r="B801" s="7">
        <v>7.0</v>
      </c>
      <c r="C801" s="36">
        <v>7000.0</v>
      </c>
      <c r="D801" s="7">
        <v>1.0</v>
      </c>
      <c r="E801" s="7" t="s">
        <v>208</v>
      </c>
      <c r="F801" s="7" t="s">
        <v>235</v>
      </c>
      <c r="G801" s="7" t="s">
        <v>267</v>
      </c>
      <c r="H801" s="7" t="s">
        <v>263</v>
      </c>
      <c r="I801" s="7">
        <v>30.0</v>
      </c>
      <c r="J801" s="7" t="s">
        <v>1343</v>
      </c>
      <c r="K801" s="7" t="s">
        <v>204</v>
      </c>
      <c r="L801" s="7">
        <v>40.0</v>
      </c>
      <c r="M801" s="7">
        <v>8.0</v>
      </c>
      <c r="N801" s="7" t="s">
        <v>213</v>
      </c>
      <c r="O801" s="7">
        <v>1.0</v>
      </c>
      <c r="P801" s="37" t="s">
        <v>1344</v>
      </c>
      <c r="Q801" s="7" t="s">
        <v>145</v>
      </c>
    </row>
    <row r="802">
      <c r="A802" s="6" t="s">
        <v>1345</v>
      </c>
      <c r="B802" s="7">
        <v>10.0</v>
      </c>
      <c r="C802" s="36">
        <v>19000.0</v>
      </c>
      <c r="D802" s="7">
        <v>2.0</v>
      </c>
      <c r="E802" s="7" t="s">
        <v>200</v>
      </c>
      <c r="F802" s="7" t="s">
        <v>235</v>
      </c>
      <c r="G802" s="7" t="s">
        <v>308</v>
      </c>
      <c r="H802" s="7" t="s">
        <v>263</v>
      </c>
      <c r="I802" s="7">
        <v>80.0</v>
      </c>
      <c r="J802" s="7" t="s">
        <v>1343</v>
      </c>
      <c r="K802" s="7" t="s">
        <v>204</v>
      </c>
      <c r="L802" s="7">
        <v>40.0</v>
      </c>
      <c r="M802" s="7">
        <v>8.0</v>
      </c>
      <c r="N802" s="7" t="s">
        <v>213</v>
      </c>
      <c r="O802" s="7">
        <v>2.0</v>
      </c>
      <c r="P802" s="37" t="s">
        <v>1344</v>
      </c>
      <c r="Q802" s="7" t="s">
        <v>145</v>
      </c>
    </row>
    <row r="803">
      <c r="A803" s="6" t="s">
        <v>1346</v>
      </c>
      <c r="B803" s="7">
        <v>8.0</v>
      </c>
      <c r="C803" s="36">
        <v>9500.0</v>
      </c>
      <c r="D803" s="7">
        <v>2.0</v>
      </c>
      <c r="E803" s="7" t="s">
        <v>200</v>
      </c>
      <c r="F803" s="7" t="s">
        <v>235</v>
      </c>
      <c r="G803" s="7" t="s">
        <v>262</v>
      </c>
      <c r="H803" s="7" t="s">
        <v>211</v>
      </c>
      <c r="I803" s="7">
        <v>60.0</v>
      </c>
      <c r="J803" s="7" t="s">
        <v>212</v>
      </c>
      <c r="K803" s="7" t="s">
        <v>279</v>
      </c>
      <c r="L803" s="7">
        <v>80.0</v>
      </c>
      <c r="M803" s="7">
        <v>8.0</v>
      </c>
      <c r="N803" s="7" t="s">
        <v>213</v>
      </c>
      <c r="O803" s="7">
        <v>1.0</v>
      </c>
      <c r="P803" s="37" t="s">
        <v>416</v>
      </c>
      <c r="Q803" s="7" t="s">
        <v>145</v>
      </c>
    </row>
    <row r="804">
      <c r="A804" s="38" t="s">
        <v>1347</v>
      </c>
      <c r="B804" s="39">
        <v>15.0</v>
      </c>
      <c r="C804" s="40">
        <v>94200.0</v>
      </c>
      <c r="D804" s="39">
        <v>1.0</v>
      </c>
      <c r="E804" s="39" t="s">
        <v>281</v>
      </c>
      <c r="F804" s="39" t="s">
        <v>248</v>
      </c>
      <c r="G804" s="39" t="s">
        <v>576</v>
      </c>
      <c r="H804" s="39" t="s">
        <v>249</v>
      </c>
      <c r="I804" s="39" t="s">
        <v>204</v>
      </c>
      <c r="J804" s="39" t="s">
        <v>250</v>
      </c>
      <c r="K804" s="39" t="s">
        <v>218</v>
      </c>
      <c r="L804" s="39">
        <v>20.0</v>
      </c>
      <c r="M804" s="39">
        <v>1.0</v>
      </c>
      <c r="N804" s="39" t="s">
        <v>213</v>
      </c>
      <c r="O804" s="39" t="s">
        <v>214</v>
      </c>
      <c r="P804" s="41" t="s">
        <v>381</v>
      </c>
      <c r="Q804" s="39" t="s">
        <v>24</v>
      </c>
    </row>
    <row r="805">
      <c r="A805" s="38" t="s">
        <v>1348</v>
      </c>
      <c r="B805" s="39">
        <v>12.0</v>
      </c>
      <c r="C805" s="40">
        <v>31500.0</v>
      </c>
      <c r="D805" s="39">
        <v>1.0</v>
      </c>
      <c r="E805" s="39" t="s">
        <v>281</v>
      </c>
      <c r="F805" s="39" t="s">
        <v>248</v>
      </c>
      <c r="G805" s="39" t="s">
        <v>240</v>
      </c>
      <c r="H805" s="39" t="s">
        <v>249</v>
      </c>
      <c r="I805" s="39" t="s">
        <v>204</v>
      </c>
      <c r="J805" s="39" t="s">
        <v>250</v>
      </c>
      <c r="K805" s="39" t="s">
        <v>202</v>
      </c>
      <c r="L805" s="39">
        <v>20.0</v>
      </c>
      <c r="M805" s="39">
        <v>1.0</v>
      </c>
      <c r="N805" s="39" t="s">
        <v>213</v>
      </c>
      <c r="O805" s="39" t="s">
        <v>214</v>
      </c>
      <c r="P805" s="41" t="s">
        <v>381</v>
      </c>
      <c r="Q805" s="39" t="s">
        <v>24</v>
      </c>
    </row>
    <row r="806">
      <c r="A806" s="38" t="s">
        <v>1349</v>
      </c>
      <c r="B806" s="39">
        <v>2.0</v>
      </c>
      <c r="C806" s="40">
        <v>510.0</v>
      </c>
      <c r="D806" s="39">
        <v>1.0</v>
      </c>
      <c r="E806" s="39" t="s">
        <v>281</v>
      </c>
      <c r="F806" s="39" t="s">
        <v>248</v>
      </c>
      <c r="G806" s="39" t="s">
        <v>223</v>
      </c>
      <c r="H806" s="39" t="s">
        <v>249</v>
      </c>
      <c r="I806" s="39" t="s">
        <v>204</v>
      </c>
      <c r="J806" s="39" t="s">
        <v>250</v>
      </c>
      <c r="K806" s="39" t="s">
        <v>223</v>
      </c>
      <c r="L806" s="39">
        <v>20.0</v>
      </c>
      <c r="M806" s="39">
        <v>1.0</v>
      </c>
      <c r="N806" s="39" t="s">
        <v>213</v>
      </c>
      <c r="O806" s="39" t="s">
        <v>214</v>
      </c>
      <c r="P806" s="41" t="s">
        <v>381</v>
      </c>
      <c r="Q806" s="39" t="s">
        <v>24</v>
      </c>
    </row>
    <row r="807">
      <c r="A807" s="38" t="s">
        <v>1350</v>
      </c>
      <c r="B807" s="39">
        <v>9.0</v>
      </c>
      <c r="C807" s="40">
        <v>12600.0</v>
      </c>
      <c r="D807" s="39">
        <v>1.0</v>
      </c>
      <c r="E807" s="39" t="s">
        <v>281</v>
      </c>
      <c r="F807" s="39" t="s">
        <v>248</v>
      </c>
      <c r="G807" s="39" t="s">
        <v>218</v>
      </c>
      <c r="H807" s="39" t="s">
        <v>249</v>
      </c>
      <c r="I807" s="39" t="s">
        <v>204</v>
      </c>
      <c r="J807" s="39" t="s">
        <v>250</v>
      </c>
      <c r="K807" s="39" t="s">
        <v>221</v>
      </c>
      <c r="L807" s="39">
        <v>20.0</v>
      </c>
      <c r="M807" s="39">
        <v>1.0</v>
      </c>
      <c r="N807" s="39" t="s">
        <v>213</v>
      </c>
      <c r="O807" s="39" t="s">
        <v>214</v>
      </c>
      <c r="P807" s="41" t="s">
        <v>381</v>
      </c>
      <c r="Q807" s="39" t="s">
        <v>24</v>
      </c>
    </row>
    <row r="808">
      <c r="A808" s="38" t="s">
        <v>1351</v>
      </c>
      <c r="B808" s="39">
        <v>15.0</v>
      </c>
      <c r="C808" s="40">
        <v>124000.0</v>
      </c>
      <c r="D808" s="39">
        <v>1.0</v>
      </c>
      <c r="E808" s="39" t="s">
        <v>281</v>
      </c>
      <c r="F808" s="39" t="s">
        <v>402</v>
      </c>
      <c r="G808" s="39" t="s">
        <v>243</v>
      </c>
      <c r="H808" s="39" t="s">
        <v>403</v>
      </c>
      <c r="I808" s="39" t="s">
        <v>204</v>
      </c>
      <c r="J808" s="39" t="s">
        <v>1352</v>
      </c>
      <c r="K808" s="39" t="s">
        <v>204</v>
      </c>
      <c r="L808" s="39">
        <v>20.0</v>
      </c>
      <c r="M808" s="39">
        <v>1.0</v>
      </c>
      <c r="N808" s="39" t="s">
        <v>213</v>
      </c>
      <c r="O808" s="39" t="s">
        <v>214</v>
      </c>
      <c r="P808" s="41" t="s">
        <v>1353</v>
      </c>
      <c r="Q808" s="39" t="s">
        <v>24</v>
      </c>
    </row>
    <row r="809">
      <c r="A809" s="6" t="s">
        <v>1354</v>
      </c>
      <c r="B809" s="7">
        <v>5.0</v>
      </c>
      <c r="C809" s="36">
        <v>3230.0</v>
      </c>
      <c r="D809" s="7">
        <v>1.0</v>
      </c>
      <c r="E809" s="7" t="s">
        <v>281</v>
      </c>
      <c r="F809" s="7" t="s">
        <v>402</v>
      </c>
      <c r="G809" s="7" t="s">
        <v>223</v>
      </c>
      <c r="H809" s="7" t="s">
        <v>403</v>
      </c>
      <c r="I809" s="7" t="s">
        <v>204</v>
      </c>
      <c r="J809" s="39" t="s">
        <v>1352</v>
      </c>
      <c r="K809" s="7" t="s">
        <v>204</v>
      </c>
      <c r="L809" s="7">
        <v>20.0</v>
      </c>
      <c r="M809" s="7">
        <v>1.0</v>
      </c>
      <c r="N809" s="7" t="s">
        <v>213</v>
      </c>
      <c r="O809" s="7" t="s">
        <v>214</v>
      </c>
      <c r="P809" s="37" t="s">
        <v>1355</v>
      </c>
      <c r="Q809" s="7" t="s">
        <v>24</v>
      </c>
    </row>
    <row r="810">
      <c r="A810" s="38" t="s">
        <v>1356</v>
      </c>
      <c r="B810" s="39">
        <v>10.0</v>
      </c>
      <c r="C810" s="40">
        <v>19900.0</v>
      </c>
      <c r="D810" s="39">
        <v>1.0</v>
      </c>
      <c r="E810" s="39" t="s">
        <v>281</v>
      </c>
      <c r="F810" s="39" t="s">
        <v>402</v>
      </c>
      <c r="G810" s="39" t="s">
        <v>202</v>
      </c>
      <c r="H810" s="39" t="s">
        <v>403</v>
      </c>
      <c r="I810" s="39" t="s">
        <v>204</v>
      </c>
      <c r="J810" s="39" t="s">
        <v>1352</v>
      </c>
      <c r="K810" s="39" t="s">
        <v>204</v>
      </c>
      <c r="L810" s="39">
        <v>10.0</v>
      </c>
      <c r="M810" s="39">
        <v>1.0</v>
      </c>
      <c r="N810" s="39" t="s">
        <v>213</v>
      </c>
      <c r="O810" s="39" t="s">
        <v>214</v>
      </c>
      <c r="P810" s="41" t="s">
        <v>1357</v>
      </c>
      <c r="Q810" s="39" t="s">
        <v>24</v>
      </c>
    </row>
    <row r="811">
      <c r="A811" s="38" t="s">
        <v>1358</v>
      </c>
      <c r="B811" s="39">
        <v>20.0</v>
      </c>
      <c r="C811" s="40">
        <v>901000.0</v>
      </c>
      <c r="D811" s="39">
        <v>1.0</v>
      </c>
      <c r="E811" s="39" t="s">
        <v>281</v>
      </c>
      <c r="F811" s="39" t="s">
        <v>402</v>
      </c>
      <c r="G811" s="39" t="s">
        <v>314</v>
      </c>
      <c r="H811" s="39" t="s">
        <v>403</v>
      </c>
      <c r="I811" s="39" t="s">
        <v>204</v>
      </c>
      <c r="J811" s="39" t="s">
        <v>1352</v>
      </c>
      <c r="K811" s="39" t="s">
        <v>204</v>
      </c>
      <c r="L811" s="39">
        <v>20.0</v>
      </c>
      <c r="M811" s="39">
        <v>1.0</v>
      </c>
      <c r="N811" s="39" t="s">
        <v>213</v>
      </c>
      <c r="O811" s="39" t="s">
        <v>214</v>
      </c>
      <c r="P811" s="41" t="s">
        <v>1359</v>
      </c>
      <c r="Q811" s="39" t="s">
        <v>24</v>
      </c>
    </row>
    <row r="812">
      <c r="A812" s="6" t="s">
        <v>1360</v>
      </c>
      <c r="B812" s="7">
        <v>7.0</v>
      </c>
      <c r="C812" s="36">
        <v>6100.0</v>
      </c>
      <c r="D812" s="7">
        <v>1.0</v>
      </c>
      <c r="E812" s="7" t="s">
        <v>208</v>
      </c>
      <c r="F812" s="7" t="s">
        <v>402</v>
      </c>
      <c r="G812" s="7" t="s">
        <v>279</v>
      </c>
      <c r="H812" s="7" t="s">
        <v>403</v>
      </c>
      <c r="I812" s="7">
        <v>40.0</v>
      </c>
      <c r="J812" s="7" t="s">
        <v>430</v>
      </c>
      <c r="K812" s="7" t="s">
        <v>204</v>
      </c>
      <c r="L812" s="7">
        <v>40.0</v>
      </c>
      <c r="M812" s="7">
        <v>2.0</v>
      </c>
      <c r="N812" s="7" t="s">
        <v>213</v>
      </c>
      <c r="O812" s="7" t="s">
        <v>214</v>
      </c>
      <c r="P812" s="37" t="s">
        <v>251</v>
      </c>
      <c r="Q812" s="7" t="s">
        <v>24</v>
      </c>
    </row>
    <row r="813">
      <c r="A813" s="38" t="s">
        <v>1361</v>
      </c>
      <c r="B813" s="39">
        <v>18.0</v>
      </c>
      <c r="C813" s="40">
        <v>358000.0</v>
      </c>
      <c r="D813" s="39">
        <v>1.0</v>
      </c>
      <c r="E813" s="39" t="s">
        <v>208</v>
      </c>
      <c r="F813" s="39" t="s">
        <v>402</v>
      </c>
      <c r="G813" s="39" t="s">
        <v>292</v>
      </c>
      <c r="H813" s="39" t="s">
        <v>403</v>
      </c>
      <c r="I813" s="39">
        <v>40.0</v>
      </c>
      <c r="J813" s="39" t="s">
        <v>430</v>
      </c>
      <c r="K813" s="39" t="s">
        <v>204</v>
      </c>
      <c r="L813" s="39">
        <v>40.0</v>
      </c>
      <c r="M813" s="39">
        <v>2.0</v>
      </c>
      <c r="N813" s="39" t="s">
        <v>213</v>
      </c>
      <c r="O813" s="39" t="s">
        <v>214</v>
      </c>
      <c r="P813" s="41" t="s">
        <v>256</v>
      </c>
      <c r="Q813" s="39" t="s">
        <v>24</v>
      </c>
    </row>
    <row r="814">
      <c r="A814" s="38" t="s">
        <v>1362</v>
      </c>
      <c r="B814" s="39">
        <v>13.0</v>
      </c>
      <c r="C814" s="40">
        <v>49900.0</v>
      </c>
      <c r="D814" s="39">
        <v>2.0</v>
      </c>
      <c r="E814" s="39" t="s">
        <v>281</v>
      </c>
      <c r="F814" s="39" t="s">
        <v>402</v>
      </c>
      <c r="G814" s="39" t="s">
        <v>292</v>
      </c>
      <c r="H814" s="39" t="s">
        <v>403</v>
      </c>
      <c r="I814" s="39" t="s">
        <v>204</v>
      </c>
      <c r="J814" s="39" t="s">
        <v>427</v>
      </c>
      <c r="K814" s="39" t="s">
        <v>204</v>
      </c>
      <c r="L814" s="39">
        <v>20.0</v>
      </c>
      <c r="M814" s="39">
        <v>1.0</v>
      </c>
      <c r="N814" s="39" t="s">
        <v>213</v>
      </c>
      <c r="O814" s="39">
        <v>1.0</v>
      </c>
      <c r="P814" s="41" t="s">
        <v>1363</v>
      </c>
      <c r="Q814" s="39" t="s">
        <v>24</v>
      </c>
    </row>
    <row r="815">
      <c r="A815" s="38" t="s">
        <v>1364</v>
      </c>
      <c r="B815" s="39">
        <v>3.0</v>
      </c>
      <c r="C815" s="40">
        <v>1380.0</v>
      </c>
      <c r="D815" s="39">
        <v>2.0</v>
      </c>
      <c r="E815" s="39" t="s">
        <v>281</v>
      </c>
      <c r="F815" s="39" t="s">
        <v>402</v>
      </c>
      <c r="G815" s="39" t="s">
        <v>223</v>
      </c>
      <c r="H815" s="39" t="s">
        <v>403</v>
      </c>
      <c r="I815" s="39" t="s">
        <v>204</v>
      </c>
      <c r="J815" s="39" t="s">
        <v>427</v>
      </c>
      <c r="K815" s="39" t="s">
        <v>204</v>
      </c>
      <c r="L815" s="39">
        <v>20.0</v>
      </c>
      <c r="M815" s="39">
        <v>1.0</v>
      </c>
      <c r="N815" s="39" t="s">
        <v>213</v>
      </c>
      <c r="O815" s="39">
        <v>1.0</v>
      </c>
      <c r="P815" s="41" t="s">
        <v>1365</v>
      </c>
      <c r="Q815" s="39" t="s">
        <v>24</v>
      </c>
    </row>
    <row r="816">
      <c r="A816" s="38" t="s">
        <v>1366</v>
      </c>
      <c r="B816" s="39">
        <v>18.0</v>
      </c>
      <c r="C816" s="40">
        <v>381000.0</v>
      </c>
      <c r="D816" s="39">
        <v>2.0</v>
      </c>
      <c r="E816" s="39" t="s">
        <v>281</v>
      </c>
      <c r="F816" s="39" t="s">
        <v>402</v>
      </c>
      <c r="G816" s="39" t="s">
        <v>275</v>
      </c>
      <c r="H816" s="39" t="s">
        <v>403</v>
      </c>
      <c r="I816" s="39" t="s">
        <v>204</v>
      </c>
      <c r="J816" s="39" t="s">
        <v>427</v>
      </c>
      <c r="K816" s="39" t="s">
        <v>204</v>
      </c>
      <c r="L816" s="39">
        <v>20.0</v>
      </c>
      <c r="M816" s="39">
        <v>1.0</v>
      </c>
      <c r="N816" s="39" t="s">
        <v>213</v>
      </c>
      <c r="O816" s="39">
        <v>1.0</v>
      </c>
      <c r="P816" s="41" t="s">
        <v>1367</v>
      </c>
      <c r="Q816" s="39" t="s">
        <v>24</v>
      </c>
    </row>
    <row r="817">
      <c r="A817" s="6" t="s">
        <v>1368</v>
      </c>
      <c r="B817" s="7">
        <v>4.0</v>
      </c>
      <c r="C817" s="36">
        <v>2080.0</v>
      </c>
      <c r="D817" s="7">
        <v>2.0</v>
      </c>
      <c r="E817" s="7" t="s">
        <v>234</v>
      </c>
      <c r="F817" s="7" t="s">
        <v>402</v>
      </c>
      <c r="G817" s="7" t="s">
        <v>232</v>
      </c>
      <c r="H817" s="7" t="s">
        <v>403</v>
      </c>
      <c r="I817" s="7">
        <v>60.0</v>
      </c>
      <c r="J817" s="7" t="s">
        <v>430</v>
      </c>
      <c r="K817" s="7" t="s">
        <v>204</v>
      </c>
      <c r="L817" s="7">
        <v>40.0</v>
      </c>
      <c r="M817" s="7">
        <v>2.0</v>
      </c>
      <c r="N817" s="7" t="s">
        <v>213</v>
      </c>
      <c r="O817" s="7">
        <v>2.0</v>
      </c>
      <c r="P817" s="37" t="s">
        <v>1369</v>
      </c>
      <c r="Q817" s="7" t="s">
        <v>24</v>
      </c>
    </row>
    <row r="818">
      <c r="A818" s="38" t="s">
        <v>1370</v>
      </c>
      <c r="B818" s="39">
        <v>14.0</v>
      </c>
      <c r="C818" s="40">
        <v>73800.0</v>
      </c>
      <c r="D818" s="39">
        <v>2.0</v>
      </c>
      <c r="E818" s="39" t="s">
        <v>234</v>
      </c>
      <c r="F818" s="39" t="s">
        <v>402</v>
      </c>
      <c r="G818" s="39" t="s">
        <v>225</v>
      </c>
      <c r="H818" s="39" t="s">
        <v>403</v>
      </c>
      <c r="I818" s="39">
        <v>100.0</v>
      </c>
      <c r="J818" s="39" t="s">
        <v>430</v>
      </c>
      <c r="K818" s="39" t="s">
        <v>204</v>
      </c>
      <c r="L818" s="39">
        <v>40.0</v>
      </c>
      <c r="M818" s="39">
        <v>2.0</v>
      </c>
      <c r="N818" s="39" t="s">
        <v>213</v>
      </c>
      <c r="O818" s="39">
        <v>2.0</v>
      </c>
      <c r="P818" s="41" t="s">
        <v>1371</v>
      </c>
      <c r="Q818" s="39" t="s">
        <v>24</v>
      </c>
    </row>
    <row r="819">
      <c r="A819" s="38" t="s">
        <v>1372</v>
      </c>
      <c r="B819" s="39">
        <v>19.0</v>
      </c>
      <c r="C819" s="40">
        <v>565000.0</v>
      </c>
      <c r="D819" s="39">
        <v>2.0</v>
      </c>
      <c r="E819" s="39" t="s">
        <v>234</v>
      </c>
      <c r="F819" s="39" t="s">
        <v>402</v>
      </c>
      <c r="G819" s="39" t="s">
        <v>239</v>
      </c>
      <c r="H819" s="39" t="s">
        <v>403</v>
      </c>
      <c r="I819" s="39">
        <v>110.0</v>
      </c>
      <c r="J819" s="39" t="s">
        <v>430</v>
      </c>
      <c r="K819" s="39" t="s">
        <v>204</v>
      </c>
      <c r="L819" s="39">
        <v>40.0</v>
      </c>
      <c r="M819" s="39">
        <v>2.0</v>
      </c>
      <c r="N819" s="39" t="s">
        <v>213</v>
      </c>
      <c r="O819" s="39">
        <v>2.0</v>
      </c>
      <c r="P819" s="41" t="s">
        <v>1373</v>
      </c>
      <c r="Q819" s="39" t="s">
        <v>24</v>
      </c>
    </row>
    <row r="820">
      <c r="A820" s="38" t="s">
        <v>1374</v>
      </c>
      <c r="B820" s="39">
        <v>10.0</v>
      </c>
      <c r="C820" s="40">
        <v>18300.0</v>
      </c>
      <c r="D820" s="39">
        <v>2.0</v>
      </c>
      <c r="E820" s="39" t="s">
        <v>234</v>
      </c>
      <c r="F820" s="39" t="s">
        <v>402</v>
      </c>
      <c r="G820" s="39" t="s">
        <v>230</v>
      </c>
      <c r="H820" s="39" t="s">
        <v>403</v>
      </c>
      <c r="I820" s="39">
        <v>80.0</v>
      </c>
      <c r="J820" s="39" t="s">
        <v>430</v>
      </c>
      <c r="K820" s="39" t="s">
        <v>204</v>
      </c>
      <c r="L820" s="39">
        <v>40.0</v>
      </c>
      <c r="M820" s="39">
        <v>2.0</v>
      </c>
      <c r="N820" s="39" t="s">
        <v>213</v>
      </c>
      <c r="O820" s="39">
        <v>2.0</v>
      </c>
      <c r="P820" s="41" t="s">
        <v>1375</v>
      </c>
      <c r="Q820" s="39" t="s">
        <v>24</v>
      </c>
    </row>
    <row r="821">
      <c r="A821" s="38" t="s">
        <v>1376</v>
      </c>
      <c r="B821" s="39">
        <v>10.0</v>
      </c>
      <c r="C821" s="40">
        <v>18400.0</v>
      </c>
      <c r="D821" s="39">
        <v>1.0</v>
      </c>
      <c r="E821" s="39" t="s">
        <v>357</v>
      </c>
      <c r="F821" s="39" t="s">
        <v>235</v>
      </c>
      <c r="G821" s="39" t="s">
        <v>202</v>
      </c>
      <c r="H821" s="39" t="s">
        <v>203</v>
      </c>
      <c r="I821" s="39" t="s">
        <v>204</v>
      </c>
      <c r="J821" s="39" t="s">
        <v>204</v>
      </c>
      <c r="K821" s="39" t="s">
        <v>204</v>
      </c>
      <c r="L821" s="39" t="s">
        <v>204</v>
      </c>
      <c r="M821" s="39" t="s">
        <v>204</v>
      </c>
      <c r="N821" s="39" t="s">
        <v>204</v>
      </c>
      <c r="O821" s="39" t="s">
        <v>214</v>
      </c>
      <c r="P821" s="41" t="s">
        <v>1377</v>
      </c>
      <c r="Q821" s="39" t="s">
        <v>24</v>
      </c>
    </row>
    <row r="822">
      <c r="A822" s="38" t="s">
        <v>1378</v>
      </c>
      <c r="B822" s="39">
        <v>15.0</v>
      </c>
      <c r="C822" s="40">
        <v>119000.0</v>
      </c>
      <c r="D822" s="39">
        <v>1.0</v>
      </c>
      <c r="E822" s="39" t="s">
        <v>357</v>
      </c>
      <c r="F822" s="39" t="s">
        <v>235</v>
      </c>
      <c r="G822" s="39" t="s">
        <v>349</v>
      </c>
      <c r="H822" s="39" t="s">
        <v>203</v>
      </c>
      <c r="I822" s="39" t="s">
        <v>204</v>
      </c>
      <c r="J822" s="39" t="s">
        <v>204</v>
      </c>
      <c r="K822" s="39" t="s">
        <v>204</v>
      </c>
      <c r="L822" s="39" t="s">
        <v>204</v>
      </c>
      <c r="M822" s="39" t="s">
        <v>204</v>
      </c>
      <c r="N822" s="39" t="s">
        <v>204</v>
      </c>
      <c r="O822" s="39" t="s">
        <v>214</v>
      </c>
      <c r="P822" s="41" t="s">
        <v>1377</v>
      </c>
      <c r="Q822" s="39" t="s">
        <v>24</v>
      </c>
    </row>
    <row r="823">
      <c r="A823" s="38" t="s">
        <v>1379</v>
      </c>
      <c r="B823" s="39">
        <v>20.0</v>
      </c>
      <c r="C823" s="40">
        <v>895000.0</v>
      </c>
      <c r="D823" s="39">
        <v>1.0</v>
      </c>
      <c r="E823" s="39" t="s">
        <v>357</v>
      </c>
      <c r="F823" s="39" t="s">
        <v>235</v>
      </c>
      <c r="G823" s="39" t="s">
        <v>270</v>
      </c>
      <c r="H823" s="39" t="s">
        <v>203</v>
      </c>
      <c r="I823" s="39" t="s">
        <v>204</v>
      </c>
      <c r="J823" s="39" t="s">
        <v>204</v>
      </c>
      <c r="K823" s="39" t="s">
        <v>204</v>
      </c>
      <c r="L823" s="39" t="s">
        <v>204</v>
      </c>
      <c r="M823" s="39" t="s">
        <v>204</v>
      </c>
      <c r="N823" s="39" t="s">
        <v>204</v>
      </c>
      <c r="O823" s="39" t="s">
        <v>214</v>
      </c>
      <c r="P823" s="41" t="s">
        <v>1377</v>
      </c>
      <c r="Q823" s="39" t="s">
        <v>24</v>
      </c>
    </row>
    <row r="824">
      <c r="A824" s="6" t="s">
        <v>1380</v>
      </c>
      <c r="B824" s="7">
        <v>5.0</v>
      </c>
      <c r="C824" s="36">
        <v>3150.0</v>
      </c>
      <c r="D824" s="7">
        <v>1.0</v>
      </c>
      <c r="E824" s="7" t="s">
        <v>357</v>
      </c>
      <c r="F824" s="7" t="s">
        <v>235</v>
      </c>
      <c r="G824" s="7" t="s">
        <v>223</v>
      </c>
      <c r="H824" s="7" t="s">
        <v>203</v>
      </c>
      <c r="I824" s="7" t="s">
        <v>204</v>
      </c>
      <c r="J824" s="7" t="s">
        <v>204</v>
      </c>
      <c r="K824" s="7" t="s">
        <v>204</v>
      </c>
      <c r="L824" s="7" t="s">
        <v>204</v>
      </c>
      <c r="M824" s="7" t="s">
        <v>204</v>
      </c>
      <c r="N824" s="7" t="s">
        <v>204</v>
      </c>
      <c r="O824" s="7" t="s">
        <v>214</v>
      </c>
      <c r="P824" s="37" t="s">
        <v>1377</v>
      </c>
      <c r="Q824" s="7" t="s">
        <v>24</v>
      </c>
    </row>
    <row r="825">
      <c r="A825" s="6" t="s">
        <v>1381</v>
      </c>
      <c r="B825" s="7">
        <v>5.0</v>
      </c>
      <c r="C825" s="36">
        <v>3010.0</v>
      </c>
      <c r="D825" s="7">
        <v>2.0</v>
      </c>
      <c r="E825" s="7" t="s">
        <v>200</v>
      </c>
      <c r="F825" s="7" t="s">
        <v>201</v>
      </c>
      <c r="G825" s="7" t="s">
        <v>310</v>
      </c>
      <c r="H825" s="7" t="s">
        <v>358</v>
      </c>
      <c r="I825" s="7">
        <v>80.0</v>
      </c>
      <c r="J825" s="7" t="s">
        <v>204</v>
      </c>
      <c r="K825" s="7" t="s">
        <v>204</v>
      </c>
      <c r="L825" s="7">
        <v>5.0</v>
      </c>
      <c r="M825" s="7">
        <v>1.0</v>
      </c>
      <c r="N825" s="7" t="s">
        <v>868</v>
      </c>
      <c r="O825" s="7">
        <v>1.0</v>
      </c>
      <c r="P825" s="37" t="s">
        <v>390</v>
      </c>
      <c r="Q825" s="7" t="s">
        <v>24</v>
      </c>
    </row>
    <row r="826">
      <c r="A826" s="38" t="s">
        <v>1382</v>
      </c>
      <c r="B826" s="39">
        <v>11.0</v>
      </c>
      <c r="C826" s="40">
        <v>23400.0</v>
      </c>
      <c r="D826" s="39">
        <v>1.0</v>
      </c>
      <c r="E826" s="39" t="s">
        <v>208</v>
      </c>
      <c r="F826" s="39" t="s">
        <v>201</v>
      </c>
      <c r="G826" s="39" t="s">
        <v>218</v>
      </c>
      <c r="H826" s="39" t="s">
        <v>203</v>
      </c>
      <c r="I826" s="39">
        <v>30.0</v>
      </c>
      <c r="J826" s="39" t="s">
        <v>204</v>
      </c>
      <c r="K826" s="39" t="s">
        <v>204</v>
      </c>
      <c r="L826" s="39">
        <v>8.0</v>
      </c>
      <c r="M826" s="39">
        <v>1.0</v>
      </c>
      <c r="N826" s="39" t="s">
        <v>205</v>
      </c>
      <c r="O826" s="39" t="s">
        <v>214</v>
      </c>
      <c r="P826" s="41" t="s">
        <v>1383</v>
      </c>
      <c r="Q826" s="39" t="s">
        <v>24</v>
      </c>
    </row>
    <row r="827">
      <c r="A827" s="38" t="s">
        <v>1384</v>
      </c>
      <c r="B827" s="39">
        <v>16.0</v>
      </c>
      <c r="C827" s="40">
        <v>153000.0</v>
      </c>
      <c r="D827" s="39">
        <v>1.0</v>
      </c>
      <c r="E827" s="39" t="s">
        <v>208</v>
      </c>
      <c r="F827" s="39" t="s">
        <v>201</v>
      </c>
      <c r="G827" s="39" t="s">
        <v>243</v>
      </c>
      <c r="H827" s="39" t="s">
        <v>203</v>
      </c>
      <c r="I827" s="39">
        <v>40.0</v>
      </c>
      <c r="J827" s="39" t="s">
        <v>204</v>
      </c>
      <c r="K827" s="39" t="s">
        <v>204</v>
      </c>
      <c r="L827" s="39">
        <v>8.0</v>
      </c>
      <c r="M827" s="39">
        <v>1.0</v>
      </c>
      <c r="N827" s="39" t="s">
        <v>205</v>
      </c>
      <c r="O827" s="39" t="s">
        <v>214</v>
      </c>
      <c r="P827" s="41" t="s">
        <v>1383</v>
      </c>
      <c r="Q827" s="39" t="s">
        <v>24</v>
      </c>
    </row>
    <row r="828">
      <c r="A828" s="6" t="s">
        <v>1385</v>
      </c>
      <c r="B828" s="7">
        <v>4.0</v>
      </c>
      <c r="C828" s="36">
        <v>1900.0</v>
      </c>
      <c r="D828" s="7">
        <v>1.0</v>
      </c>
      <c r="E828" s="7" t="s">
        <v>208</v>
      </c>
      <c r="F828" s="7" t="s">
        <v>201</v>
      </c>
      <c r="G828" s="7" t="s">
        <v>221</v>
      </c>
      <c r="H828" s="7" t="s">
        <v>203</v>
      </c>
      <c r="I828" s="7">
        <v>20.0</v>
      </c>
      <c r="J828" s="7" t="s">
        <v>204</v>
      </c>
      <c r="K828" s="7" t="s">
        <v>204</v>
      </c>
      <c r="L828" s="7">
        <v>4.0</v>
      </c>
      <c r="M828" s="7">
        <v>1.0</v>
      </c>
      <c r="N828" s="7" t="s">
        <v>205</v>
      </c>
      <c r="O828" s="7" t="s">
        <v>214</v>
      </c>
      <c r="P828" s="37" t="s">
        <v>1383</v>
      </c>
      <c r="Q828" s="7" t="s">
        <v>24</v>
      </c>
    </row>
    <row r="829">
      <c r="A829" s="6" t="s">
        <v>1386</v>
      </c>
      <c r="B829" s="7">
        <v>7.0</v>
      </c>
      <c r="C829" s="36">
        <v>6040.0</v>
      </c>
      <c r="D829" s="7">
        <v>2.0</v>
      </c>
      <c r="E829" s="7" t="s">
        <v>234</v>
      </c>
      <c r="F829" s="7" t="s">
        <v>316</v>
      </c>
      <c r="G829" s="7" t="s">
        <v>230</v>
      </c>
      <c r="H829" s="7" t="s">
        <v>249</v>
      </c>
      <c r="I829" s="7">
        <v>120.0</v>
      </c>
      <c r="J829" s="7" t="s">
        <v>250</v>
      </c>
      <c r="K829" s="7" t="s">
        <v>279</v>
      </c>
      <c r="L829" s="7">
        <v>20.0</v>
      </c>
      <c r="M829" s="7">
        <v>1.0</v>
      </c>
      <c r="N829" s="7" t="s">
        <v>213</v>
      </c>
      <c r="O829" s="7">
        <v>2.0</v>
      </c>
      <c r="P829" s="37" t="s">
        <v>206</v>
      </c>
      <c r="Q829" s="7" t="s">
        <v>24</v>
      </c>
    </row>
    <row r="830">
      <c r="A830" s="38" t="s">
        <v>1387</v>
      </c>
      <c r="B830" s="39">
        <v>2.0</v>
      </c>
      <c r="C830" s="40">
        <v>720.0</v>
      </c>
      <c r="D830" s="39">
        <v>2.0</v>
      </c>
      <c r="E830" s="39" t="s">
        <v>234</v>
      </c>
      <c r="F830" s="39" t="s">
        <v>316</v>
      </c>
      <c r="G830" s="39" t="s">
        <v>232</v>
      </c>
      <c r="H830" s="39" t="s">
        <v>249</v>
      </c>
      <c r="I830" s="39">
        <v>100.0</v>
      </c>
      <c r="J830" s="39" t="s">
        <v>250</v>
      </c>
      <c r="K830" s="39" t="s">
        <v>223</v>
      </c>
      <c r="L830" s="39">
        <v>20.0</v>
      </c>
      <c r="M830" s="39">
        <v>2.0</v>
      </c>
      <c r="N830" s="39" t="s">
        <v>213</v>
      </c>
      <c r="O830" s="39">
        <v>2.0</v>
      </c>
      <c r="P830" s="41" t="s">
        <v>206</v>
      </c>
      <c r="Q830" s="39" t="s">
        <v>24</v>
      </c>
    </row>
    <row r="831">
      <c r="A831" s="6" t="s">
        <v>1388</v>
      </c>
      <c r="B831" s="7">
        <v>10.0</v>
      </c>
      <c r="C831" s="36">
        <v>21000.0</v>
      </c>
      <c r="D831" s="7">
        <v>2.0</v>
      </c>
      <c r="E831" s="7" t="s">
        <v>200</v>
      </c>
      <c r="F831" s="7" t="s">
        <v>201</v>
      </c>
      <c r="G831" s="7" t="s">
        <v>308</v>
      </c>
      <c r="H831" s="7" t="s">
        <v>358</v>
      </c>
      <c r="I831" s="7">
        <v>100.0</v>
      </c>
      <c r="J831" s="7" t="s">
        <v>427</v>
      </c>
      <c r="K831" s="7" t="s">
        <v>204</v>
      </c>
      <c r="L831" s="7">
        <v>12.0</v>
      </c>
      <c r="M831" s="7">
        <v>1.0</v>
      </c>
      <c r="N831" s="7" t="s">
        <v>868</v>
      </c>
      <c r="O831" s="7">
        <v>2.0</v>
      </c>
      <c r="P831" s="37" t="s">
        <v>204</v>
      </c>
      <c r="Q831" s="7" t="s">
        <v>14</v>
      </c>
    </row>
    <row r="832">
      <c r="A832" s="38" t="s">
        <v>1389</v>
      </c>
      <c r="B832" s="39">
        <v>11.0</v>
      </c>
      <c r="C832" s="40">
        <v>23100.0</v>
      </c>
      <c r="D832" s="39">
        <v>1.0</v>
      </c>
      <c r="E832" s="39" t="s">
        <v>357</v>
      </c>
      <c r="F832" s="39" t="s">
        <v>235</v>
      </c>
      <c r="G832" s="39" t="s">
        <v>230</v>
      </c>
      <c r="H832" s="39" t="s">
        <v>358</v>
      </c>
      <c r="I832" s="39" t="s">
        <v>204</v>
      </c>
      <c r="J832" s="39" t="s">
        <v>204</v>
      </c>
      <c r="K832" s="39" t="s">
        <v>204</v>
      </c>
      <c r="L832" s="39" t="s">
        <v>204</v>
      </c>
      <c r="M832" s="39" t="s">
        <v>204</v>
      </c>
      <c r="N832" s="39" t="s">
        <v>204</v>
      </c>
      <c r="O832" s="39" t="s">
        <v>214</v>
      </c>
      <c r="P832" s="41" t="s">
        <v>1390</v>
      </c>
      <c r="Q832" s="39" t="s">
        <v>24</v>
      </c>
    </row>
    <row r="833">
      <c r="A833" s="38" t="s">
        <v>1391</v>
      </c>
      <c r="B833" s="39">
        <v>2.0</v>
      </c>
      <c r="C833" s="40">
        <v>450.0</v>
      </c>
      <c r="D833" s="39">
        <v>1.0</v>
      </c>
      <c r="E833" s="39" t="s">
        <v>357</v>
      </c>
      <c r="F833" s="39" t="s">
        <v>235</v>
      </c>
      <c r="G833" s="39" t="s">
        <v>223</v>
      </c>
      <c r="H833" s="39" t="s">
        <v>358</v>
      </c>
      <c r="I833" s="39" t="s">
        <v>204</v>
      </c>
      <c r="J833" s="39" t="s">
        <v>204</v>
      </c>
      <c r="K833" s="39" t="s">
        <v>204</v>
      </c>
      <c r="L833" s="39" t="s">
        <v>204</v>
      </c>
      <c r="M833" s="39" t="s">
        <v>204</v>
      </c>
      <c r="N833" s="39" t="s">
        <v>204</v>
      </c>
      <c r="O833" s="39" t="s">
        <v>214</v>
      </c>
      <c r="P833" s="41" t="s">
        <v>1390</v>
      </c>
      <c r="Q833" s="39" t="s">
        <v>24</v>
      </c>
    </row>
    <row r="834">
      <c r="A834" s="6" t="s">
        <v>1392</v>
      </c>
      <c r="B834" s="7">
        <v>6.0</v>
      </c>
      <c r="C834" s="36">
        <v>3900.0</v>
      </c>
      <c r="D834" s="7">
        <v>1.0</v>
      </c>
      <c r="E834" s="7" t="s">
        <v>357</v>
      </c>
      <c r="F834" s="7" t="s">
        <v>235</v>
      </c>
      <c r="G834" s="7" t="s">
        <v>279</v>
      </c>
      <c r="H834" s="7" t="s">
        <v>358</v>
      </c>
      <c r="I834" s="7" t="s">
        <v>204</v>
      </c>
      <c r="J834" s="7" t="s">
        <v>204</v>
      </c>
      <c r="K834" s="7" t="s">
        <v>204</v>
      </c>
      <c r="L834" s="7" t="s">
        <v>204</v>
      </c>
      <c r="M834" s="7" t="s">
        <v>204</v>
      </c>
      <c r="N834" s="7" t="s">
        <v>204</v>
      </c>
      <c r="O834" s="7" t="s">
        <v>214</v>
      </c>
      <c r="P834" s="37" t="s">
        <v>1390</v>
      </c>
      <c r="Q834" s="7" t="s">
        <v>24</v>
      </c>
    </row>
    <row r="835">
      <c r="A835" s="6" t="s">
        <v>1393</v>
      </c>
      <c r="B835" s="7">
        <v>18.0</v>
      </c>
      <c r="C835" s="36">
        <v>331000.0</v>
      </c>
      <c r="D835" s="7">
        <v>2.0</v>
      </c>
      <c r="E835" s="7" t="s">
        <v>200</v>
      </c>
      <c r="F835" s="7" t="s">
        <v>201</v>
      </c>
      <c r="G835" s="7" t="s">
        <v>312</v>
      </c>
      <c r="H835" s="7" t="s">
        <v>203</v>
      </c>
      <c r="I835" s="7">
        <v>30.0</v>
      </c>
      <c r="J835" s="7" t="s">
        <v>204</v>
      </c>
      <c r="K835" s="7" t="s">
        <v>204</v>
      </c>
      <c r="L835" s="7">
        <v>12.0</v>
      </c>
      <c r="M835" s="7">
        <v>1.0</v>
      </c>
      <c r="N835" s="7" t="s">
        <v>428</v>
      </c>
      <c r="O835" s="7">
        <v>2.0</v>
      </c>
      <c r="P835" s="37" t="s">
        <v>1394</v>
      </c>
      <c r="Q835" s="7" t="s">
        <v>9</v>
      </c>
    </row>
    <row r="836">
      <c r="A836" s="6" t="s">
        <v>1395</v>
      </c>
      <c r="B836" s="7">
        <v>12.0</v>
      </c>
      <c r="C836" s="36">
        <v>30400.0</v>
      </c>
      <c r="D836" s="7">
        <v>2.0</v>
      </c>
      <c r="E836" s="7" t="s">
        <v>200</v>
      </c>
      <c r="F836" s="7" t="s">
        <v>201</v>
      </c>
      <c r="G836" s="7" t="s">
        <v>308</v>
      </c>
      <c r="H836" s="7" t="s">
        <v>203</v>
      </c>
      <c r="I836" s="7">
        <v>15.0</v>
      </c>
      <c r="J836" s="7" t="s">
        <v>204</v>
      </c>
      <c r="K836" s="7" t="s">
        <v>204</v>
      </c>
      <c r="L836" s="7">
        <v>12.0</v>
      </c>
      <c r="M836" s="7">
        <v>1.0</v>
      </c>
      <c r="N836" s="7" t="s">
        <v>428</v>
      </c>
      <c r="O836" s="7">
        <v>1.0</v>
      </c>
      <c r="P836" s="37" t="s">
        <v>1394</v>
      </c>
      <c r="Q836" s="7" t="s">
        <v>9</v>
      </c>
    </row>
    <row r="837">
      <c r="A837" s="6" t="s">
        <v>1396</v>
      </c>
      <c r="B837" s="7">
        <v>8.0</v>
      </c>
      <c r="C837" s="36">
        <v>8300.0</v>
      </c>
      <c r="D837" s="7">
        <v>2.0</v>
      </c>
      <c r="E837" s="7" t="s">
        <v>200</v>
      </c>
      <c r="F837" s="7" t="s">
        <v>201</v>
      </c>
      <c r="G837" s="7" t="s">
        <v>310</v>
      </c>
      <c r="H837" s="7" t="s">
        <v>203</v>
      </c>
      <c r="I837" s="7">
        <v>15.0</v>
      </c>
      <c r="J837" s="7" t="s">
        <v>204</v>
      </c>
      <c r="K837" s="7" t="s">
        <v>204</v>
      </c>
      <c r="L837" s="7">
        <v>8.0</v>
      </c>
      <c r="M837" s="7">
        <v>1.0</v>
      </c>
      <c r="N837" s="7" t="s">
        <v>428</v>
      </c>
      <c r="O837" s="7">
        <v>1.0</v>
      </c>
      <c r="P837" s="37" t="s">
        <v>1394</v>
      </c>
      <c r="Q837" s="7" t="s">
        <v>9</v>
      </c>
    </row>
    <row r="838">
      <c r="A838" s="6" t="s">
        <v>1397</v>
      </c>
      <c r="B838" s="7">
        <v>1.0</v>
      </c>
      <c r="C838" s="36">
        <v>235.0</v>
      </c>
      <c r="D838" s="7">
        <v>2.0</v>
      </c>
      <c r="E838" s="7" t="s">
        <v>200</v>
      </c>
      <c r="F838" s="7" t="s">
        <v>201</v>
      </c>
      <c r="G838" s="7" t="s">
        <v>223</v>
      </c>
      <c r="H838" s="7" t="s">
        <v>203</v>
      </c>
      <c r="I838" s="7">
        <v>15.0</v>
      </c>
      <c r="J838" s="7" t="s">
        <v>204</v>
      </c>
      <c r="K838" s="7" t="s">
        <v>204</v>
      </c>
      <c r="L838" s="7">
        <v>4.0</v>
      </c>
      <c r="M838" s="7">
        <v>1.0</v>
      </c>
      <c r="N838" s="7" t="s">
        <v>428</v>
      </c>
      <c r="O838" s="7">
        <v>1.0</v>
      </c>
      <c r="P838" s="37" t="s">
        <v>1394</v>
      </c>
      <c r="Q838" s="7" t="s">
        <v>9</v>
      </c>
    </row>
    <row r="839">
      <c r="A839" s="6" t="s">
        <v>1398</v>
      </c>
      <c r="B839" s="7">
        <v>15.0</v>
      </c>
      <c r="C839" s="36">
        <v>91900.0</v>
      </c>
      <c r="D839" s="7">
        <v>2.0</v>
      </c>
      <c r="E839" s="7" t="s">
        <v>200</v>
      </c>
      <c r="F839" s="7" t="s">
        <v>201</v>
      </c>
      <c r="G839" s="7" t="s">
        <v>306</v>
      </c>
      <c r="H839" s="7" t="s">
        <v>203</v>
      </c>
      <c r="I839" s="7">
        <v>30.0</v>
      </c>
      <c r="J839" s="7" t="s">
        <v>204</v>
      </c>
      <c r="K839" s="7" t="s">
        <v>204</v>
      </c>
      <c r="L839" s="7">
        <v>12.0</v>
      </c>
      <c r="M839" s="7">
        <v>1.0</v>
      </c>
      <c r="N839" s="7" t="s">
        <v>428</v>
      </c>
      <c r="O839" s="7">
        <v>2.0</v>
      </c>
      <c r="P839" s="37" t="s">
        <v>1394</v>
      </c>
      <c r="Q839" s="7" t="s">
        <v>9</v>
      </c>
    </row>
    <row r="840">
      <c r="A840" s="38" t="s">
        <v>1399</v>
      </c>
      <c r="B840" s="39">
        <v>13.0</v>
      </c>
      <c r="C840" s="40">
        <v>49100.0</v>
      </c>
      <c r="D840" s="39">
        <v>1.0</v>
      </c>
      <c r="E840" s="39" t="s">
        <v>208</v>
      </c>
      <c r="F840" s="39" t="s">
        <v>248</v>
      </c>
      <c r="G840" s="39" t="s">
        <v>262</v>
      </c>
      <c r="H840" s="39" t="s">
        <v>249</v>
      </c>
      <c r="I840" s="39">
        <v>60.0</v>
      </c>
      <c r="J840" s="39" t="s">
        <v>204</v>
      </c>
      <c r="K840" s="39" t="s">
        <v>204</v>
      </c>
      <c r="L840" s="39">
        <v>20.0</v>
      </c>
      <c r="M840" s="39">
        <v>1.0</v>
      </c>
      <c r="N840" s="39" t="s">
        <v>213</v>
      </c>
      <c r="O840" s="39" t="s">
        <v>214</v>
      </c>
      <c r="P840" s="41" t="s">
        <v>303</v>
      </c>
      <c r="Q840" s="39" t="s">
        <v>24</v>
      </c>
    </row>
    <row r="841">
      <c r="A841" s="38" t="s">
        <v>1400</v>
      </c>
      <c r="B841" s="39">
        <v>16.0</v>
      </c>
      <c r="C841" s="40">
        <v>165000.0</v>
      </c>
      <c r="D841" s="39">
        <v>1.0</v>
      </c>
      <c r="E841" s="39" t="s">
        <v>208</v>
      </c>
      <c r="F841" s="39" t="s">
        <v>248</v>
      </c>
      <c r="G841" s="39" t="s">
        <v>383</v>
      </c>
      <c r="H841" s="39" t="s">
        <v>249</v>
      </c>
      <c r="I841" s="39">
        <v>60.0</v>
      </c>
      <c r="J841" s="39" t="s">
        <v>204</v>
      </c>
      <c r="K841" s="39" t="s">
        <v>204</v>
      </c>
      <c r="L841" s="39">
        <v>20.0</v>
      </c>
      <c r="M841" s="39">
        <v>1.0</v>
      </c>
      <c r="N841" s="39" t="s">
        <v>213</v>
      </c>
      <c r="O841" s="39" t="s">
        <v>214</v>
      </c>
      <c r="P841" s="41" t="s">
        <v>303</v>
      </c>
      <c r="Q841" s="39" t="s">
        <v>24</v>
      </c>
    </row>
    <row r="842">
      <c r="A842" s="6" t="s">
        <v>1401</v>
      </c>
      <c r="B842" s="7">
        <v>4.0</v>
      </c>
      <c r="C842" s="36">
        <v>2050.0</v>
      </c>
      <c r="D842" s="7">
        <v>1.0</v>
      </c>
      <c r="E842" s="7" t="s">
        <v>208</v>
      </c>
      <c r="F842" s="7" t="s">
        <v>248</v>
      </c>
      <c r="G842" s="7" t="s">
        <v>279</v>
      </c>
      <c r="H842" s="7" t="s">
        <v>249</v>
      </c>
      <c r="I842" s="7">
        <v>60.0</v>
      </c>
      <c r="J842" s="7" t="s">
        <v>204</v>
      </c>
      <c r="K842" s="7" t="s">
        <v>204</v>
      </c>
      <c r="L842" s="7">
        <v>20.0</v>
      </c>
      <c r="M842" s="7">
        <v>1.0</v>
      </c>
      <c r="N842" s="7" t="s">
        <v>213</v>
      </c>
      <c r="O842" s="7" t="s">
        <v>214</v>
      </c>
      <c r="P842" s="37" t="s">
        <v>303</v>
      </c>
      <c r="Q842" s="7" t="s">
        <v>24</v>
      </c>
    </row>
    <row r="843">
      <c r="A843" s="6" t="s">
        <v>1402</v>
      </c>
      <c r="B843" s="7">
        <v>8.0</v>
      </c>
      <c r="C843" s="36">
        <v>9350.0</v>
      </c>
      <c r="D843" s="7">
        <v>1.0</v>
      </c>
      <c r="E843" s="7" t="s">
        <v>208</v>
      </c>
      <c r="F843" s="7" t="s">
        <v>248</v>
      </c>
      <c r="G843" s="7" t="s">
        <v>267</v>
      </c>
      <c r="H843" s="7" t="s">
        <v>249</v>
      </c>
      <c r="I843" s="7">
        <v>60.0</v>
      </c>
      <c r="J843" s="7" t="s">
        <v>204</v>
      </c>
      <c r="K843" s="7" t="s">
        <v>204</v>
      </c>
      <c r="L843" s="7">
        <v>20.0</v>
      </c>
      <c r="M843" s="7">
        <v>1.0</v>
      </c>
      <c r="N843" s="7" t="s">
        <v>213</v>
      </c>
      <c r="O843" s="7" t="s">
        <v>214</v>
      </c>
      <c r="P843" s="37" t="s">
        <v>303</v>
      </c>
      <c r="Q843" s="7" t="s">
        <v>24</v>
      </c>
    </row>
    <row r="844">
      <c r="A844" s="38" t="s">
        <v>1403</v>
      </c>
      <c r="B844" s="39">
        <v>18.0</v>
      </c>
      <c r="C844" s="40">
        <v>368000.0</v>
      </c>
      <c r="D844" s="39">
        <v>1.0</v>
      </c>
      <c r="E844" s="39" t="s">
        <v>208</v>
      </c>
      <c r="F844" s="39" t="s">
        <v>248</v>
      </c>
      <c r="G844" s="39" t="s">
        <v>217</v>
      </c>
      <c r="H844" s="39" t="s">
        <v>249</v>
      </c>
      <c r="I844" s="39">
        <v>60.0</v>
      </c>
      <c r="J844" s="39" t="s">
        <v>204</v>
      </c>
      <c r="K844" s="39" t="s">
        <v>204</v>
      </c>
      <c r="L844" s="39">
        <v>20.0</v>
      </c>
      <c r="M844" s="39">
        <v>1.0</v>
      </c>
      <c r="N844" s="39" t="s">
        <v>213</v>
      </c>
      <c r="O844" s="39" t="s">
        <v>214</v>
      </c>
      <c r="P844" s="41" t="s">
        <v>303</v>
      </c>
      <c r="Q844" s="39" t="s">
        <v>24</v>
      </c>
    </row>
    <row r="845">
      <c r="A845" s="6" t="s">
        <v>1404</v>
      </c>
      <c r="B845" s="7">
        <v>15.0</v>
      </c>
      <c r="C845" s="36">
        <v>107500.0</v>
      </c>
      <c r="D845" s="7">
        <v>2.0</v>
      </c>
      <c r="E845" s="7" t="s">
        <v>234</v>
      </c>
      <c r="F845" s="7" t="s">
        <v>402</v>
      </c>
      <c r="G845" s="7" t="s">
        <v>217</v>
      </c>
      <c r="H845" s="7" t="s">
        <v>403</v>
      </c>
      <c r="I845" s="7">
        <v>60.0</v>
      </c>
      <c r="J845" s="7" t="s">
        <v>430</v>
      </c>
      <c r="K845" s="7" t="s">
        <v>204</v>
      </c>
      <c r="L845" s="7">
        <v>100.0</v>
      </c>
      <c r="M845" s="7">
        <v>10.0</v>
      </c>
      <c r="N845" s="7" t="s">
        <v>213</v>
      </c>
      <c r="O845" s="7">
        <v>2.0</v>
      </c>
      <c r="P845" s="37" t="s">
        <v>660</v>
      </c>
      <c r="Q845" s="7" t="s">
        <v>9</v>
      </c>
    </row>
    <row r="846">
      <c r="A846" s="6" t="s">
        <v>1405</v>
      </c>
      <c r="B846" s="7">
        <v>9.0</v>
      </c>
      <c r="C846" s="36">
        <v>14000.0</v>
      </c>
      <c r="D846" s="7">
        <v>2.0</v>
      </c>
      <c r="E846" s="7" t="s">
        <v>234</v>
      </c>
      <c r="F846" s="7" t="s">
        <v>402</v>
      </c>
      <c r="G846" s="7" t="s">
        <v>262</v>
      </c>
      <c r="H846" s="7" t="s">
        <v>403</v>
      </c>
      <c r="I846" s="7">
        <v>60.0</v>
      </c>
      <c r="J846" s="7" t="s">
        <v>430</v>
      </c>
      <c r="K846" s="7" t="s">
        <v>204</v>
      </c>
      <c r="L846" s="7">
        <v>80.0</v>
      </c>
      <c r="M846" s="7">
        <v>8.0</v>
      </c>
      <c r="N846" s="7" t="s">
        <v>213</v>
      </c>
      <c r="O846" s="7">
        <v>2.0</v>
      </c>
      <c r="P846" s="37" t="s">
        <v>660</v>
      </c>
      <c r="Q846" s="7" t="s">
        <v>9</v>
      </c>
    </row>
    <row r="847">
      <c r="A847" s="6" t="s">
        <v>1406</v>
      </c>
      <c r="B847" s="7">
        <v>5.0</v>
      </c>
      <c r="C847" s="36">
        <v>3350.0</v>
      </c>
      <c r="D847" s="7">
        <v>2.0</v>
      </c>
      <c r="E847" s="7" t="s">
        <v>234</v>
      </c>
      <c r="F847" s="7" t="s">
        <v>402</v>
      </c>
      <c r="G847" s="7" t="s">
        <v>267</v>
      </c>
      <c r="H847" s="7" t="s">
        <v>403</v>
      </c>
      <c r="I847" s="7">
        <v>30.0</v>
      </c>
      <c r="J847" s="7" t="s">
        <v>430</v>
      </c>
      <c r="K847" s="7" t="s">
        <v>204</v>
      </c>
      <c r="L847" s="7">
        <v>40.0</v>
      </c>
      <c r="M847" s="7">
        <v>4.0</v>
      </c>
      <c r="N847" s="7" t="s">
        <v>213</v>
      </c>
      <c r="O847" s="7">
        <v>2.0</v>
      </c>
      <c r="P847" s="37" t="s">
        <v>660</v>
      </c>
      <c r="Q847" s="7" t="s">
        <v>9</v>
      </c>
    </row>
    <row r="848">
      <c r="A848" s="38" t="s">
        <v>1407</v>
      </c>
      <c r="B848" s="39">
        <v>11.0</v>
      </c>
      <c r="C848" s="40">
        <v>23200.0</v>
      </c>
      <c r="D848" s="39">
        <v>2.0</v>
      </c>
      <c r="E848" s="39" t="s">
        <v>357</v>
      </c>
      <c r="F848" s="39" t="s">
        <v>235</v>
      </c>
      <c r="G848" s="39" t="s">
        <v>277</v>
      </c>
      <c r="H848" s="39" t="s">
        <v>363</v>
      </c>
      <c r="I848" s="39" t="s">
        <v>204</v>
      </c>
      <c r="J848" s="39" t="s">
        <v>204</v>
      </c>
      <c r="K848" s="39" t="s">
        <v>204</v>
      </c>
      <c r="L848" s="39" t="s">
        <v>204</v>
      </c>
      <c r="M848" s="39" t="s">
        <v>204</v>
      </c>
      <c r="N848" s="39" t="s">
        <v>204</v>
      </c>
      <c r="O848" s="39">
        <v>1.0</v>
      </c>
      <c r="P848" s="41" t="s">
        <v>920</v>
      </c>
      <c r="Q848" s="39" t="s">
        <v>24</v>
      </c>
    </row>
    <row r="849">
      <c r="A849" s="6" t="s">
        <v>1408</v>
      </c>
      <c r="B849" s="7">
        <v>6.0</v>
      </c>
      <c r="C849" s="36">
        <v>3900.0</v>
      </c>
      <c r="D849" s="7">
        <v>2.0</v>
      </c>
      <c r="E849" s="7" t="s">
        <v>357</v>
      </c>
      <c r="F849" s="7" t="s">
        <v>235</v>
      </c>
      <c r="G849" s="7" t="s">
        <v>232</v>
      </c>
      <c r="H849" s="7" t="s">
        <v>363</v>
      </c>
      <c r="I849" s="7" t="s">
        <v>204</v>
      </c>
      <c r="J849" s="7" t="s">
        <v>204</v>
      </c>
      <c r="K849" s="7" t="s">
        <v>204</v>
      </c>
      <c r="L849" s="7" t="s">
        <v>204</v>
      </c>
      <c r="M849" s="7" t="s">
        <v>204</v>
      </c>
      <c r="N849" s="7" t="s">
        <v>204</v>
      </c>
      <c r="O849" s="7">
        <v>1.0</v>
      </c>
      <c r="P849" s="37" t="s">
        <v>920</v>
      </c>
      <c r="Q849" s="7" t="s">
        <v>24</v>
      </c>
    </row>
    <row r="850">
      <c r="A850" s="38" t="s">
        <v>1409</v>
      </c>
      <c r="B850" s="39">
        <v>16.0</v>
      </c>
      <c r="C850" s="40">
        <v>160000.0</v>
      </c>
      <c r="D850" s="39">
        <v>2.0</v>
      </c>
      <c r="E850" s="39" t="s">
        <v>357</v>
      </c>
      <c r="F850" s="39" t="s">
        <v>235</v>
      </c>
      <c r="G850" s="39" t="s">
        <v>321</v>
      </c>
      <c r="H850" s="39" t="s">
        <v>363</v>
      </c>
      <c r="I850" s="39" t="s">
        <v>204</v>
      </c>
      <c r="J850" s="39" t="s">
        <v>204</v>
      </c>
      <c r="K850" s="39" t="s">
        <v>204</v>
      </c>
      <c r="L850" s="39" t="s">
        <v>204</v>
      </c>
      <c r="M850" s="39" t="s">
        <v>204</v>
      </c>
      <c r="N850" s="39" t="s">
        <v>204</v>
      </c>
      <c r="O850" s="39">
        <v>1.0</v>
      </c>
      <c r="P850" s="41" t="s">
        <v>920</v>
      </c>
      <c r="Q850" s="39" t="s">
        <v>24</v>
      </c>
    </row>
    <row r="851">
      <c r="A851" s="38" t="s">
        <v>1410</v>
      </c>
      <c r="B851" s="39">
        <v>11.0</v>
      </c>
      <c r="C851" s="40">
        <v>25200.0</v>
      </c>
      <c r="D851" s="39">
        <v>1.0</v>
      </c>
      <c r="E851" s="39" t="s">
        <v>281</v>
      </c>
      <c r="F851" s="39" t="s">
        <v>248</v>
      </c>
      <c r="G851" s="39" t="s">
        <v>210</v>
      </c>
      <c r="H851" s="39" t="s">
        <v>249</v>
      </c>
      <c r="I851" s="39" t="s">
        <v>204</v>
      </c>
      <c r="J851" s="39" t="s">
        <v>250</v>
      </c>
      <c r="K851" s="39" t="s">
        <v>220</v>
      </c>
      <c r="L851" s="39">
        <v>20.0</v>
      </c>
      <c r="M851" s="39">
        <v>2.0</v>
      </c>
      <c r="N851" s="39" t="s">
        <v>213</v>
      </c>
      <c r="O851" s="39" t="s">
        <v>214</v>
      </c>
      <c r="P851" s="41" t="s">
        <v>1411</v>
      </c>
      <c r="Q851" s="39" t="s">
        <v>24</v>
      </c>
    </row>
    <row r="852">
      <c r="A852" s="6" t="s">
        <v>1412</v>
      </c>
      <c r="B852" s="7">
        <v>5.0</v>
      </c>
      <c r="C852" s="36">
        <v>3010.0</v>
      </c>
      <c r="D852" s="7">
        <v>1.0</v>
      </c>
      <c r="E852" s="7" t="s">
        <v>281</v>
      </c>
      <c r="F852" s="7" t="s">
        <v>248</v>
      </c>
      <c r="G852" s="7" t="s">
        <v>279</v>
      </c>
      <c r="H852" s="7" t="s">
        <v>249</v>
      </c>
      <c r="I852" s="7" t="s">
        <v>204</v>
      </c>
      <c r="J852" s="7" t="s">
        <v>250</v>
      </c>
      <c r="K852" s="7" t="s">
        <v>279</v>
      </c>
      <c r="L852" s="7">
        <v>20.0</v>
      </c>
      <c r="M852" s="7">
        <v>2.0</v>
      </c>
      <c r="N852" s="7" t="s">
        <v>213</v>
      </c>
      <c r="O852" s="7" t="s">
        <v>214</v>
      </c>
      <c r="P852" s="37" t="s">
        <v>1411</v>
      </c>
      <c r="Q852" s="7" t="s">
        <v>24</v>
      </c>
    </row>
    <row r="853">
      <c r="A853" s="38" t="s">
        <v>1413</v>
      </c>
      <c r="B853" s="39">
        <v>18.0</v>
      </c>
      <c r="C853" s="40">
        <v>364000.0</v>
      </c>
      <c r="D853" s="39">
        <v>1.0</v>
      </c>
      <c r="E853" s="39" t="s">
        <v>281</v>
      </c>
      <c r="F853" s="39" t="s">
        <v>248</v>
      </c>
      <c r="G853" s="39" t="s">
        <v>335</v>
      </c>
      <c r="H853" s="39" t="s">
        <v>249</v>
      </c>
      <c r="I853" s="39" t="s">
        <v>204</v>
      </c>
      <c r="J853" s="39" t="s">
        <v>250</v>
      </c>
      <c r="K853" s="39" t="s">
        <v>301</v>
      </c>
      <c r="L853" s="39">
        <v>20.0</v>
      </c>
      <c r="M853" s="39">
        <v>2.0</v>
      </c>
      <c r="N853" s="39" t="s">
        <v>213</v>
      </c>
      <c r="O853" s="39" t="s">
        <v>214</v>
      </c>
      <c r="P853" s="41" t="s">
        <v>1411</v>
      </c>
      <c r="Q853" s="39" t="s">
        <v>24</v>
      </c>
    </row>
    <row r="854">
      <c r="A854" s="6" t="s">
        <v>1414</v>
      </c>
      <c r="B854" s="7">
        <v>14.0</v>
      </c>
      <c r="C854" s="36">
        <v>72300.0</v>
      </c>
      <c r="D854" s="7">
        <v>2.0</v>
      </c>
      <c r="E854" s="7" t="s">
        <v>200</v>
      </c>
      <c r="F854" s="7" t="s">
        <v>201</v>
      </c>
      <c r="G854" s="7" t="s">
        <v>346</v>
      </c>
      <c r="H854" s="7" t="s">
        <v>203</v>
      </c>
      <c r="I854" s="7">
        <v>100.0</v>
      </c>
      <c r="J854" s="7" t="s">
        <v>204</v>
      </c>
      <c r="K854" s="7" t="s">
        <v>204</v>
      </c>
      <c r="L854" s="7">
        <v>18.0</v>
      </c>
      <c r="M854" s="7">
        <v>1.0</v>
      </c>
      <c r="N854" s="7" t="s">
        <v>205</v>
      </c>
      <c r="O854" s="7">
        <v>1.0</v>
      </c>
      <c r="P854" s="37" t="s">
        <v>228</v>
      </c>
      <c r="Q854" s="7" t="s">
        <v>9</v>
      </c>
    </row>
    <row r="855">
      <c r="A855" s="6" t="s">
        <v>1415</v>
      </c>
      <c r="B855" s="7">
        <v>17.0</v>
      </c>
      <c r="C855" s="36">
        <v>242500.0</v>
      </c>
      <c r="D855" s="7">
        <v>2.0</v>
      </c>
      <c r="E855" s="7" t="s">
        <v>200</v>
      </c>
      <c r="F855" s="7" t="s">
        <v>201</v>
      </c>
      <c r="G855" s="7" t="s">
        <v>324</v>
      </c>
      <c r="H855" s="7" t="s">
        <v>203</v>
      </c>
      <c r="I855" s="7">
        <v>100.0</v>
      </c>
      <c r="J855" s="7" t="s">
        <v>204</v>
      </c>
      <c r="K855" s="7" t="s">
        <v>204</v>
      </c>
      <c r="L855" s="7">
        <v>18.0</v>
      </c>
      <c r="M855" s="7">
        <v>1.0</v>
      </c>
      <c r="N855" s="7" t="s">
        <v>205</v>
      </c>
      <c r="O855" s="7">
        <v>1.0</v>
      </c>
      <c r="P855" s="37" t="s">
        <v>228</v>
      </c>
      <c r="Q855" s="7" t="s">
        <v>9</v>
      </c>
    </row>
    <row r="856">
      <c r="A856" s="6" t="s">
        <v>1416</v>
      </c>
      <c r="B856" s="7">
        <v>20.0</v>
      </c>
      <c r="C856" s="36">
        <v>809200.0</v>
      </c>
      <c r="D856" s="7">
        <v>2.0</v>
      </c>
      <c r="E856" s="7" t="s">
        <v>200</v>
      </c>
      <c r="F856" s="7" t="s">
        <v>201</v>
      </c>
      <c r="G856" s="7" t="s">
        <v>601</v>
      </c>
      <c r="H856" s="7" t="s">
        <v>203</v>
      </c>
      <c r="I856" s="7">
        <v>100.0</v>
      </c>
      <c r="J856" s="7" t="s">
        <v>204</v>
      </c>
      <c r="K856" s="7" t="s">
        <v>204</v>
      </c>
      <c r="L856" s="7">
        <v>24.0</v>
      </c>
      <c r="M856" s="7">
        <v>1.0</v>
      </c>
      <c r="N856" s="7" t="s">
        <v>205</v>
      </c>
      <c r="O856" s="7">
        <v>1.0</v>
      </c>
      <c r="P856" s="37" t="s">
        <v>228</v>
      </c>
      <c r="Q856" s="7" t="s">
        <v>9</v>
      </c>
    </row>
    <row r="857">
      <c r="A857" s="6" t="s">
        <v>1417</v>
      </c>
      <c r="B857" s="7">
        <v>7.0</v>
      </c>
      <c r="C857" s="36">
        <v>6030.0</v>
      </c>
      <c r="D857" s="7">
        <v>2.0</v>
      </c>
      <c r="E857" s="7" t="s">
        <v>200</v>
      </c>
      <c r="F857" s="7" t="s">
        <v>201</v>
      </c>
      <c r="G857" s="7" t="s">
        <v>230</v>
      </c>
      <c r="H857" s="7" t="s">
        <v>203</v>
      </c>
      <c r="I857" s="7">
        <v>100.0</v>
      </c>
      <c r="J857" s="7" t="s">
        <v>204</v>
      </c>
      <c r="K857" s="7" t="s">
        <v>204</v>
      </c>
      <c r="L857" s="7">
        <v>8.0</v>
      </c>
      <c r="M857" s="7">
        <v>1.0</v>
      </c>
      <c r="N857" s="7" t="s">
        <v>205</v>
      </c>
      <c r="O857" s="7">
        <v>1.0</v>
      </c>
      <c r="P857" s="37" t="s">
        <v>228</v>
      </c>
      <c r="Q857" s="7" t="s">
        <v>9</v>
      </c>
    </row>
    <row r="858">
      <c r="A858" s="38" t="s">
        <v>1418</v>
      </c>
      <c r="B858" s="39">
        <v>15.0</v>
      </c>
      <c r="C858" s="40">
        <v>101000.0</v>
      </c>
      <c r="D858" s="39">
        <v>2.0</v>
      </c>
      <c r="E858" s="39" t="s">
        <v>281</v>
      </c>
      <c r="F858" s="39" t="s">
        <v>402</v>
      </c>
      <c r="G858" s="39" t="s">
        <v>346</v>
      </c>
      <c r="H858" s="39" t="s">
        <v>403</v>
      </c>
      <c r="I858" s="39" t="s">
        <v>204</v>
      </c>
      <c r="J858" s="39" t="s">
        <v>430</v>
      </c>
      <c r="K858" s="39" t="s">
        <v>204</v>
      </c>
      <c r="L858" s="39">
        <v>20.0</v>
      </c>
      <c r="M858" s="39">
        <v>1.0</v>
      </c>
      <c r="N858" s="39" t="s">
        <v>213</v>
      </c>
      <c r="O858" s="39">
        <v>1.0</v>
      </c>
      <c r="P858" s="41" t="s">
        <v>1419</v>
      </c>
      <c r="Q858" s="39" t="s">
        <v>24</v>
      </c>
    </row>
    <row r="859">
      <c r="A859" s="38" t="s">
        <v>1420</v>
      </c>
      <c r="B859" s="39">
        <v>9.0</v>
      </c>
      <c r="C859" s="40">
        <v>12600.0</v>
      </c>
      <c r="D859" s="39">
        <v>2.0</v>
      </c>
      <c r="E859" s="39" t="s">
        <v>281</v>
      </c>
      <c r="F859" s="39" t="s">
        <v>402</v>
      </c>
      <c r="G859" s="39" t="s">
        <v>277</v>
      </c>
      <c r="H859" s="39" t="s">
        <v>403</v>
      </c>
      <c r="I859" s="39" t="s">
        <v>204</v>
      </c>
      <c r="J859" s="39" t="s">
        <v>430</v>
      </c>
      <c r="K859" s="39" t="s">
        <v>204</v>
      </c>
      <c r="L859" s="39">
        <v>20.0</v>
      </c>
      <c r="M859" s="39">
        <v>1.0</v>
      </c>
      <c r="N859" s="39" t="s">
        <v>213</v>
      </c>
      <c r="O859" s="39">
        <v>1.0</v>
      </c>
      <c r="P859" s="41" t="s">
        <v>1419</v>
      </c>
      <c r="Q859" s="39" t="s">
        <v>24</v>
      </c>
    </row>
    <row r="860">
      <c r="A860" s="6" t="s">
        <v>1421</v>
      </c>
      <c r="B860" s="7">
        <v>5.0</v>
      </c>
      <c r="C860" s="36">
        <v>2790.0</v>
      </c>
      <c r="D860" s="7">
        <v>2.0</v>
      </c>
      <c r="E860" s="7" t="s">
        <v>281</v>
      </c>
      <c r="F860" s="7" t="s">
        <v>402</v>
      </c>
      <c r="G860" s="7" t="s">
        <v>232</v>
      </c>
      <c r="H860" s="7" t="s">
        <v>403</v>
      </c>
      <c r="I860" s="7" t="s">
        <v>204</v>
      </c>
      <c r="J860" s="7" t="s">
        <v>430</v>
      </c>
      <c r="K860" s="7" t="s">
        <v>204</v>
      </c>
      <c r="L860" s="7">
        <v>20.0</v>
      </c>
      <c r="M860" s="7">
        <v>1.0</v>
      </c>
      <c r="N860" s="7" t="s">
        <v>213</v>
      </c>
      <c r="O860" s="7">
        <v>1.0</v>
      </c>
      <c r="P860" s="37" t="s">
        <v>1419</v>
      </c>
      <c r="Q860" s="7" t="s">
        <v>24</v>
      </c>
    </row>
    <row r="861">
      <c r="A861" s="38" t="s">
        <v>1422</v>
      </c>
      <c r="B861" s="39">
        <v>1.0</v>
      </c>
      <c r="C861" s="40">
        <v>180.0</v>
      </c>
      <c r="D861" s="39">
        <v>2.0</v>
      </c>
      <c r="E861" s="39" t="s">
        <v>281</v>
      </c>
      <c r="F861" s="39" t="s">
        <v>402</v>
      </c>
      <c r="G861" s="39" t="s">
        <v>223</v>
      </c>
      <c r="H861" s="39" t="s">
        <v>403</v>
      </c>
      <c r="I861" s="39" t="s">
        <v>204</v>
      </c>
      <c r="J861" s="39" t="s">
        <v>430</v>
      </c>
      <c r="K861" s="39" t="s">
        <v>204</v>
      </c>
      <c r="L861" s="39">
        <v>20.0</v>
      </c>
      <c r="M861" s="39">
        <v>1.0</v>
      </c>
      <c r="N861" s="39" t="s">
        <v>213</v>
      </c>
      <c r="O861" s="39">
        <v>1.0</v>
      </c>
      <c r="P861" s="41" t="s">
        <v>1419</v>
      </c>
      <c r="Q861" s="39" t="s">
        <v>24</v>
      </c>
    </row>
    <row r="862">
      <c r="A862" s="6" t="s">
        <v>1423</v>
      </c>
      <c r="B862" s="7">
        <v>7.0</v>
      </c>
      <c r="C862" s="36">
        <v>5500.0</v>
      </c>
      <c r="D862" s="7">
        <v>1.0</v>
      </c>
      <c r="E862" s="7" t="s">
        <v>208</v>
      </c>
      <c r="F862" s="7" t="s">
        <v>201</v>
      </c>
      <c r="G862" s="7" t="s">
        <v>220</v>
      </c>
      <c r="H862" s="7" t="s">
        <v>203</v>
      </c>
      <c r="I862" s="7">
        <v>60.0</v>
      </c>
      <c r="J862" s="7" t="s">
        <v>204</v>
      </c>
      <c r="K862" s="7" t="s">
        <v>204</v>
      </c>
      <c r="L862" s="7">
        <v>12.0</v>
      </c>
      <c r="M862" s="7">
        <v>1.0</v>
      </c>
      <c r="N862" s="7" t="s">
        <v>205</v>
      </c>
      <c r="O862" s="7" t="s">
        <v>214</v>
      </c>
      <c r="P862" s="37" t="s">
        <v>228</v>
      </c>
      <c r="Q862" s="7" t="s">
        <v>9</v>
      </c>
    </row>
    <row r="863">
      <c r="A863" s="6" t="s">
        <v>1424</v>
      </c>
      <c r="B863" s="7">
        <v>10.0</v>
      </c>
      <c r="C863" s="36">
        <v>18200.0</v>
      </c>
      <c r="D863" s="7">
        <v>1.0</v>
      </c>
      <c r="E863" s="7" t="s">
        <v>208</v>
      </c>
      <c r="F863" s="7" t="s">
        <v>201</v>
      </c>
      <c r="G863" s="7" t="s">
        <v>301</v>
      </c>
      <c r="H863" s="7" t="s">
        <v>203</v>
      </c>
      <c r="I863" s="7">
        <v>60.0</v>
      </c>
      <c r="J863" s="7" t="s">
        <v>204</v>
      </c>
      <c r="K863" s="7" t="s">
        <v>204</v>
      </c>
      <c r="L863" s="7">
        <v>12.0</v>
      </c>
      <c r="M863" s="7">
        <v>1.0</v>
      </c>
      <c r="N863" s="7" t="s">
        <v>205</v>
      </c>
      <c r="O863" s="7" t="s">
        <v>214</v>
      </c>
      <c r="P863" s="37" t="s">
        <v>228</v>
      </c>
      <c r="Q863" s="7" t="s">
        <v>9</v>
      </c>
    </row>
    <row r="864">
      <c r="A864" s="6" t="s">
        <v>1425</v>
      </c>
      <c r="B864" s="7">
        <v>13.0</v>
      </c>
      <c r="C864" s="36">
        <v>45200.0</v>
      </c>
      <c r="D864" s="7">
        <v>1.0</v>
      </c>
      <c r="E864" s="7" t="s">
        <v>208</v>
      </c>
      <c r="F864" s="7" t="s">
        <v>201</v>
      </c>
      <c r="G864" s="7" t="s">
        <v>277</v>
      </c>
      <c r="H864" s="7" t="s">
        <v>203</v>
      </c>
      <c r="I864" s="7">
        <v>60.0</v>
      </c>
      <c r="J864" s="7" t="s">
        <v>204</v>
      </c>
      <c r="K864" s="7" t="s">
        <v>204</v>
      </c>
      <c r="L864" s="7">
        <v>16.0</v>
      </c>
      <c r="M864" s="7">
        <v>1.0</v>
      </c>
      <c r="N864" s="7" t="s">
        <v>205</v>
      </c>
      <c r="O864" s="7" t="s">
        <v>214</v>
      </c>
      <c r="P864" s="37" t="s">
        <v>228</v>
      </c>
      <c r="Q864" s="7" t="s">
        <v>9</v>
      </c>
    </row>
    <row r="865">
      <c r="A865" s="6" t="s">
        <v>1426</v>
      </c>
      <c r="B865" s="7">
        <v>1.0</v>
      </c>
      <c r="C865" s="36">
        <v>260.0</v>
      </c>
      <c r="D865" s="7">
        <v>1.0</v>
      </c>
      <c r="E865" s="7" t="s">
        <v>208</v>
      </c>
      <c r="F865" s="7" t="s">
        <v>201</v>
      </c>
      <c r="G865" s="7" t="s">
        <v>279</v>
      </c>
      <c r="H865" s="7" t="s">
        <v>203</v>
      </c>
      <c r="I865" s="7">
        <v>30.0</v>
      </c>
      <c r="J865" s="7" t="s">
        <v>204</v>
      </c>
      <c r="K865" s="7" t="s">
        <v>204</v>
      </c>
      <c r="L865" s="7">
        <v>9.0</v>
      </c>
      <c r="M865" s="7">
        <v>1.0</v>
      </c>
      <c r="N865" s="7" t="s">
        <v>205</v>
      </c>
      <c r="O865" s="7" t="s">
        <v>214</v>
      </c>
      <c r="P865" s="37" t="s">
        <v>228</v>
      </c>
      <c r="Q865" s="7" t="s">
        <v>9</v>
      </c>
    </row>
    <row r="866">
      <c r="A866" s="6" t="s">
        <v>1427</v>
      </c>
      <c r="B866" s="7">
        <v>8.0</v>
      </c>
      <c r="C866" s="36">
        <v>8800.0</v>
      </c>
      <c r="D866" s="7">
        <v>2.0</v>
      </c>
      <c r="E866" s="7" t="s">
        <v>200</v>
      </c>
      <c r="F866" s="7" t="s">
        <v>316</v>
      </c>
      <c r="G866" s="7" t="s">
        <v>230</v>
      </c>
      <c r="H866" s="7" t="s">
        <v>249</v>
      </c>
      <c r="I866" s="7">
        <v>120.0</v>
      </c>
      <c r="J866" s="7" t="s">
        <v>250</v>
      </c>
      <c r="K866" s="7" t="s">
        <v>202</v>
      </c>
      <c r="L866" s="7">
        <v>40.0</v>
      </c>
      <c r="M866" s="7">
        <v>20.0</v>
      </c>
      <c r="N866" s="7" t="s">
        <v>213</v>
      </c>
      <c r="O866" s="7">
        <v>1.0</v>
      </c>
      <c r="P866" s="37" t="s">
        <v>204</v>
      </c>
      <c r="Q866" s="7" t="s">
        <v>24</v>
      </c>
    </row>
    <row r="867">
      <c r="A867" s="38" t="s">
        <v>1428</v>
      </c>
      <c r="B867" s="39">
        <v>2.0</v>
      </c>
      <c r="C867" s="40">
        <v>500.0</v>
      </c>
      <c r="D867" s="39">
        <v>2.0</v>
      </c>
      <c r="E867" s="39" t="s">
        <v>200</v>
      </c>
      <c r="F867" s="39" t="s">
        <v>316</v>
      </c>
      <c r="G867" s="39" t="s">
        <v>221</v>
      </c>
      <c r="H867" s="39" t="s">
        <v>249</v>
      </c>
      <c r="I867" s="39">
        <v>100.0</v>
      </c>
      <c r="J867" s="39" t="s">
        <v>250</v>
      </c>
      <c r="K867" s="39" t="s">
        <v>223</v>
      </c>
      <c r="L867" s="39">
        <v>20.0</v>
      </c>
      <c r="M867" s="39">
        <v>10.0</v>
      </c>
      <c r="N867" s="39" t="s">
        <v>213</v>
      </c>
      <c r="O867" s="39">
        <v>1.0</v>
      </c>
      <c r="P867" s="41" t="s">
        <v>204</v>
      </c>
      <c r="Q867" s="39" t="s">
        <v>24</v>
      </c>
    </row>
    <row r="868">
      <c r="A868" s="6" t="s">
        <v>1429</v>
      </c>
      <c r="B868" s="7">
        <v>5.0</v>
      </c>
      <c r="C868" s="36">
        <v>2700.0</v>
      </c>
      <c r="D868" s="7">
        <v>2.0</v>
      </c>
      <c r="E868" s="7" t="s">
        <v>200</v>
      </c>
      <c r="F868" s="7" t="s">
        <v>316</v>
      </c>
      <c r="G868" s="7" t="s">
        <v>220</v>
      </c>
      <c r="H868" s="7" t="s">
        <v>249</v>
      </c>
      <c r="I868" s="7">
        <v>100.0</v>
      </c>
      <c r="J868" s="7" t="s">
        <v>250</v>
      </c>
      <c r="K868" s="7" t="s">
        <v>221</v>
      </c>
      <c r="L868" s="7">
        <v>40.0</v>
      </c>
      <c r="M868" s="7">
        <v>20.0</v>
      </c>
      <c r="N868" s="7" t="s">
        <v>213</v>
      </c>
      <c r="O868" s="7">
        <v>1.0</v>
      </c>
      <c r="P868" s="37" t="s">
        <v>204</v>
      </c>
      <c r="Q868" s="7" t="s">
        <v>24</v>
      </c>
    </row>
    <row r="869">
      <c r="A869" s="38" t="s">
        <v>1430</v>
      </c>
      <c r="B869" s="39">
        <v>14.0</v>
      </c>
      <c r="C869" s="40">
        <v>66000.0</v>
      </c>
      <c r="D869" s="39">
        <v>2.0</v>
      </c>
      <c r="E869" s="39" t="s">
        <v>200</v>
      </c>
      <c r="F869" s="39" t="s">
        <v>316</v>
      </c>
      <c r="G869" s="39" t="s">
        <v>383</v>
      </c>
      <c r="H869" s="39" t="s">
        <v>249</v>
      </c>
      <c r="I869" s="39">
        <v>120.0</v>
      </c>
      <c r="J869" s="39" t="s">
        <v>250</v>
      </c>
      <c r="K869" s="39" t="s">
        <v>218</v>
      </c>
      <c r="L869" s="39">
        <v>40.0</v>
      </c>
      <c r="M869" s="39">
        <v>20.0</v>
      </c>
      <c r="N869" s="39" t="s">
        <v>213</v>
      </c>
      <c r="O869" s="39">
        <v>1.0</v>
      </c>
      <c r="P869" s="41" t="s">
        <v>204</v>
      </c>
      <c r="Q869" s="39" t="s">
        <v>24</v>
      </c>
    </row>
    <row r="870">
      <c r="A870" s="6" t="s">
        <v>1431</v>
      </c>
      <c r="B870" s="7">
        <v>7.0</v>
      </c>
      <c r="C870" s="36">
        <v>6800.0</v>
      </c>
      <c r="D870" s="7">
        <v>2.0</v>
      </c>
      <c r="E870" s="7" t="s">
        <v>281</v>
      </c>
      <c r="F870" s="7" t="s">
        <v>414</v>
      </c>
      <c r="G870" s="7" t="s">
        <v>202</v>
      </c>
      <c r="H870" s="7" t="s">
        <v>415</v>
      </c>
      <c r="I870" s="7" t="s">
        <v>204</v>
      </c>
      <c r="J870" s="7" t="s">
        <v>272</v>
      </c>
      <c r="K870" s="7" t="s">
        <v>204</v>
      </c>
      <c r="L870" s="7" t="s">
        <v>204</v>
      </c>
      <c r="M870" s="7" t="s">
        <v>204</v>
      </c>
      <c r="N870" s="7" t="s">
        <v>204</v>
      </c>
      <c r="O870" s="7">
        <v>2.0</v>
      </c>
      <c r="P870" s="37" t="s">
        <v>1101</v>
      </c>
      <c r="Q870" s="7" t="s">
        <v>24</v>
      </c>
    </row>
    <row r="871">
      <c r="A871" s="38" t="s">
        <v>1432</v>
      </c>
      <c r="B871" s="39">
        <v>18.0</v>
      </c>
      <c r="C871" s="40">
        <v>261000.0</v>
      </c>
      <c r="D871" s="39">
        <v>2.0</v>
      </c>
      <c r="E871" s="39" t="s">
        <v>281</v>
      </c>
      <c r="F871" s="39" t="s">
        <v>414</v>
      </c>
      <c r="G871" s="39" t="s">
        <v>324</v>
      </c>
      <c r="H871" s="39" t="s">
        <v>415</v>
      </c>
      <c r="I871" s="39" t="s">
        <v>204</v>
      </c>
      <c r="J871" s="39" t="s">
        <v>272</v>
      </c>
      <c r="K871" s="39" t="s">
        <v>204</v>
      </c>
      <c r="L871" s="39" t="s">
        <v>204</v>
      </c>
      <c r="M871" s="39" t="s">
        <v>204</v>
      </c>
      <c r="N871" s="39" t="s">
        <v>204</v>
      </c>
      <c r="O871" s="39">
        <v>2.0</v>
      </c>
      <c r="P871" s="41" t="s">
        <v>1101</v>
      </c>
      <c r="Q871" s="39" t="s">
        <v>24</v>
      </c>
    </row>
    <row r="872">
      <c r="A872" s="38" t="s">
        <v>1433</v>
      </c>
      <c r="B872" s="39">
        <v>14.0</v>
      </c>
      <c r="C872" s="40">
        <v>76800.0</v>
      </c>
      <c r="D872" s="39">
        <v>2.0</v>
      </c>
      <c r="E872" s="39" t="s">
        <v>281</v>
      </c>
      <c r="F872" s="39" t="s">
        <v>414</v>
      </c>
      <c r="G872" s="39" t="s">
        <v>535</v>
      </c>
      <c r="H872" s="39" t="s">
        <v>415</v>
      </c>
      <c r="I872" s="39" t="s">
        <v>204</v>
      </c>
      <c r="J872" s="39" t="s">
        <v>272</v>
      </c>
      <c r="K872" s="39" t="s">
        <v>204</v>
      </c>
      <c r="L872" s="39" t="s">
        <v>204</v>
      </c>
      <c r="M872" s="39" t="s">
        <v>204</v>
      </c>
      <c r="N872" s="39" t="s">
        <v>204</v>
      </c>
      <c r="O872" s="39">
        <v>1.0</v>
      </c>
      <c r="P872" s="41" t="s">
        <v>1101</v>
      </c>
      <c r="Q872" s="39" t="s">
        <v>24</v>
      </c>
    </row>
    <row r="873">
      <c r="A873" s="38" t="s">
        <v>1434</v>
      </c>
      <c r="B873" s="39">
        <v>1.0</v>
      </c>
      <c r="C873" s="40">
        <v>390.0</v>
      </c>
      <c r="D873" s="39">
        <v>2.0</v>
      </c>
      <c r="E873" s="39" t="s">
        <v>281</v>
      </c>
      <c r="F873" s="39" t="s">
        <v>414</v>
      </c>
      <c r="G873" s="39" t="s">
        <v>620</v>
      </c>
      <c r="H873" s="39" t="s">
        <v>415</v>
      </c>
      <c r="I873" s="39" t="s">
        <v>204</v>
      </c>
      <c r="J873" s="39" t="s">
        <v>272</v>
      </c>
      <c r="K873" s="39" t="s">
        <v>204</v>
      </c>
      <c r="L873" s="39" t="s">
        <v>204</v>
      </c>
      <c r="M873" s="39" t="s">
        <v>204</v>
      </c>
      <c r="N873" s="39" t="s">
        <v>204</v>
      </c>
      <c r="O873" s="39">
        <v>2.0</v>
      </c>
      <c r="P873" s="41" t="s">
        <v>1435</v>
      </c>
      <c r="Q873" s="39" t="s">
        <v>24</v>
      </c>
    </row>
    <row r="874">
      <c r="A874" s="38" t="s">
        <v>1436</v>
      </c>
      <c r="B874" s="39">
        <v>10.0</v>
      </c>
      <c r="C874" s="40">
        <v>18800.0</v>
      </c>
      <c r="D874" s="39">
        <v>2.0</v>
      </c>
      <c r="E874" s="39" t="s">
        <v>281</v>
      </c>
      <c r="F874" s="39" t="s">
        <v>414</v>
      </c>
      <c r="G874" s="39" t="s">
        <v>352</v>
      </c>
      <c r="H874" s="39" t="s">
        <v>415</v>
      </c>
      <c r="I874" s="39" t="s">
        <v>204</v>
      </c>
      <c r="J874" s="39" t="s">
        <v>272</v>
      </c>
      <c r="K874" s="39" t="s">
        <v>204</v>
      </c>
      <c r="L874" s="39" t="s">
        <v>204</v>
      </c>
      <c r="M874" s="39" t="s">
        <v>204</v>
      </c>
      <c r="N874" s="39" t="s">
        <v>204</v>
      </c>
      <c r="O874" s="39">
        <v>2.0</v>
      </c>
      <c r="P874" s="41" t="s">
        <v>1101</v>
      </c>
      <c r="Q874" s="39" t="s">
        <v>24</v>
      </c>
    </row>
    <row r="875">
      <c r="A875" s="38" t="s">
        <v>1437</v>
      </c>
      <c r="B875" s="39">
        <v>20.0</v>
      </c>
      <c r="C875" s="40">
        <v>855000.0</v>
      </c>
      <c r="D875" s="39">
        <v>1.0</v>
      </c>
      <c r="E875" s="39" t="s">
        <v>208</v>
      </c>
      <c r="F875" s="39" t="s">
        <v>414</v>
      </c>
      <c r="G875" s="39" t="s">
        <v>380</v>
      </c>
      <c r="H875" s="39" t="s">
        <v>415</v>
      </c>
      <c r="I875" s="39">
        <v>60.0</v>
      </c>
      <c r="J875" s="39" t="s">
        <v>339</v>
      </c>
      <c r="K875" s="39" t="s">
        <v>204</v>
      </c>
      <c r="L875" s="39">
        <v>40.0</v>
      </c>
      <c r="M875" s="39">
        <v>4.0</v>
      </c>
      <c r="N875" s="39" t="s">
        <v>213</v>
      </c>
      <c r="O875" s="39" t="s">
        <v>214</v>
      </c>
      <c r="P875" s="41" t="s">
        <v>204</v>
      </c>
      <c r="Q875" s="39" t="s">
        <v>24</v>
      </c>
    </row>
    <row r="876">
      <c r="A876" s="6" t="s">
        <v>1438</v>
      </c>
      <c r="B876" s="7">
        <v>4.0</v>
      </c>
      <c r="C876" s="36">
        <v>2100.0</v>
      </c>
      <c r="D876" s="7">
        <v>1.0</v>
      </c>
      <c r="E876" s="7" t="s">
        <v>208</v>
      </c>
      <c r="F876" s="7" t="s">
        <v>414</v>
      </c>
      <c r="G876" s="7" t="s">
        <v>223</v>
      </c>
      <c r="H876" s="7" t="s">
        <v>415</v>
      </c>
      <c r="I876" s="7">
        <v>60.0</v>
      </c>
      <c r="J876" s="7" t="s">
        <v>339</v>
      </c>
      <c r="K876" s="7" t="s">
        <v>204</v>
      </c>
      <c r="L876" s="7">
        <v>40.0</v>
      </c>
      <c r="M876" s="7">
        <v>4.0</v>
      </c>
      <c r="N876" s="7" t="s">
        <v>213</v>
      </c>
      <c r="O876" s="7" t="s">
        <v>214</v>
      </c>
      <c r="P876" s="37" t="s">
        <v>204</v>
      </c>
      <c r="Q876" s="7" t="s">
        <v>24</v>
      </c>
    </row>
    <row r="877">
      <c r="A877" s="6" t="s">
        <v>1439</v>
      </c>
      <c r="B877" s="7">
        <v>7.0</v>
      </c>
      <c r="C877" s="36">
        <v>6750.0</v>
      </c>
      <c r="D877" s="7">
        <v>1.0</v>
      </c>
      <c r="E877" s="7" t="s">
        <v>208</v>
      </c>
      <c r="F877" s="7" t="s">
        <v>414</v>
      </c>
      <c r="G877" s="7" t="s">
        <v>267</v>
      </c>
      <c r="H877" s="7" t="s">
        <v>415</v>
      </c>
      <c r="I877" s="7">
        <v>60.0</v>
      </c>
      <c r="J877" s="7" t="s">
        <v>339</v>
      </c>
      <c r="K877" s="7" t="s">
        <v>204</v>
      </c>
      <c r="L877" s="7">
        <v>40.0</v>
      </c>
      <c r="M877" s="7">
        <v>4.0</v>
      </c>
      <c r="N877" s="7" t="s">
        <v>213</v>
      </c>
      <c r="O877" s="7" t="s">
        <v>214</v>
      </c>
      <c r="P877" s="37" t="s">
        <v>204</v>
      </c>
      <c r="Q877" s="7" t="s">
        <v>24</v>
      </c>
    </row>
    <row r="878">
      <c r="A878" s="38" t="s">
        <v>1440</v>
      </c>
      <c r="B878" s="39">
        <v>12.0</v>
      </c>
      <c r="C878" s="40">
        <v>35400.0</v>
      </c>
      <c r="D878" s="39">
        <v>1.0</v>
      </c>
      <c r="E878" s="39" t="s">
        <v>208</v>
      </c>
      <c r="F878" s="39" t="s">
        <v>414</v>
      </c>
      <c r="G878" s="39" t="s">
        <v>262</v>
      </c>
      <c r="H878" s="39" t="s">
        <v>415</v>
      </c>
      <c r="I878" s="39">
        <v>60.0</v>
      </c>
      <c r="J878" s="39" t="s">
        <v>339</v>
      </c>
      <c r="K878" s="39" t="s">
        <v>204</v>
      </c>
      <c r="L878" s="39">
        <v>40.0</v>
      </c>
      <c r="M878" s="39">
        <v>4.0</v>
      </c>
      <c r="N878" s="39" t="s">
        <v>213</v>
      </c>
      <c r="O878" s="39" t="s">
        <v>214</v>
      </c>
      <c r="P878" s="41" t="s">
        <v>204</v>
      </c>
      <c r="Q878" s="39" t="s">
        <v>24</v>
      </c>
    </row>
    <row r="879">
      <c r="A879" s="38" t="s">
        <v>1441</v>
      </c>
      <c r="B879" s="39">
        <v>12.0</v>
      </c>
      <c r="C879" s="40">
        <v>32500.0</v>
      </c>
      <c r="D879" s="39">
        <v>1.0</v>
      </c>
      <c r="E879" s="39" t="s">
        <v>357</v>
      </c>
      <c r="F879" s="39" t="s">
        <v>235</v>
      </c>
      <c r="G879" s="39" t="s">
        <v>225</v>
      </c>
      <c r="H879" s="39" t="s">
        <v>358</v>
      </c>
      <c r="I879" s="39" t="s">
        <v>204</v>
      </c>
      <c r="J879" s="39" t="s">
        <v>204</v>
      </c>
      <c r="K879" s="39" t="s">
        <v>204</v>
      </c>
      <c r="L879" s="39">
        <v>2.0</v>
      </c>
      <c r="M879" s="39">
        <v>2.0</v>
      </c>
      <c r="N879" s="39" t="s">
        <v>428</v>
      </c>
      <c r="O879" s="39" t="s">
        <v>214</v>
      </c>
      <c r="P879" s="41" t="s">
        <v>1442</v>
      </c>
      <c r="Q879" s="39" t="s">
        <v>24</v>
      </c>
    </row>
    <row r="880">
      <c r="A880" s="38" t="s">
        <v>1443</v>
      </c>
      <c r="B880" s="39">
        <v>16.0</v>
      </c>
      <c r="C880" s="40">
        <v>151000.0</v>
      </c>
      <c r="D880" s="39">
        <v>1.0</v>
      </c>
      <c r="E880" s="39" t="s">
        <v>357</v>
      </c>
      <c r="F880" s="39" t="s">
        <v>235</v>
      </c>
      <c r="G880" s="39" t="s">
        <v>524</v>
      </c>
      <c r="H880" s="39" t="s">
        <v>358</v>
      </c>
      <c r="I880" s="39" t="s">
        <v>204</v>
      </c>
      <c r="J880" s="39" t="s">
        <v>204</v>
      </c>
      <c r="K880" s="39" t="s">
        <v>204</v>
      </c>
      <c r="L880" s="39">
        <v>3.0</v>
      </c>
      <c r="M880" s="39">
        <v>3.0</v>
      </c>
      <c r="N880" s="39" t="s">
        <v>428</v>
      </c>
      <c r="O880" s="39" t="s">
        <v>214</v>
      </c>
      <c r="P880" s="43" t="s">
        <v>1442</v>
      </c>
      <c r="Q880" s="39" t="s">
        <v>24</v>
      </c>
    </row>
    <row r="881">
      <c r="A881" s="38" t="s">
        <v>1444</v>
      </c>
      <c r="B881" s="39">
        <v>20.0</v>
      </c>
      <c r="C881" s="40">
        <v>525000.0</v>
      </c>
      <c r="D881" s="39">
        <v>1.0</v>
      </c>
      <c r="E881" s="39" t="s">
        <v>357</v>
      </c>
      <c r="F881" s="39" t="s">
        <v>235</v>
      </c>
      <c r="G881" s="39" t="s">
        <v>882</v>
      </c>
      <c r="H881" s="39" t="s">
        <v>358</v>
      </c>
      <c r="I881" s="39" t="s">
        <v>204</v>
      </c>
      <c r="J881" s="39" t="s">
        <v>204</v>
      </c>
      <c r="K881" s="39" t="s">
        <v>204</v>
      </c>
      <c r="L881" s="39">
        <v>4.0</v>
      </c>
      <c r="M881" s="39">
        <v>4.0</v>
      </c>
      <c r="N881" s="39" t="s">
        <v>428</v>
      </c>
      <c r="O881" s="39" t="s">
        <v>214</v>
      </c>
      <c r="P881" s="41" t="s">
        <v>1442</v>
      </c>
      <c r="Q881" s="39" t="s">
        <v>24</v>
      </c>
    </row>
    <row r="882">
      <c r="A882" s="6" t="s">
        <v>1445</v>
      </c>
      <c r="B882" s="7">
        <v>6.0</v>
      </c>
      <c r="C882" s="36">
        <v>4050.0</v>
      </c>
      <c r="D882" s="7">
        <v>1.0</v>
      </c>
      <c r="E882" s="7" t="s">
        <v>357</v>
      </c>
      <c r="F882" s="7" t="s">
        <v>235</v>
      </c>
      <c r="G882" s="7" t="s">
        <v>202</v>
      </c>
      <c r="H882" s="7" t="s">
        <v>358</v>
      </c>
      <c r="I882" s="7" t="s">
        <v>204</v>
      </c>
      <c r="J882" s="7" t="s">
        <v>204</v>
      </c>
      <c r="K882" s="7" t="s">
        <v>204</v>
      </c>
      <c r="L882" s="7">
        <v>1.0</v>
      </c>
      <c r="M882" s="7">
        <v>1.0</v>
      </c>
      <c r="N882" s="7" t="s">
        <v>428</v>
      </c>
      <c r="O882" s="7" t="s">
        <v>214</v>
      </c>
      <c r="P882" s="41" t="s">
        <v>1442</v>
      </c>
      <c r="Q882" s="7" t="s">
        <v>24</v>
      </c>
    </row>
    <row r="883">
      <c r="A883" s="38" t="s">
        <v>1446</v>
      </c>
      <c r="B883" s="39">
        <v>9.0</v>
      </c>
      <c r="C883" s="40">
        <v>11500.0</v>
      </c>
      <c r="D883" s="39">
        <v>1.0</v>
      </c>
      <c r="E883" s="39" t="s">
        <v>208</v>
      </c>
      <c r="F883" s="39" t="s">
        <v>248</v>
      </c>
      <c r="G883" s="39" t="s">
        <v>220</v>
      </c>
      <c r="H883" s="39" t="s">
        <v>249</v>
      </c>
      <c r="I883" s="39">
        <v>20.0</v>
      </c>
      <c r="J883" s="39" t="s">
        <v>250</v>
      </c>
      <c r="K883" s="39" t="s">
        <v>279</v>
      </c>
      <c r="L883" s="39">
        <v>2.0</v>
      </c>
      <c r="M883" s="39">
        <v>2.0</v>
      </c>
      <c r="N883" s="39" t="s">
        <v>428</v>
      </c>
      <c r="O883" s="39" t="s">
        <v>214</v>
      </c>
      <c r="P883" s="41" t="s">
        <v>204</v>
      </c>
      <c r="Q883" s="39" t="s">
        <v>24</v>
      </c>
    </row>
    <row r="884">
      <c r="A884" s="38" t="s">
        <v>1447</v>
      </c>
      <c r="B884" s="39">
        <v>3.0</v>
      </c>
      <c r="C884" s="40">
        <v>1150.0</v>
      </c>
      <c r="D884" s="39">
        <v>1.0</v>
      </c>
      <c r="E884" s="39" t="s">
        <v>208</v>
      </c>
      <c r="F884" s="39" t="s">
        <v>248</v>
      </c>
      <c r="G884" s="39" t="s">
        <v>279</v>
      </c>
      <c r="H884" s="39" t="s">
        <v>249</v>
      </c>
      <c r="I884" s="39">
        <v>10.0</v>
      </c>
      <c r="J884" s="39" t="s">
        <v>250</v>
      </c>
      <c r="K884" s="39" t="s">
        <v>223</v>
      </c>
      <c r="L884" s="39">
        <v>1.0</v>
      </c>
      <c r="M884" s="39">
        <v>1.0</v>
      </c>
      <c r="N884" s="39" t="s">
        <v>428</v>
      </c>
      <c r="O884" s="39" t="s">
        <v>214</v>
      </c>
      <c r="P884" s="41" t="s">
        <v>204</v>
      </c>
      <c r="Q884" s="39" t="s">
        <v>24</v>
      </c>
    </row>
    <row r="885">
      <c r="A885" s="38" t="s">
        <v>1448</v>
      </c>
      <c r="B885" s="39">
        <v>12.0</v>
      </c>
      <c r="C885" s="40">
        <v>30500.0</v>
      </c>
      <c r="D885" s="39">
        <v>1.0</v>
      </c>
      <c r="E885" s="39" t="s">
        <v>208</v>
      </c>
      <c r="F885" s="39" t="s">
        <v>248</v>
      </c>
      <c r="G885" s="39" t="s">
        <v>301</v>
      </c>
      <c r="H885" s="39" t="s">
        <v>249</v>
      </c>
      <c r="I885" s="39">
        <v>20.0</v>
      </c>
      <c r="J885" s="39" t="s">
        <v>250</v>
      </c>
      <c r="K885" s="39" t="s">
        <v>220</v>
      </c>
      <c r="L885" s="39">
        <v>8.0</v>
      </c>
      <c r="M885" s="39">
        <v>8.0</v>
      </c>
      <c r="N885" s="39" t="s">
        <v>428</v>
      </c>
      <c r="O885" s="39" t="s">
        <v>214</v>
      </c>
      <c r="P885" s="41" t="s">
        <v>204</v>
      </c>
      <c r="Q885" s="39" t="s">
        <v>24</v>
      </c>
    </row>
    <row r="886">
      <c r="A886" s="38" t="s">
        <v>1449</v>
      </c>
      <c r="B886" s="39">
        <v>9.0</v>
      </c>
      <c r="C886" s="40">
        <v>13800.0</v>
      </c>
      <c r="D886" s="39">
        <v>1.0</v>
      </c>
      <c r="E886" s="39" t="s">
        <v>208</v>
      </c>
      <c r="F886" s="39" t="s">
        <v>235</v>
      </c>
      <c r="G886" s="39" t="s">
        <v>204</v>
      </c>
      <c r="H886" s="39" t="s">
        <v>204</v>
      </c>
      <c r="I886" s="39">
        <v>40.0</v>
      </c>
      <c r="J886" s="39" t="s">
        <v>204</v>
      </c>
      <c r="K886" s="39" t="s">
        <v>204</v>
      </c>
      <c r="L886" s="39">
        <v>80.0</v>
      </c>
      <c r="M886" s="39">
        <v>10.0</v>
      </c>
      <c r="N886" s="39" t="s">
        <v>213</v>
      </c>
      <c r="O886" s="39">
        <v>2.0</v>
      </c>
      <c r="P886" s="41" t="s">
        <v>1450</v>
      </c>
      <c r="Q886" s="39" t="s">
        <v>24</v>
      </c>
    </row>
    <row r="887">
      <c r="A887" s="38" t="s">
        <v>1451</v>
      </c>
      <c r="B887" s="39">
        <v>14.0</v>
      </c>
      <c r="C887" s="40">
        <v>75200.0</v>
      </c>
      <c r="D887" s="39">
        <v>1.0</v>
      </c>
      <c r="E887" s="39" t="s">
        <v>208</v>
      </c>
      <c r="F887" s="39" t="s">
        <v>235</v>
      </c>
      <c r="G887" s="39" t="s">
        <v>204</v>
      </c>
      <c r="H887" s="39" t="s">
        <v>204</v>
      </c>
      <c r="I887" s="39">
        <v>40.0</v>
      </c>
      <c r="J887" s="39" t="s">
        <v>204</v>
      </c>
      <c r="K887" s="39" t="s">
        <v>204</v>
      </c>
      <c r="L887" s="39">
        <v>80.0</v>
      </c>
      <c r="M887" s="39">
        <v>16.0</v>
      </c>
      <c r="N887" s="39" t="s">
        <v>213</v>
      </c>
      <c r="O887" s="39">
        <v>2.0</v>
      </c>
      <c r="P887" s="41" t="s">
        <v>1452</v>
      </c>
      <c r="Q887" s="39" t="s">
        <v>24</v>
      </c>
    </row>
    <row r="888">
      <c r="A888" s="6" t="s">
        <v>1453</v>
      </c>
      <c r="B888" s="7">
        <v>4.0</v>
      </c>
      <c r="C888" s="36">
        <v>2180.0</v>
      </c>
      <c r="D888" s="7">
        <v>1.0</v>
      </c>
      <c r="E888" s="7" t="s">
        <v>208</v>
      </c>
      <c r="F888" s="7" t="s">
        <v>235</v>
      </c>
      <c r="G888" s="7" t="s">
        <v>204</v>
      </c>
      <c r="H888" s="7" t="s">
        <v>204</v>
      </c>
      <c r="I888" s="7">
        <v>40.0</v>
      </c>
      <c r="J888" s="7" t="s">
        <v>204</v>
      </c>
      <c r="K888" s="7" t="s">
        <v>204</v>
      </c>
      <c r="L888" s="7">
        <v>40.0</v>
      </c>
      <c r="M888" s="7">
        <v>4.0</v>
      </c>
      <c r="N888" s="7" t="s">
        <v>213</v>
      </c>
      <c r="O888" s="7">
        <v>2.0</v>
      </c>
      <c r="P888" s="37" t="s">
        <v>1454</v>
      </c>
      <c r="Q888" s="7" t="s">
        <v>24</v>
      </c>
    </row>
    <row r="889">
      <c r="A889" s="38" t="s">
        <v>1455</v>
      </c>
      <c r="B889" s="39">
        <v>19.0</v>
      </c>
      <c r="C889" s="40">
        <v>594000.0</v>
      </c>
      <c r="D889" s="39">
        <v>1.0</v>
      </c>
      <c r="E889" s="39" t="s">
        <v>208</v>
      </c>
      <c r="F889" s="39" t="s">
        <v>235</v>
      </c>
      <c r="G889" s="39" t="s">
        <v>204</v>
      </c>
      <c r="H889" s="39" t="s">
        <v>204</v>
      </c>
      <c r="I889" s="39">
        <v>40.0</v>
      </c>
      <c r="J889" s="39" t="s">
        <v>204</v>
      </c>
      <c r="K889" s="39" t="s">
        <v>204</v>
      </c>
      <c r="L889" s="39">
        <v>100.0</v>
      </c>
      <c r="M889" s="39">
        <v>20.0</v>
      </c>
      <c r="N889" s="39" t="s">
        <v>213</v>
      </c>
      <c r="O889" s="39">
        <v>2.0</v>
      </c>
      <c r="P889" s="41" t="s">
        <v>1456</v>
      </c>
      <c r="Q889" s="39" t="s">
        <v>24</v>
      </c>
    </row>
    <row r="890">
      <c r="A890" s="6" t="s">
        <v>1457</v>
      </c>
      <c r="B890" s="7">
        <v>11.0</v>
      </c>
      <c r="C890" s="36">
        <v>25000.0</v>
      </c>
      <c r="D890" s="7">
        <v>2.0</v>
      </c>
      <c r="E890" s="7" t="s">
        <v>281</v>
      </c>
      <c r="F890" s="7" t="s">
        <v>235</v>
      </c>
      <c r="G890" s="7" t="s">
        <v>292</v>
      </c>
      <c r="H890" s="7" t="s">
        <v>358</v>
      </c>
      <c r="I890" s="7" t="s">
        <v>204</v>
      </c>
      <c r="J890" s="7" t="s">
        <v>204</v>
      </c>
      <c r="K890" s="7" t="s">
        <v>204</v>
      </c>
      <c r="L890" s="7" t="s">
        <v>204</v>
      </c>
      <c r="M890" s="7" t="s">
        <v>204</v>
      </c>
      <c r="N890" s="7" t="s">
        <v>204</v>
      </c>
      <c r="O890" s="7">
        <v>1.0</v>
      </c>
      <c r="P890" s="37" t="s">
        <v>482</v>
      </c>
      <c r="Q890" s="7" t="s">
        <v>34</v>
      </c>
    </row>
    <row r="891">
      <c r="A891" s="6" t="s">
        <v>1458</v>
      </c>
      <c r="B891" s="7">
        <v>6.0</v>
      </c>
      <c r="C891" s="36">
        <v>4000.0</v>
      </c>
      <c r="D891" s="7">
        <v>2.0</v>
      </c>
      <c r="E891" s="7" t="s">
        <v>281</v>
      </c>
      <c r="F891" s="7" t="s">
        <v>235</v>
      </c>
      <c r="G891" s="7" t="s">
        <v>220</v>
      </c>
      <c r="H891" s="7" t="s">
        <v>358</v>
      </c>
      <c r="I891" s="7" t="s">
        <v>204</v>
      </c>
      <c r="J891" s="7" t="s">
        <v>204</v>
      </c>
      <c r="K891" s="7" t="s">
        <v>204</v>
      </c>
      <c r="L891" s="7" t="s">
        <v>204</v>
      </c>
      <c r="M891" s="7" t="s">
        <v>204</v>
      </c>
      <c r="N891" s="7" t="s">
        <v>204</v>
      </c>
      <c r="O891" s="7">
        <v>1.0</v>
      </c>
      <c r="P891" s="37" t="s">
        <v>482</v>
      </c>
      <c r="Q891" s="7" t="s">
        <v>34</v>
      </c>
    </row>
    <row r="892">
      <c r="A892" s="6" t="s">
        <v>1459</v>
      </c>
      <c r="B892" s="7">
        <v>15.0</v>
      </c>
      <c r="C892" s="36">
        <v>105000.0</v>
      </c>
      <c r="D892" s="7">
        <v>2.0</v>
      </c>
      <c r="E892" s="7" t="s">
        <v>281</v>
      </c>
      <c r="F892" s="7" t="s">
        <v>235</v>
      </c>
      <c r="G892" s="7" t="s">
        <v>314</v>
      </c>
      <c r="H892" s="7" t="s">
        <v>358</v>
      </c>
      <c r="I892" s="7" t="s">
        <v>204</v>
      </c>
      <c r="J892" s="7" t="s">
        <v>204</v>
      </c>
      <c r="K892" s="7" t="s">
        <v>204</v>
      </c>
      <c r="L892" s="7" t="s">
        <v>204</v>
      </c>
      <c r="M892" s="7" t="s">
        <v>204</v>
      </c>
      <c r="N892" s="7" t="s">
        <v>204</v>
      </c>
      <c r="O892" s="7">
        <v>1.0</v>
      </c>
      <c r="P892" s="37" t="s">
        <v>482</v>
      </c>
      <c r="Q892" s="7" t="s">
        <v>34</v>
      </c>
    </row>
    <row r="893">
      <c r="A893" s="6" t="s">
        <v>1460</v>
      </c>
      <c r="B893" s="7">
        <v>8.0</v>
      </c>
      <c r="C893" s="36">
        <v>9350.0</v>
      </c>
      <c r="D893" s="7">
        <v>2.0</v>
      </c>
      <c r="E893" s="7" t="s">
        <v>326</v>
      </c>
      <c r="F893" s="7" t="s">
        <v>201</v>
      </c>
      <c r="G893" s="7" t="s">
        <v>262</v>
      </c>
      <c r="H893" s="7" t="s">
        <v>203</v>
      </c>
      <c r="I893" s="7">
        <v>70.0</v>
      </c>
      <c r="J893" s="7" t="s">
        <v>204</v>
      </c>
      <c r="K893" s="7" t="s">
        <v>204</v>
      </c>
      <c r="L893" s="7">
        <v>4.0</v>
      </c>
      <c r="M893" s="7">
        <v>1.0</v>
      </c>
      <c r="N893" s="7" t="s">
        <v>205</v>
      </c>
      <c r="O893" s="7">
        <v>2.0</v>
      </c>
      <c r="P893" s="37" t="s">
        <v>1461</v>
      </c>
      <c r="Q893" s="7" t="s">
        <v>9</v>
      </c>
    </row>
    <row r="894">
      <c r="A894" s="6" t="s">
        <v>1462</v>
      </c>
      <c r="B894" s="7">
        <v>13.0</v>
      </c>
      <c r="C894" s="36">
        <v>54000.0</v>
      </c>
      <c r="D894" s="7">
        <v>2.0</v>
      </c>
      <c r="E894" s="7" t="s">
        <v>326</v>
      </c>
      <c r="F894" s="7" t="s">
        <v>201</v>
      </c>
      <c r="G894" s="7" t="s">
        <v>217</v>
      </c>
      <c r="H894" s="7" t="s">
        <v>203</v>
      </c>
      <c r="I894" s="7">
        <v>80.0</v>
      </c>
      <c r="J894" s="7" t="s">
        <v>204</v>
      </c>
      <c r="K894" s="7" t="s">
        <v>204</v>
      </c>
      <c r="L894" s="7">
        <v>6.0</v>
      </c>
      <c r="M894" s="7">
        <v>1.0</v>
      </c>
      <c r="N894" s="7" t="s">
        <v>205</v>
      </c>
      <c r="O894" s="7">
        <v>2.0</v>
      </c>
      <c r="P894" s="37" t="s">
        <v>1463</v>
      </c>
      <c r="Q894" s="7" t="s">
        <v>9</v>
      </c>
    </row>
    <row r="895">
      <c r="A895" s="6" t="s">
        <v>1464</v>
      </c>
      <c r="B895" s="7">
        <v>16.0</v>
      </c>
      <c r="C895" s="36">
        <v>147200.0</v>
      </c>
      <c r="D895" s="7">
        <v>2.0</v>
      </c>
      <c r="E895" s="7" t="s">
        <v>326</v>
      </c>
      <c r="F895" s="7" t="s">
        <v>201</v>
      </c>
      <c r="G895" s="7" t="s">
        <v>270</v>
      </c>
      <c r="H895" s="7" t="s">
        <v>203</v>
      </c>
      <c r="I895" s="7">
        <v>80.0</v>
      </c>
      <c r="J895" s="7" t="s">
        <v>204</v>
      </c>
      <c r="K895" s="7" t="s">
        <v>204</v>
      </c>
      <c r="L895" s="7">
        <v>6.0</v>
      </c>
      <c r="M895" s="7">
        <v>1.0</v>
      </c>
      <c r="N895" s="7" t="s">
        <v>205</v>
      </c>
      <c r="O895" s="7">
        <v>1.0</v>
      </c>
      <c r="P895" s="37" t="s">
        <v>1465</v>
      </c>
      <c r="Q895" s="7" t="s">
        <v>9</v>
      </c>
    </row>
    <row r="896">
      <c r="A896" s="6" t="s">
        <v>1466</v>
      </c>
      <c r="B896" s="7">
        <v>2.0</v>
      </c>
      <c r="C896" s="36">
        <v>755.0</v>
      </c>
      <c r="D896" s="7">
        <v>2.0</v>
      </c>
      <c r="E896" s="7" t="s">
        <v>326</v>
      </c>
      <c r="F896" s="7" t="s">
        <v>201</v>
      </c>
      <c r="G896" s="7" t="s">
        <v>267</v>
      </c>
      <c r="H896" s="7" t="s">
        <v>203</v>
      </c>
      <c r="I896" s="7">
        <v>70.0</v>
      </c>
      <c r="J896" s="7" t="s">
        <v>204</v>
      </c>
      <c r="K896" s="7" t="s">
        <v>204</v>
      </c>
      <c r="L896" s="7">
        <v>1.0</v>
      </c>
      <c r="M896" s="7">
        <v>1.0</v>
      </c>
      <c r="N896" s="7" t="s">
        <v>205</v>
      </c>
      <c r="O896" s="7">
        <v>1.0</v>
      </c>
      <c r="P896" s="37" t="s">
        <v>1467</v>
      </c>
      <c r="Q896" s="7" t="s">
        <v>9</v>
      </c>
    </row>
    <row r="897">
      <c r="A897" s="6" t="s">
        <v>1468</v>
      </c>
      <c r="B897" s="7">
        <v>20.0</v>
      </c>
      <c r="C897" s="36">
        <v>740800.0</v>
      </c>
      <c r="D897" s="7">
        <v>2.0</v>
      </c>
      <c r="E897" s="7" t="s">
        <v>326</v>
      </c>
      <c r="F897" s="7" t="s">
        <v>201</v>
      </c>
      <c r="G897" s="7" t="s">
        <v>436</v>
      </c>
      <c r="H897" s="7" t="s">
        <v>203</v>
      </c>
      <c r="I897" s="7">
        <v>80.0</v>
      </c>
      <c r="J897" s="7" t="s">
        <v>204</v>
      </c>
      <c r="K897" s="7" t="s">
        <v>204</v>
      </c>
      <c r="L897" s="7">
        <v>4.0</v>
      </c>
      <c r="M897" s="7">
        <v>1.0</v>
      </c>
      <c r="N897" s="7" t="s">
        <v>205</v>
      </c>
      <c r="O897" s="7">
        <v>1.0</v>
      </c>
      <c r="P897" s="37" t="s">
        <v>1465</v>
      </c>
      <c r="Q897" s="7" t="s">
        <v>9</v>
      </c>
    </row>
    <row r="898">
      <c r="A898" s="6" t="s">
        <v>1469</v>
      </c>
      <c r="B898" s="7">
        <v>6.0</v>
      </c>
      <c r="C898" s="36">
        <v>4750.0</v>
      </c>
      <c r="D898" s="7">
        <v>2.0</v>
      </c>
      <c r="E898" s="7" t="s">
        <v>326</v>
      </c>
      <c r="F898" s="7" t="s">
        <v>201</v>
      </c>
      <c r="G898" s="7" t="s">
        <v>202</v>
      </c>
      <c r="H898" s="7" t="s">
        <v>203</v>
      </c>
      <c r="I898" s="7">
        <v>120.0</v>
      </c>
      <c r="J898" s="7" t="s">
        <v>204</v>
      </c>
      <c r="K898" s="7" t="s">
        <v>204</v>
      </c>
      <c r="L898" s="7">
        <v>2.0</v>
      </c>
      <c r="M898" s="7">
        <v>1.0</v>
      </c>
      <c r="N898" s="7" t="s">
        <v>205</v>
      </c>
      <c r="O898" s="7">
        <v>2.0</v>
      </c>
      <c r="P898" s="37" t="s">
        <v>1465</v>
      </c>
      <c r="Q898" s="7" t="s">
        <v>19</v>
      </c>
    </row>
    <row r="899">
      <c r="A899" s="6" t="s">
        <v>1470</v>
      </c>
      <c r="B899" s="7">
        <v>11.0</v>
      </c>
      <c r="C899" s="36">
        <v>27300.0</v>
      </c>
      <c r="D899" s="7">
        <v>2.0</v>
      </c>
      <c r="E899" s="7" t="s">
        <v>326</v>
      </c>
      <c r="F899" s="7" t="s">
        <v>201</v>
      </c>
      <c r="G899" s="7" t="s">
        <v>240</v>
      </c>
      <c r="H899" s="7" t="s">
        <v>203</v>
      </c>
      <c r="I899" s="7">
        <v>140.0</v>
      </c>
      <c r="J899" s="7" t="s">
        <v>204</v>
      </c>
      <c r="K899" s="7" t="s">
        <v>204</v>
      </c>
      <c r="L899" s="7">
        <v>2.0</v>
      </c>
      <c r="M899" s="7">
        <v>1.0</v>
      </c>
      <c r="N899" s="7" t="s">
        <v>205</v>
      </c>
      <c r="O899" s="7">
        <v>2.0</v>
      </c>
      <c r="P899" s="37" t="s">
        <v>1471</v>
      </c>
      <c r="Q899" s="7" t="s">
        <v>19</v>
      </c>
    </row>
    <row r="900">
      <c r="A900" s="6" t="s">
        <v>1472</v>
      </c>
      <c r="B900" s="7">
        <v>16.0</v>
      </c>
      <c r="C900" s="36">
        <v>185000.0</v>
      </c>
      <c r="D900" s="7">
        <v>2.0</v>
      </c>
      <c r="E900" s="7" t="s">
        <v>326</v>
      </c>
      <c r="F900" s="7" t="s">
        <v>201</v>
      </c>
      <c r="G900" s="7" t="s">
        <v>239</v>
      </c>
      <c r="H900" s="7" t="s">
        <v>203</v>
      </c>
      <c r="I900" s="7">
        <v>160.0</v>
      </c>
      <c r="J900" s="7" t="s">
        <v>204</v>
      </c>
      <c r="K900" s="7" t="s">
        <v>204</v>
      </c>
      <c r="L900" s="7">
        <v>2.0</v>
      </c>
      <c r="M900" s="7">
        <v>1.0</v>
      </c>
      <c r="N900" s="7" t="s">
        <v>205</v>
      </c>
      <c r="O900" s="7">
        <v>2.0</v>
      </c>
      <c r="P900" s="37" t="s">
        <v>1473</v>
      </c>
      <c r="Q900" s="7" t="s">
        <v>19</v>
      </c>
    </row>
    <row r="901">
      <c r="A901" s="6" t="s">
        <v>1474</v>
      </c>
      <c r="B901" s="7">
        <v>1.0</v>
      </c>
      <c r="C901" s="36">
        <v>440.0</v>
      </c>
      <c r="D901" s="7">
        <v>2.0</v>
      </c>
      <c r="E901" s="7" t="s">
        <v>326</v>
      </c>
      <c r="F901" s="7" t="s">
        <v>201</v>
      </c>
      <c r="G901" s="7" t="s">
        <v>221</v>
      </c>
      <c r="H901" s="7" t="s">
        <v>203</v>
      </c>
      <c r="I901" s="7">
        <v>100.0</v>
      </c>
      <c r="J901" s="7" t="s">
        <v>204</v>
      </c>
      <c r="K901" s="7" t="s">
        <v>204</v>
      </c>
      <c r="L901" s="7">
        <v>2.0</v>
      </c>
      <c r="M901" s="7">
        <v>1.0</v>
      </c>
      <c r="N901" s="7" t="s">
        <v>205</v>
      </c>
      <c r="O901" s="7">
        <v>2.0</v>
      </c>
      <c r="P901" s="37" t="s">
        <v>1461</v>
      </c>
      <c r="Q901" s="7" t="s">
        <v>19</v>
      </c>
    </row>
    <row r="902">
      <c r="A902" s="6" t="s">
        <v>1475</v>
      </c>
      <c r="B902" s="7">
        <v>10.0</v>
      </c>
      <c r="C902" s="36">
        <v>19100.0</v>
      </c>
      <c r="D902" s="7">
        <v>2.0</v>
      </c>
      <c r="E902" s="7" t="s">
        <v>234</v>
      </c>
      <c r="F902" s="7" t="s">
        <v>261</v>
      </c>
      <c r="G902" s="7" t="s">
        <v>308</v>
      </c>
      <c r="H902" s="7" t="s">
        <v>263</v>
      </c>
      <c r="I902" s="7">
        <v>40.0</v>
      </c>
      <c r="J902" s="7" t="s">
        <v>204</v>
      </c>
      <c r="K902" s="7" t="s">
        <v>204</v>
      </c>
      <c r="L902" s="7">
        <v>40.0</v>
      </c>
      <c r="M902" s="7">
        <v>4.0</v>
      </c>
      <c r="N902" s="7" t="s">
        <v>213</v>
      </c>
      <c r="O902" s="7">
        <v>2.0</v>
      </c>
      <c r="P902" s="37" t="s">
        <v>1476</v>
      </c>
      <c r="Q902" s="7" t="s">
        <v>9</v>
      </c>
    </row>
    <row r="903">
      <c r="A903" s="6" t="s">
        <v>1477</v>
      </c>
      <c r="B903" s="7">
        <v>6.0</v>
      </c>
      <c r="C903" s="36">
        <v>4620.0</v>
      </c>
      <c r="D903" s="7">
        <v>2.0</v>
      </c>
      <c r="E903" s="7" t="s">
        <v>234</v>
      </c>
      <c r="F903" s="7" t="s">
        <v>261</v>
      </c>
      <c r="G903" s="7" t="s">
        <v>310</v>
      </c>
      <c r="H903" s="7" t="s">
        <v>263</v>
      </c>
      <c r="I903" s="7">
        <v>40.0</v>
      </c>
      <c r="J903" s="7" t="s">
        <v>204</v>
      </c>
      <c r="K903" s="7" t="s">
        <v>204</v>
      </c>
      <c r="L903" s="7">
        <v>40.0</v>
      </c>
      <c r="M903" s="7">
        <v>2.0</v>
      </c>
      <c r="N903" s="7" t="s">
        <v>213</v>
      </c>
      <c r="O903" s="7">
        <v>2.0</v>
      </c>
      <c r="P903" s="37" t="s">
        <v>724</v>
      </c>
      <c r="Q903" s="7" t="s">
        <v>9</v>
      </c>
    </row>
    <row r="904">
      <c r="A904" s="6" t="s">
        <v>1478</v>
      </c>
      <c r="B904" s="7">
        <v>16.0</v>
      </c>
      <c r="C904" s="36">
        <v>164800.0</v>
      </c>
      <c r="D904" s="7">
        <v>2.0</v>
      </c>
      <c r="E904" s="7" t="s">
        <v>234</v>
      </c>
      <c r="F904" s="7" t="s">
        <v>261</v>
      </c>
      <c r="G904" s="7" t="s">
        <v>449</v>
      </c>
      <c r="H904" s="7" t="s">
        <v>263</v>
      </c>
      <c r="I904" s="7">
        <v>40.0</v>
      </c>
      <c r="J904" s="7" t="s">
        <v>204</v>
      </c>
      <c r="K904" s="7" t="s">
        <v>204</v>
      </c>
      <c r="L904" s="7">
        <v>100.0</v>
      </c>
      <c r="M904" s="7">
        <v>10.0</v>
      </c>
      <c r="N904" s="7" t="s">
        <v>213</v>
      </c>
      <c r="O904" s="7">
        <v>2.0</v>
      </c>
      <c r="P904" s="37" t="s">
        <v>1479</v>
      </c>
      <c r="Q904" s="7" t="s">
        <v>9</v>
      </c>
    </row>
    <row r="905">
      <c r="A905" s="6" t="s">
        <v>1480</v>
      </c>
      <c r="B905" s="7">
        <v>20.0</v>
      </c>
      <c r="C905" s="36">
        <v>735000.0</v>
      </c>
      <c r="D905" s="7">
        <v>2.0</v>
      </c>
      <c r="E905" s="7" t="s">
        <v>234</v>
      </c>
      <c r="F905" s="7" t="s">
        <v>261</v>
      </c>
      <c r="G905" s="7" t="s">
        <v>458</v>
      </c>
      <c r="H905" s="7" t="s">
        <v>263</v>
      </c>
      <c r="I905" s="7">
        <v>40.0</v>
      </c>
      <c r="J905" s="7" t="s">
        <v>204</v>
      </c>
      <c r="K905" s="7" t="s">
        <v>204</v>
      </c>
      <c r="L905" s="7">
        <v>100.0</v>
      </c>
      <c r="M905" s="7">
        <v>10.0</v>
      </c>
      <c r="N905" s="7" t="s">
        <v>213</v>
      </c>
      <c r="O905" s="7">
        <v>2.0</v>
      </c>
      <c r="P905" s="37" t="s">
        <v>1479</v>
      </c>
      <c r="Q905" s="7" t="s">
        <v>9</v>
      </c>
    </row>
    <row r="906">
      <c r="A906" s="6" t="s">
        <v>1481</v>
      </c>
      <c r="B906" s="7">
        <v>6.0</v>
      </c>
      <c r="C906" s="36">
        <v>4900.0</v>
      </c>
      <c r="D906" s="7">
        <v>1.0</v>
      </c>
      <c r="E906" s="7" t="s">
        <v>281</v>
      </c>
      <c r="F906" s="7" t="s">
        <v>261</v>
      </c>
      <c r="G906" s="7" t="s">
        <v>221</v>
      </c>
      <c r="H906" s="7" t="s">
        <v>263</v>
      </c>
      <c r="I906" s="7" t="s">
        <v>204</v>
      </c>
      <c r="J906" s="7" t="s">
        <v>264</v>
      </c>
      <c r="K906" s="7" t="s">
        <v>204</v>
      </c>
      <c r="L906" s="7">
        <v>20.0</v>
      </c>
      <c r="M906" s="7">
        <v>1.0</v>
      </c>
      <c r="N906" s="7" t="s">
        <v>213</v>
      </c>
      <c r="O906" s="7" t="s">
        <v>214</v>
      </c>
      <c r="P906" s="37" t="s">
        <v>1482</v>
      </c>
      <c r="Q906" s="7" t="s">
        <v>24</v>
      </c>
    </row>
    <row r="907">
      <c r="A907" s="38" t="s">
        <v>1483</v>
      </c>
      <c r="B907" s="39">
        <v>2.0</v>
      </c>
      <c r="C907" s="40">
        <v>1100.0</v>
      </c>
      <c r="D907" s="39">
        <v>1.0</v>
      </c>
      <c r="E907" s="39" t="s">
        <v>281</v>
      </c>
      <c r="F907" s="39" t="s">
        <v>261</v>
      </c>
      <c r="G907" s="39" t="s">
        <v>223</v>
      </c>
      <c r="H907" s="39" t="s">
        <v>263</v>
      </c>
      <c r="I907" s="39" t="s">
        <v>204</v>
      </c>
      <c r="J907" s="39" t="s">
        <v>264</v>
      </c>
      <c r="K907" s="39" t="s">
        <v>204</v>
      </c>
      <c r="L907" s="39">
        <v>20.0</v>
      </c>
      <c r="M907" s="39">
        <v>1.0</v>
      </c>
      <c r="N907" s="39" t="s">
        <v>213</v>
      </c>
      <c r="O907" s="39" t="s">
        <v>214</v>
      </c>
      <c r="P907" s="41" t="s">
        <v>1482</v>
      </c>
      <c r="Q907" s="39" t="s">
        <v>24</v>
      </c>
    </row>
    <row r="908">
      <c r="A908" s="38" t="s">
        <v>1484</v>
      </c>
      <c r="B908" s="39">
        <v>12.0</v>
      </c>
      <c r="C908" s="40">
        <v>37500.0</v>
      </c>
      <c r="D908" s="39">
        <v>1.0</v>
      </c>
      <c r="E908" s="39" t="s">
        <v>281</v>
      </c>
      <c r="F908" s="39" t="s">
        <v>261</v>
      </c>
      <c r="G908" s="39" t="s">
        <v>240</v>
      </c>
      <c r="H908" s="39" t="s">
        <v>263</v>
      </c>
      <c r="I908" s="39" t="s">
        <v>204</v>
      </c>
      <c r="J908" s="39" t="s">
        <v>264</v>
      </c>
      <c r="K908" s="39" t="s">
        <v>204</v>
      </c>
      <c r="L908" s="39">
        <v>20.0</v>
      </c>
      <c r="M908" s="39">
        <v>1.0</v>
      </c>
      <c r="N908" s="39" t="s">
        <v>213</v>
      </c>
      <c r="O908" s="39" t="s">
        <v>214</v>
      </c>
      <c r="P908" s="41" t="s">
        <v>1482</v>
      </c>
      <c r="Q908" s="39" t="s">
        <v>24</v>
      </c>
    </row>
    <row r="909">
      <c r="A909" s="38" t="s">
        <v>1485</v>
      </c>
      <c r="B909" s="39">
        <v>17.0</v>
      </c>
      <c r="C909" s="40">
        <v>268000.0</v>
      </c>
      <c r="D909" s="39">
        <v>1.0</v>
      </c>
      <c r="E909" s="39" t="s">
        <v>281</v>
      </c>
      <c r="F909" s="39" t="s">
        <v>261</v>
      </c>
      <c r="G909" s="39" t="s">
        <v>769</v>
      </c>
      <c r="H909" s="39" t="s">
        <v>263</v>
      </c>
      <c r="I909" s="39" t="s">
        <v>204</v>
      </c>
      <c r="J909" s="39" t="s">
        <v>264</v>
      </c>
      <c r="K909" s="39" t="s">
        <v>204</v>
      </c>
      <c r="L909" s="39">
        <v>20.0</v>
      </c>
      <c r="M909" s="39">
        <v>1.0</v>
      </c>
      <c r="N909" s="39" t="s">
        <v>213</v>
      </c>
      <c r="O909" s="39" t="s">
        <v>214</v>
      </c>
      <c r="P909" s="41" t="s">
        <v>1482</v>
      </c>
      <c r="Q909" s="39" t="s">
        <v>24</v>
      </c>
    </row>
    <row r="910">
      <c r="A910" s="6" t="s">
        <v>1486</v>
      </c>
      <c r="B910" s="7">
        <v>11.0</v>
      </c>
      <c r="C910" s="36">
        <v>23000.0</v>
      </c>
      <c r="D910" s="7">
        <v>1.0</v>
      </c>
      <c r="E910" s="7" t="s">
        <v>281</v>
      </c>
      <c r="F910" s="7" t="s">
        <v>282</v>
      </c>
      <c r="G910" s="7" t="s">
        <v>308</v>
      </c>
      <c r="H910" s="7" t="s">
        <v>263</v>
      </c>
      <c r="I910" s="7" t="s">
        <v>204</v>
      </c>
      <c r="J910" s="7" t="s">
        <v>302</v>
      </c>
      <c r="K910" s="7" t="s">
        <v>221</v>
      </c>
      <c r="L910" s="7">
        <v>20.0</v>
      </c>
      <c r="M910" s="7">
        <v>2.0</v>
      </c>
      <c r="N910" s="7" t="s">
        <v>213</v>
      </c>
      <c r="O910" s="7">
        <v>1.0</v>
      </c>
      <c r="P910" s="37" t="s">
        <v>1487</v>
      </c>
      <c r="Q910" s="7" t="s">
        <v>9</v>
      </c>
    </row>
    <row r="911">
      <c r="A911" s="6" t="s">
        <v>1488</v>
      </c>
      <c r="B911" s="7">
        <v>8.0</v>
      </c>
      <c r="C911" s="36">
        <v>9150.0</v>
      </c>
      <c r="D911" s="7">
        <v>1.0</v>
      </c>
      <c r="E911" s="7" t="s">
        <v>281</v>
      </c>
      <c r="F911" s="7" t="s">
        <v>261</v>
      </c>
      <c r="G911" s="7" t="s">
        <v>310</v>
      </c>
      <c r="H911" s="7" t="s">
        <v>263</v>
      </c>
      <c r="I911" s="7" t="s">
        <v>204</v>
      </c>
      <c r="J911" s="7" t="s">
        <v>302</v>
      </c>
      <c r="K911" s="7" t="s">
        <v>223</v>
      </c>
      <c r="L911" s="7">
        <v>20.0</v>
      </c>
      <c r="M911" s="7">
        <v>2.0</v>
      </c>
      <c r="N911" s="7" t="s">
        <v>213</v>
      </c>
      <c r="O911" s="7">
        <v>1.0</v>
      </c>
      <c r="P911" s="37" t="s">
        <v>1487</v>
      </c>
      <c r="Q911" s="7" t="s">
        <v>9</v>
      </c>
    </row>
    <row r="912">
      <c r="A912" s="6" t="s">
        <v>1489</v>
      </c>
      <c r="B912" s="7">
        <v>16.0</v>
      </c>
      <c r="C912" s="36">
        <v>80200.0</v>
      </c>
      <c r="D912" s="7">
        <v>1.0</v>
      </c>
      <c r="E912" s="7" t="s">
        <v>281</v>
      </c>
      <c r="F912" s="7" t="s">
        <v>261</v>
      </c>
      <c r="G912" s="7" t="s">
        <v>306</v>
      </c>
      <c r="H912" s="7" t="s">
        <v>263</v>
      </c>
      <c r="I912" s="7" t="s">
        <v>204</v>
      </c>
      <c r="J912" s="7" t="s">
        <v>302</v>
      </c>
      <c r="K912" s="7" t="s">
        <v>202</v>
      </c>
      <c r="L912" s="7">
        <v>40.0</v>
      </c>
      <c r="M912" s="7">
        <v>2.0</v>
      </c>
      <c r="N912" s="7" t="s">
        <v>213</v>
      </c>
      <c r="O912" s="7">
        <v>1.0</v>
      </c>
      <c r="P912" s="37" t="s">
        <v>1487</v>
      </c>
      <c r="Q912" s="7" t="s">
        <v>9</v>
      </c>
    </row>
    <row r="913">
      <c r="A913" s="6" t="s">
        <v>1490</v>
      </c>
      <c r="B913" s="7">
        <v>19.0</v>
      </c>
      <c r="C913" s="36">
        <v>545000.0</v>
      </c>
      <c r="D913" s="7">
        <v>1.0</v>
      </c>
      <c r="E913" s="7" t="s">
        <v>281</v>
      </c>
      <c r="F913" s="7" t="s">
        <v>261</v>
      </c>
      <c r="G913" s="7" t="s">
        <v>314</v>
      </c>
      <c r="H913" s="7" t="s">
        <v>263</v>
      </c>
      <c r="I913" s="7" t="s">
        <v>204</v>
      </c>
      <c r="J913" s="7" t="s">
        <v>302</v>
      </c>
      <c r="K913" s="7" t="s">
        <v>240</v>
      </c>
      <c r="L913" s="7">
        <v>40.0</v>
      </c>
      <c r="M913" s="7">
        <v>2.0</v>
      </c>
      <c r="N913" s="7" t="s">
        <v>213</v>
      </c>
      <c r="O913" s="7">
        <v>1.0</v>
      </c>
      <c r="P913" s="37" t="s">
        <v>1487</v>
      </c>
      <c r="Q913" s="7" t="s">
        <v>9</v>
      </c>
    </row>
    <row r="914">
      <c r="A914" s="38" t="s">
        <v>1491</v>
      </c>
      <c r="B914" s="39">
        <v>13.0</v>
      </c>
      <c r="C914" s="40">
        <v>51500.0</v>
      </c>
      <c r="D914" s="39">
        <v>1.0</v>
      </c>
      <c r="E914" s="39" t="s">
        <v>208</v>
      </c>
      <c r="F914" s="39" t="s">
        <v>316</v>
      </c>
      <c r="G914" s="39" t="s">
        <v>230</v>
      </c>
      <c r="H914" s="39" t="s">
        <v>249</v>
      </c>
      <c r="I914" s="39">
        <v>40.0</v>
      </c>
      <c r="J914" s="39" t="s">
        <v>250</v>
      </c>
      <c r="K914" s="39" t="s">
        <v>220</v>
      </c>
      <c r="L914" s="39">
        <v>20.0</v>
      </c>
      <c r="M914" s="39">
        <v>1.0</v>
      </c>
      <c r="N914" s="39" t="s">
        <v>213</v>
      </c>
      <c r="O914" s="39" t="s">
        <v>214</v>
      </c>
      <c r="P914" s="41" t="s">
        <v>1492</v>
      </c>
      <c r="Q914" s="39" t="s">
        <v>24</v>
      </c>
    </row>
    <row r="915">
      <c r="A915" s="38" t="s">
        <v>1493</v>
      </c>
      <c r="B915" s="39">
        <v>2.0</v>
      </c>
      <c r="C915" s="40">
        <v>870.0</v>
      </c>
      <c r="D915" s="39">
        <v>1.0</v>
      </c>
      <c r="E915" s="39" t="s">
        <v>208</v>
      </c>
      <c r="F915" s="39" t="s">
        <v>316</v>
      </c>
      <c r="G915" s="39" t="s">
        <v>620</v>
      </c>
      <c r="H915" s="39" t="s">
        <v>249</v>
      </c>
      <c r="I915" s="39">
        <v>40.0</v>
      </c>
      <c r="J915" s="39" t="s">
        <v>204</v>
      </c>
      <c r="K915" s="39" t="s">
        <v>204</v>
      </c>
      <c r="L915" s="39">
        <v>20.0</v>
      </c>
      <c r="M915" s="39">
        <v>1.0</v>
      </c>
      <c r="N915" s="39" t="s">
        <v>213</v>
      </c>
      <c r="O915" s="39" t="s">
        <v>214</v>
      </c>
      <c r="P915" s="41" t="s">
        <v>1492</v>
      </c>
      <c r="Q915" s="39" t="s">
        <v>24</v>
      </c>
    </row>
    <row r="916">
      <c r="A916" s="6" t="s">
        <v>1494</v>
      </c>
      <c r="B916" s="7">
        <v>8.0</v>
      </c>
      <c r="C916" s="36">
        <v>9700.0</v>
      </c>
      <c r="D916" s="7">
        <v>1.0</v>
      </c>
      <c r="E916" s="7" t="s">
        <v>208</v>
      </c>
      <c r="F916" s="7" t="s">
        <v>316</v>
      </c>
      <c r="G916" s="7" t="s">
        <v>232</v>
      </c>
      <c r="H916" s="7" t="s">
        <v>249</v>
      </c>
      <c r="I916" s="7">
        <v>40.0</v>
      </c>
      <c r="J916" s="39" t="s">
        <v>250</v>
      </c>
      <c r="K916" s="7" t="s">
        <v>279</v>
      </c>
      <c r="L916" s="7">
        <v>20.0</v>
      </c>
      <c r="M916" s="7">
        <v>1.0</v>
      </c>
      <c r="N916" s="7" t="s">
        <v>213</v>
      </c>
      <c r="O916" s="7" t="s">
        <v>214</v>
      </c>
      <c r="P916" s="37" t="s">
        <v>1495</v>
      </c>
      <c r="Q916" s="7" t="s">
        <v>24</v>
      </c>
    </row>
    <row r="917">
      <c r="A917" s="38" t="s">
        <v>1496</v>
      </c>
      <c r="B917" s="39">
        <v>18.0</v>
      </c>
      <c r="C917" s="40">
        <v>383000.0</v>
      </c>
      <c r="D917" s="39">
        <v>1.0</v>
      </c>
      <c r="E917" s="39" t="s">
        <v>208</v>
      </c>
      <c r="F917" s="39" t="s">
        <v>316</v>
      </c>
      <c r="G917" s="39" t="s">
        <v>210</v>
      </c>
      <c r="H917" s="39" t="s">
        <v>249</v>
      </c>
      <c r="I917" s="39">
        <v>40.0</v>
      </c>
      <c r="J917" s="39" t="s">
        <v>250</v>
      </c>
      <c r="K917" s="39" t="s">
        <v>301</v>
      </c>
      <c r="L917" s="39">
        <v>20.0</v>
      </c>
      <c r="M917" s="39">
        <v>1.0</v>
      </c>
      <c r="N917" s="39" t="s">
        <v>213</v>
      </c>
      <c r="O917" s="39" t="s">
        <v>214</v>
      </c>
      <c r="P917" s="41" t="s">
        <v>1492</v>
      </c>
      <c r="Q917" s="39" t="s">
        <v>24</v>
      </c>
    </row>
    <row r="918">
      <c r="A918" s="38" t="s">
        <v>1497</v>
      </c>
      <c r="B918" s="39">
        <v>20.0</v>
      </c>
      <c r="C918" s="40">
        <v>918000.0</v>
      </c>
      <c r="D918" s="39">
        <v>2.0</v>
      </c>
      <c r="E918" s="39" t="s">
        <v>234</v>
      </c>
      <c r="F918" s="39" t="s">
        <v>402</v>
      </c>
      <c r="G918" s="39" t="s">
        <v>324</v>
      </c>
      <c r="H918" s="39" t="s">
        <v>403</v>
      </c>
      <c r="I918" s="39">
        <v>80.0</v>
      </c>
      <c r="J918" s="39" t="s">
        <v>591</v>
      </c>
      <c r="K918" s="39" t="s">
        <v>204</v>
      </c>
      <c r="L918" s="39">
        <v>80.0</v>
      </c>
      <c r="M918" s="39">
        <v>8.0</v>
      </c>
      <c r="N918" s="39" t="s">
        <v>213</v>
      </c>
      <c r="O918" s="39">
        <v>2.0</v>
      </c>
      <c r="P918" s="41" t="s">
        <v>1498</v>
      </c>
      <c r="Q918" s="39" t="s">
        <v>24</v>
      </c>
    </row>
    <row r="919">
      <c r="A919" s="6" t="s">
        <v>1499</v>
      </c>
      <c r="B919" s="7">
        <v>6.0</v>
      </c>
      <c r="C919" s="36">
        <v>4750.0</v>
      </c>
      <c r="D919" s="7">
        <v>2.0</v>
      </c>
      <c r="E919" s="7" t="s">
        <v>234</v>
      </c>
      <c r="F919" s="7" t="s">
        <v>402</v>
      </c>
      <c r="G919" s="7" t="s">
        <v>220</v>
      </c>
      <c r="H919" s="7" t="s">
        <v>403</v>
      </c>
      <c r="I919" s="7">
        <v>40.0</v>
      </c>
      <c r="J919" s="7" t="s">
        <v>591</v>
      </c>
      <c r="K919" s="7" t="s">
        <v>204</v>
      </c>
      <c r="L919" s="7">
        <v>20.0</v>
      </c>
      <c r="M919" s="7">
        <v>2.0</v>
      </c>
      <c r="N919" s="7" t="s">
        <v>213</v>
      </c>
      <c r="O919" s="7">
        <v>2.0</v>
      </c>
      <c r="P919" s="37" t="s">
        <v>1500</v>
      </c>
      <c r="Q919" s="7" t="s">
        <v>24</v>
      </c>
    </row>
    <row r="920">
      <c r="A920" s="38" t="s">
        <v>1501</v>
      </c>
      <c r="B920" s="39">
        <v>1.0</v>
      </c>
      <c r="C920" s="40">
        <v>420.0</v>
      </c>
      <c r="D920" s="39">
        <v>2.0</v>
      </c>
      <c r="E920" s="39" t="s">
        <v>234</v>
      </c>
      <c r="F920" s="39" t="s">
        <v>402</v>
      </c>
      <c r="G920" s="39" t="s">
        <v>279</v>
      </c>
      <c r="H920" s="39" t="s">
        <v>403</v>
      </c>
      <c r="I920" s="39">
        <v>30.0</v>
      </c>
      <c r="J920" s="39" t="s">
        <v>591</v>
      </c>
      <c r="K920" s="39" t="s">
        <v>204</v>
      </c>
      <c r="L920" s="39">
        <v>20.0</v>
      </c>
      <c r="M920" s="39">
        <v>2.0</v>
      </c>
      <c r="N920" s="39" t="s">
        <v>213</v>
      </c>
      <c r="O920" s="39">
        <v>2.0</v>
      </c>
      <c r="P920" s="41" t="s">
        <v>1500</v>
      </c>
      <c r="Q920" s="39" t="s">
        <v>24</v>
      </c>
    </row>
    <row r="921">
      <c r="A921" s="38" t="s">
        <v>1502</v>
      </c>
      <c r="B921" s="39">
        <v>11.0</v>
      </c>
      <c r="C921" s="40">
        <v>22800.0</v>
      </c>
      <c r="D921" s="39">
        <v>2.0</v>
      </c>
      <c r="E921" s="39" t="s">
        <v>234</v>
      </c>
      <c r="F921" s="39" t="s">
        <v>402</v>
      </c>
      <c r="G921" s="39" t="s">
        <v>210</v>
      </c>
      <c r="H921" s="39" t="s">
        <v>403</v>
      </c>
      <c r="I921" s="39">
        <v>60.0</v>
      </c>
      <c r="J921" s="39" t="s">
        <v>591</v>
      </c>
      <c r="K921" s="39" t="s">
        <v>204</v>
      </c>
      <c r="L921" s="39">
        <v>40.0</v>
      </c>
      <c r="M921" s="39">
        <v>4.0</v>
      </c>
      <c r="N921" s="39" t="s">
        <v>213</v>
      </c>
      <c r="O921" s="39">
        <v>2.0</v>
      </c>
      <c r="P921" s="41" t="s">
        <v>1503</v>
      </c>
      <c r="Q921" s="39" t="s">
        <v>24</v>
      </c>
    </row>
    <row r="922">
      <c r="A922" s="38" t="s">
        <v>1504</v>
      </c>
      <c r="B922" s="39">
        <v>17.0</v>
      </c>
      <c r="C922" s="40">
        <v>304000.0</v>
      </c>
      <c r="D922" s="39">
        <v>2.0</v>
      </c>
      <c r="E922" s="39" t="s">
        <v>234</v>
      </c>
      <c r="F922" s="39" t="s">
        <v>402</v>
      </c>
      <c r="G922" s="39" t="s">
        <v>368</v>
      </c>
      <c r="H922" s="39" t="s">
        <v>403</v>
      </c>
      <c r="I922" s="39">
        <v>60.0</v>
      </c>
      <c r="J922" s="39" t="s">
        <v>591</v>
      </c>
      <c r="K922" s="39" t="s">
        <v>204</v>
      </c>
      <c r="L922" s="39">
        <v>40.0</v>
      </c>
      <c r="M922" s="39">
        <v>4.0</v>
      </c>
      <c r="N922" s="39" t="s">
        <v>213</v>
      </c>
      <c r="O922" s="39">
        <v>2.0</v>
      </c>
      <c r="P922" s="41" t="s">
        <v>1505</v>
      </c>
      <c r="Q922" s="39" t="s">
        <v>24</v>
      </c>
    </row>
    <row r="923">
      <c r="A923" s="38" t="s">
        <v>1506</v>
      </c>
      <c r="B923" s="39">
        <v>1.0</v>
      </c>
      <c r="C923" s="40">
        <v>450.0</v>
      </c>
      <c r="D923" s="39">
        <v>2.0</v>
      </c>
      <c r="E923" s="39" t="s">
        <v>200</v>
      </c>
      <c r="F923" s="39" t="s">
        <v>402</v>
      </c>
      <c r="G923" s="39" t="s">
        <v>223</v>
      </c>
      <c r="H923" s="39" t="s">
        <v>403</v>
      </c>
      <c r="I923" s="39">
        <v>30.0</v>
      </c>
      <c r="J923" s="39" t="s">
        <v>591</v>
      </c>
      <c r="K923" s="39" t="s">
        <v>204</v>
      </c>
      <c r="L923" s="39">
        <v>20.0</v>
      </c>
      <c r="M923" s="39">
        <v>4.0</v>
      </c>
      <c r="N923" s="39" t="s">
        <v>213</v>
      </c>
      <c r="O923" s="39">
        <v>1.0</v>
      </c>
      <c r="P923" s="41" t="s">
        <v>1507</v>
      </c>
      <c r="Q923" s="39" t="s">
        <v>24</v>
      </c>
    </row>
    <row r="924">
      <c r="A924" s="6" t="s">
        <v>1508</v>
      </c>
      <c r="B924" s="7">
        <v>4.0</v>
      </c>
      <c r="C924" s="36">
        <v>2180.0</v>
      </c>
      <c r="D924" s="7">
        <v>1.0</v>
      </c>
      <c r="E924" s="7" t="s">
        <v>281</v>
      </c>
      <c r="F924" s="7" t="s">
        <v>402</v>
      </c>
      <c r="G924" s="7" t="s">
        <v>223</v>
      </c>
      <c r="H924" s="7" t="s">
        <v>403</v>
      </c>
      <c r="I924" s="7" t="s">
        <v>204</v>
      </c>
      <c r="J924" s="7" t="s">
        <v>204</v>
      </c>
      <c r="K924" s="7" t="s">
        <v>204</v>
      </c>
      <c r="L924" s="7">
        <v>20.0</v>
      </c>
      <c r="M924" s="7">
        <v>2.0</v>
      </c>
      <c r="N924" s="7" t="s">
        <v>213</v>
      </c>
      <c r="O924" s="7" t="s">
        <v>214</v>
      </c>
      <c r="P924" s="37" t="s">
        <v>359</v>
      </c>
      <c r="Q924" s="7" t="s">
        <v>24</v>
      </c>
    </row>
    <row r="925">
      <c r="A925" s="38" t="s">
        <v>1509</v>
      </c>
      <c r="B925" s="39">
        <v>14.0</v>
      </c>
      <c r="C925" s="40">
        <v>77400.0</v>
      </c>
      <c r="D925" s="39">
        <v>1.0</v>
      </c>
      <c r="E925" s="39" t="s">
        <v>281</v>
      </c>
      <c r="F925" s="39" t="s">
        <v>402</v>
      </c>
      <c r="G925" s="39" t="s">
        <v>218</v>
      </c>
      <c r="H925" s="39" t="s">
        <v>403</v>
      </c>
      <c r="I925" s="39" t="s">
        <v>204</v>
      </c>
      <c r="J925" s="39" t="s">
        <v>204</v>
      </c>
      <c r="K925" s="39" t="s">
        <v>204</v>
      </c>
      <c r="L925" s="39">
        <v>20.0</v>
      </c>
      <c r="M925" s="39">
        <v>4.0</v>
      </c>
      <c r="N925" s="39" t="s">
        <v>213</v>
      </c>
      <c r="O925" s="39" t="s">
        <v>214</v>
      </c>
      <c r="P925" s="41" t="s">
        <v>359</v>
      </c>
      <c r="Q925" s="39" t="s">
        <v>24</v>
      </c>
    </row>
    <row r="926">
      <c r="A926" s="38" t="s">
        <v>1510</v>
      </c>
      <c r="B926" s="39">
        <v>9.0</v>
      </c>
      <c r="C926" s="40">
        <v>13700.0</v>
      </c>
      <c r="D926" s="39">
        <v>1.0</v>
      </c>
      <c r="E926" s="39" t="s">
        <v>281</v>
      </c>
      <c r="F926" s="39" t="s">
        <v>402</v>
      </c>
      <c r="G926" s="39" t="s">
        <v>221</v>
      </c>
      <c r="H926" s="39" t="s">
        <v>403</v>
      </c>
      <c r="I926" s="39" t="s">
        <v>204</v>
      </c>
      <c r="J926" s="39" t="s">
        <v>204</v>
      </c>
      <c r="K926" s="39" t="s">
        <v>204</v>
      </c>
      <c r="L926" s="39">
        <v>20.0</v>
      </c>
      <c r="M926" s="39">
        <v>2.0</v>
      </c>
      <c r="N926" s="39" t="s">
        <v>213</v>
      </c>
      <c r="O926" s="39" t="s">
        <v>214</v>
      </c>
      <c r="P926" s="41" t="s">
        <v>359</v>
      </c>
      <c r="Q926" s="39" t="s">
        <v>24</v>
      </c>
    </row>
    <row r="927">
      <c r="A927" s="38" t="s">
        <v>1511</v>
      </c>
      <c r="B927" s="39">
        <v>17.0</v>
      </c>
      <c r="C927" s="40">
        <v>259000.0</v>
      </c>
      <c r="D927" s="39">
        <v>1.0</v>
      </c>
      <c r="E927" s="39" t="s">
        <v>281</v>
      </c>
      <c r="F927" s="39" t="s">
        <v>402</v>
      </c>
      <c r="G927" s="39" t="s">
        <v>349</v>
      </c>
      <c r="H927" s="39" t="s">
        <v>403</v>
      </c>
      <c r="I927" s="39" t="s">
        <v>204</v>
      </c>
      <c r="J927" s="39" t="s">
        <v>204</v>
      </c>
      <c r="K927" s="39" t="s">
        <v>204</v>
      </c>
      <c r="L927" s="39">
        <v>20.0</v>
      </c>
      <c r="M927" s="39">
        <v>4.0</v>
      </c>
      <c r="N927" s="39" t="s">
        <v>213</v>
      </c>
      <c r="O927" s="39" t="s">
        <v>214</v>
      </c>
      <c r="P927" s="41" t="s">
        <v>359</v>
      </c>
      <c r="Q927" s="39" t="s">
        <v>24</v>
      </c>
    </row>
    <row r="928">
      <c r="A928" s="6" t="s">
        <v>1512</v>
      </c>
      <c r="B928" s="7">
        <v>5.0</v>
      </c>
      <c r="C928" s="36">
        <v>2800.0</v>
      </c>
      <c r="D928" s="7">
        <v>1.0</v>
      </c>
      <c r="E928" s="7" t="s">
        <v>208</v>
      </c>
      <c r="F928" s="7" t="s">
        <v>402</v>
      </c>
      <c r="G928" s="7" t="s">
        <v>232</v>
      </c>
      <c r="H928" s="7" t="s">
        <v>403</v>
      </c>
      <c r="I928" s="7">
        <v>30.0</v>
      </c>
      <c r="J928" s="7" t="s">
        <v>430</v>
      </c>
      <c r="K928" s="7" t="s">
        <v>204</v>
      </c>
      <c r="L928" s="7">
        <v>20.0</v>
      </c>
      <c r="M928" s="7">
        <v>4.0</v>
      </c>
      <c r="N928" s="7" t="s">
        <v>213</v>
      </c>
      <c r="O928" s="7" t="s">
        <v>214</v>
      </c>
      <c r="P928" s="37" t="s">
        <v>1513</v>
      </c>
      <c r="Q928" s="7" t="s">
        <v>24</v>
      </c>
    </row>
    <row r="929">
      <c r="A929" s="38" t="s">
        <v>1514</v>
      </c>
      <c r="B929" s="39">
        <v>19.0</v>
      </c>
      <c r="C929" s="40">
        <v>98000.0</v>
      </c>
      <c r="D929" s="39">
        <v>2.0</v>
      </c>
      <c r="E929" s="45" t="s">
        <v>198</v>
      </c>
      <c r="F929" s="39" t="s">
        <v>235</v>
      </c>
      <c r="G929" s="39" t="s">
        <v>258</v>
      </c>
      <c r="H929" s="39" t="s">
        <v>263</v>
      </c>
      <c r="I929" s="39">
        <v>40.0</v>
      </c>
      <c r="J929" s="39" t="s">
        <v>204</v>
      </c>
      <c r="K929" s="39" t="s">
        <v>258</v>
      </c>
      <c r="L929" s="39" t="s">
        <v>372</v>
      </c>
      <c r="M929" s="39" t="s">
        <v>204</v>
      </c>
      <c r="N929" s="39" t="s">
        <v>204</v>
      </c>
      <c r="O929" s="39" t="s">
        <v>214</v>
      </c>
      <c r="P929" s="41" t="s">
        <v>1515</v>
      </c>
      <c r="Q929" s="39" t="s">
        <v>24</v>
      </c>
    </row>
    <row r="930">
      <c r="A930" s="38" t="s">
        <v>1516</v>
      </c>
      <c r="B930" s="39">
        <v>10.0</v>
      </c>
      <c r="C930" s="40">
        <v>3120.0</v>
      </c>
      <c r="D930" s="39">
        <v>2.0</v>
      </c>
      <c r="E930" s="45" t="s">
        <v>198</v>
      </c>
      <c r="F930" s="39" t="s">
        <v>235</v>
      </c>
      <c r="G930" s="39" t="s">
        <v>277</v>
      </c>
      <c r="H930" s="39" t="s">
        <v>249</v>
      </c>
      <c r="I930" s="39">
        <v>20.0</v>
      </c>
      <c r="J930" s="39" t="s">
        <v>339</v>
      </c>
      <c r="K930" s="39" t="s">
        <v>277</v>
      </c>
      <c r="L930" s="39" t="s">
        <v>372</v>
      </c>
      <c r="M930" s="39" t="s">
        <v>204</v>
      </c>
      <c r="N930" s="39" t="s">
        <v>204</v>
      </c>
      <c r="O930" s="39" t="s">
        <v>214</v>
      </c>
      <c r="P930" s="41" t="s">
        <v>464</v>
      </c>
      <c r="Q930" s="39" t="s">
        <v>24</v>
      </c>
    </row>
    <row r="931">
      <c r="A931" s="6" t="s">
        <v>1517</v>
      </c>
      <c r="B931" s="7">
        <v>4.0</v>
      </c>
      <c r="C931" s="36">
        <v>370.0</v>
      </c>
      <c r="D931" s="7">
        <v>1.0</v>
      </c>
      <c r="E931" s="7" t="s">
        <v>198</v>
      </c>
      <c r="F931" s="7" t="s">
        <v>235</v>
      </c>
      <c r="G931" s="7" t="s">
        <v>232</v>
      </c>
      <c r="H931" s="7" t="s">
        <v>203</v>
      </c>
      <c r="I931" s="7">
        <v>20.0</v>
      </c>
      <c r="J931" s="7" t="s">
        <v>455</v>
      </c>
      <c r="K931" s="7" t="s">
        <v>204</v>
      </c>
      <c r="L931" s="7" t="s">
        <v>372</v>
      </c>
      <c r="M931" s="7" t="s">
        <v>204</v>
      </c>
      <c r="N931" s="7" t="s">
        <v>204</v>
      </c>
      <c r="O931" s="7" t="s">
        <v>214</v>
      </c>
      <c r="P931" s="37" t="s">
        <v>1518</v>
      </c>
      <c r="Q931" s="7" t="s">
        <v>24</v>
      </c>
    </row>
    <row r="932">
      <c r="A932" s="6" t="s">
        <v>1519</v>
      </c>
      <c r="B932" s="7">
        <v>7.0</v>
      </c>
      <c r="C932" s="36">
        <v>1120.0</v>
      </c>
      <c r="D932" s="7">
        <v>1.0</v>
      </c>
      <c r="E932" s="7" t="s">
        <v>198</v>
      </c>
      <c r="F932" s="7" t="s">
        <v>235</v>
      </c>
      <c r="G932" s="7" t="s">
        <v>301</v>
      </c>
      <c r="H932" s="7" t="s">
        <v>203</v>
      </c>
      <c r="I932" s="7">
        <v>20.0</v>
      </c>
      <c r="J932" s="7" t="s">
        <v>410</v>
      </c>
      <c r="K932" s="7" t="s">
        <v>204</v>
      </c>
      <c r="L932" s="7" t="s">
        <v>372</v>
      </c>
      <c r="M932" s="7" t="s">
        <v>204</v>
      </c>
      <c r="N932" s="7" t="s">
        <v>204</v>
      </c>
      <c r="O932" s="7" t="s">
        <v>214</v>
      </c>
      <c r="P932" s="37" t="s">
        <v>464</v>
      </c>
      <c r="Q932" s="7" t="s">
        <v>24</v>
      </c>
    </row>
    <row r="933">
      <c r="A933" s="38" t="s">
        <v>1520</v>
      </c>
      <c r="B933" s="39">
        <v>13.0</v>
      </c>
      <c r="C933" s="40">
        <v>8550.0</v>
      </c>
      <c r="D933" s="39">
        <v>2.0</v>
      </c>
      <c r="E933" s="45" t="s">
        <v>198</v>
      </c>
      <c r="F933" s="39" t="s">
        <v>235</v>
      </c>
      <c r="G933" s="39" t="s">
        <v>255</v>
      </c>
      <c r="H933" s="39" t="s">
        <v>403</v>
      </c>
      <c r="I933" s="39">
        <v>20.0</v>
      </c>
      <c r="J933" s="39" t="s">
        <v>1343</v>
      </c>
      <c r="K933" s="39" t="s">
        <v>255</v>
      </c>
      <c r="L933" s="39" t="s">
        <v>372</v>
      </c>
      <c r="M933" s="39" t="s">
        <v>204</v>
      </c>
      <c r="N933" s="39" t="s">
        <v>204</v>
      </c>
      <c r="O933" s="39" t="s">
        <v>214</v>
      </c>
      <c r="P933" s="41" t="s">
        <v>464</v>
      </c>
      <c r="Q933" s="39" t="s">
        <v>24</v>
      </c>
    </row>
    <row r="934">
      <c r="A934" s="38" t="s">
        <v>1521</v>
      </c>
      <c r="B934" s="39">
        <v>16.0</v>
      </c>
      <c r="C934" s="40">
        <v>29100.0</v>
      </c>
      <c r="D934" s="39">
        <v>2.0</v>
      </c>
      <c r="E934" s="45" t="s">
        <v>198</v>
      </c>
      <c r="F934" s="39" t="s">
        <v>235</v>
      </c>
      <c r="G934" s="39" t="s">
        <v>544</v>
      </c>
      <c r="H934" s="39" t="s">
        <v>203</v>
      </c>
      <c r="I934" s="39">
        <v>20.0</v>
      </c>
      <c r="J934" s="39" t="s">
        <v>410</v>
      </c>
      <c r="K934" s="39" t="s">
        <v>544</v>
      </c>
      <c r="L934" s="39" t="s">
        <v>372</v>
      </c>
      <c r="M934" s="39" t="s">
        <v>204</v>
      </c>
      <c r="N934" s="39" t="s">
        <v>204</v>
      </c>
      <c r="O934" s="39" t="s">
        <v>214</v>
      </c>
      <c r="P934" s="41" t="s">
        <v>464</v>
      </c>
      <c r="Q934" s="39" t="s">
        <v>24</v>
      </c>
    </row>
    <row r="935">
      <c r="A935" s="38" t="s">
        <v>1522</v>
      </c>
      <c r="B935" s="39">
        <v>11.0</v>
      </c>
      <c r="C935" s="40">
        <v>23600.0</v>
      </c>
      <c r="D935" s="39">
        <v>1.0</v>
      </c>
      <c r="E935" s="39" t="s">
        <v>281</v>
      </c>
      <c r="F935" s="39" t="s">
        <v>402</v>
      </c>
      <c r="G935" s="39" t="s">
        <v>301</v>
      </c>
      <c r="H935" s="39" t="s">
        <v>403</v>
      </c>
      <c r="I935" s="39">
        <v>40.0</v>
      </c>
      <c r="J935" s="39" t="s">
        <v>1343</v>
      </c>
      <c r="K935" s="39" t="s">
        <v>204</v>
      </c>
      <c r="L935" s="39" t="s">
        <v>204</v>
      </c>
      <c r="M935" s="39" t="s">
        <v>204</v>
      </c>
      <c r="N935" s="39" t="s">
        <v>204</v>
      </c>
      <c r="O935" s="39" t="s">
        <v>214</v>
      </c>
      <c r="P935" s="41" t="s">
        <v>891</v>
      </c>
      <c r="Q935" s="39" t="s">
        <v>24</v>
      </c>
    </row>
    <row r="936">
      <c r="A936" s="38" t="s">
        <v>1523</v>
      </c>
      <c r="B936" s="39">
        <v>19.0</v>
      </c>
      <c r="C936" s="40">
        <v>482000.0</v>
      </c>
      <c r="D936" s="39">
        <v>1.0</v>
      </c>
      <c r="E936" s="39" t="s">
        <v>281</v>
      </c>
      <c r="F936" s="39" t="s">
        <v>402</v>
      </c>
      <c r="G936" s="39" t="s">
        <v>295</v>
      </c>
      <c r="H936" s="39" t="s">
        <v>403</v>
      </c>
      <c r="I936" s="39">
        <v>80.0</v>
      </c>
      <c r="J936" s="39" t="s">
        <v>1343</v>
      </c>
      <c r="K936" s="39" t="s">
        <v>204</v>
      </c>
      <c r="L936" s="39" t="s">
        <v>204</v>
      </c>
      <c r="M936" s="39" t="s">
        <v>204</v>
      </c>
      <c r="N936" s="39" t="s">
        <v>204</v>
      </c>
      <c r="O936" s="39" t="s">
        <v>214</v>
      </c>
      <c r="P936" s="41" t="s">
        <v>891</v>
      </c>
      <c r="Q936" s="39" t="s">
        <v>24</v>
      </c>
    </row>
    <row r="937">
      <c r="A937" s="38" t="s">
        <v>1524</v>
      </c>
      <c r="B937" s="39">
        <v>1.0</v>
      </c>
      <c r="C937" s="40">
        <v>115.0</v>
      </c>
      <c r="D937" s="39">
        <v>1.0</v>
      </c>
      <c r="E937" s="39" t="s">
        <v>281</v>
      </c>
      <c r="F937" s="39" t="s">
        <v>402</v>
      </c>
      <c r="G937" s="39" t="s">
        <v>223</v>
      </c>
      <c r="H937" s="39" t="s">
        <v>403</v>
      </c>
      <c r="I937" s="39">
        <v>20.0</v>
      </c>
      <c r="J937" s="39" t="s">
        <v>1343</v>
      </c>
      <c r="K937" s="39" t="s">
        <v>204</v>
      </c>
      <c r="L937" s="39" t="s">
        <v>204</v>
      </c>
      <c r="M937" s="39" t="s">
        <v>204</v>
      </c>
      <c r="N937" s="39" t="s">
        <v>204</v>
      </c>
      <c r="O937" s="39" t="s">
        <v>214</v>
      </c>
      <c r="P937" s="41" t="s">
        <v>891</v>
      </c>
      <c r="Q937" s="39" t="s">
        <v>24</v>
      </c>
    </row>
    <row r="938">
      <c r="A938" s="6" t="s">
        <v>1525</v>
      </c>
      <c r="B938" s="7">
        <v>6.0</v>
      </c>
      <c r="C938" s="36">
        <v>3900.0</v>
      </c>
      <c r="D938" s="7">
        <v>1.0</v>
      </c>
      <c r="E938" s="7" t="s">
        <v>281</v>
      </c>
      <c r="F938" s="7" t="s">
        <v>402</v>
      </c>
      <c r="G938" s="7" t="s">
        <v>279</v>
      </c>
      <c r="H938" s="7" t="s">
        <v>403</v>
      </c>
      <c r="I938" s="7">
        <v>30.0</v>
      </c>
      <c r="J938" s="7" t="s">
        <v>1343</v>
      </c>
      <c r="K938" s="7" t="s">
        <v>204</v>
      </c>
      <c r="L938" s="7" t="s">
        <v>204</v>
      </c>
      <c r="M938" s="7" t="s">
        <v>204</v>
      </c>
      <c r="N938" s="7" t="s">
        <v>204</v>
      </c>
      <c r="O938" s="7" t="s">
        <v>214</v>
      </c>
      <c r="P938" s="37" t="s">
        <v>891</v>
      </c>
      <c r="Q938" s="7" t="s">
        <v>24</v>
      </c>
    </row>
    <row r="939">
      <c r="A939" s="38" t="s">
        <v>1526</v>
      </c>
      <c r="B939" s="39">
        <v>16.0</v>
      </c>
      <c r="C939" s="40">
        <v>146000.0</v>
      </c>
      <c r="D939" s="39">
        <v>1.0</v>
      </c>
      <c r="E939" s="39" t="s">
        <v>281</v>
      </c>
      <c r="F939" s="39" t="s">
        <v>402</v>
      </c>
      <c r="G939" s="39" t="s">
        <v>518</v>
      </c>
      <c r="H939" s="39" t="s">
        <v>403</v>
      </c>
      <c r="I939" s="39">
        <v>60.0</v>
      </c>
      <c r="J939" s="39" t="s">
        <v>1343</v>
      </c>
      <c r="K939" s="39" t="s">
        <v>204</v>
      </c>
      <c r="L939" s="39" t="s">
        <v>204</v>
      </c>
      <c r="M939" s="39" t="s">
        <v>204</v>
      </c>
      <c r="N939" s="39" t="s">
        <v>204</v>
      </c>
      <c r="O939" s="39" t="s">
        <v>214</v>
      </c>
      <c r="P939" s="41" t="s">
        <v>891</v>
      </c>
      <c r="Q939" s="39" t="s">
        <v>24</v>
      </c>
    </row>
    <row r="940">
      <c r="A940" s="38" t="s">
        <v>1527</v>
      </c>
      <c r="B940" s="39">
        <v>12.0</v>
      </c>
      <c r="C940" s="40">
        <v>35200.0</v>
      </c>
      <c r="D940" s="39">
        <v>2.0</v>
      </c>
      <c r="E940" s="39" t="s">
        <v>281</v>
      </c>
      <c r="F940" s="39" t="s">
        <v>402</v>
      </c>
      <c r="G940" s="39" t="s">
        <v>225</v>
      </c>
      <c r="H940" s="39" t="s">
        <v>1528</v>
      </c>
      <c r="I940" s="39">
        <v>20.0</v>
      </c>
      <c r="J940" s="39" t="s">
        <v>1343</v>
      </c>
      <c r="K940" s="39" t="s">
        <v>204</v>
      </c>
      <c r="L940" s="39" t="s">
        <v>204</v>
      </c>
      <c r="M940" s="39" t="s">
        <v>204</v>
      </c>
      <c r="N940" s="39" t="s">
        <v>204</v>
      </c>
      <c r="O940" s="39">
        <v>1.0</v>
      </c>
      <c r="P940" s="41" t="s">
        <v>891</v>
      </c>
      <c r="Q940" s="39" t="s">
        <v>24</v>
      </c>
    </row>
    <row r="941">
      <c r="A941" s="6" t="s">
        <v>1529</v>
      </c>
      <c r="B941" s="7">
        <v>4.0</v>
      </c>
      <c r="C941" s="36">
        <v>2200.0</v>
      </c>
      <c r="D941" s="7">
        <v>2.0</v>
      </c>
      <c r="E941" s="7" t="s">
        <v>281</v>
      </c>
      <c r="F941" s="7" t="s">
        <v>402</v>
      </c>
      <c r="G941" s="7" t="s">
        <v>232</v>
      </c>
      <c r="H941" s="7" t="s">
        <v>1528</v>
      </c>
      <c r="I941" s="7">
        <v>20.0</v>
      </c>
      <c r="J941" s="7" t="s">
        <v>1343</v>
      </c>
      <c r="K941" s="7" t="s">
        <v>204</v>
      </c>
      <c r="L941" s="7" t="s">
        <v>204</v>
      </c>
      <c r="M941" s="7" t="s">
        <v>204</v>
      </c>
      <c r="N941" s="7" t="s">
        <v>204</v>
      </c>
      <c r="O941" s="7">
        <v>1.0</v>
      </c>
      <c r="P941" s="37" t="s">
        <v>891</v>
      </c>
      <c r="Q941" s="7" t="s">
        <v>24</v>
      </c>
    </row>
    <row r="942">
      <c r="A942" s="6" t="s">
        <v>1530</v>
      </c>
      <c r="B942" s="7">
        <v>8.0</v>
      </c>
      <c r="C942" s="36">
        <v>9500.0</v>
      </c>
      <c r="D942" s="7">
        <v>2.0</v>
      </c>
      <c r="E942" s="7" t="s">
        <v>281</v>
      </c>
      <c r="F942" s="7" t="s">
        <v>402</v>
      </c>
      <c r="G942" s="7" t="s">
        <v>230</v>
      </c>
      <c r="H942" s="7" t="s">
        <v>1528</v>
      </c>
      <c r="I942" s="7">
        <v>20.0</v>
      </c>
      <c r="J942" s="7" t="s">
        <v>1343</v>
      </c>
      <c r="K942" s="7" t="s">
        <v>204</v>
      </c>
      <c r="L942" s="7" t="s">
        <v>204</v>
      </c>
      <c r="M942" s="7" t="s">
        <v>204</v>
      </c>
      <c r="N942" s="7" t="s">
        <v>204</v>
      </c>
      <c r="O942" s="7">
        <v>1.0</v>
      </c>
      <c r="P942" s="37" t="s">
        <v>891</v>
      </c>
      <c r="Q942" s="7" t="s">
        <v>24</v>
      </c>
    </row>
    <row r="943">
      <c r="A943" s="38" t="s">
        <v>1531</v>
      </c>
      <c r="B943" s="39">
        <v>17.0</v>
      </c>
      <c r="C943" s="40">
        <v>247000.0</v>
      </c>
      <c r="D943" s="39">
        <v>2.0</v>
      </c>
      <c r="E943" s="39" t="s">
        <v>281</v>
      </c>
      <c r="F943" s="39" t="s">
        <v>402</v>
      </c>
      <c r="G943" s="39" t="s">
        <v>911</v>
      </c>
      <c r="H943" s="39" t="s">
        <v>1528</v>
      </c>
      <c r="I943" s="39" t="s">
        <v>204</v>
      </c>
      <c r="J943" s="39" t="s">
        <v>1343</v>
      </c>
      <c r="K943" s="39" t="s">
        <v>204</v>
      </c>
      <c r="L943" s="39" t="s">
        <v>204</v>
      </c>
      <c r="M943" s="39" t="s">
        <v>204</v>
      </c>
      <c r="N943" s="39" t="s">
        <v>204</v>
      </c>
      <c r="O943" s="39">
        <v>1.0</v>
      </c>
      <c r="P943" s="41" t="s">
        <v>891</v>
      </c>
      <c r="Q943" s="39" t="s">
        <v>24</v>
      </c>
    </row>
    <row r="944">
      <c r="A944" s="47" t="s">
        <v>1532</v>
      </c>
      <c r="B944" s="7">
        <v>6.0</v>
      </c>
      <c r="C944" s="36">
        <v>3750.0</v>
      </c>
      <c r="D944" s="7">
        <v>1.0</v>
      </c>
      <c r="E944" s="7" t="s">
        <v>208</v>
      </c>
      <c r="F944" s="7" t="s">
        <v>201</v>
      </c>
      <c r="G944" s="7" t="s">
        <v>221</v>
      </c>
      <c r="H944" s="7" t="s">
        <v>203</v>
      </c>
      <c r="I944" s="7">
        <v>60.0</v>
      </c>
      <c r="J944" s="7" t="s">
        <v>410</v>
      </c>
      <c r="K944" s="7" t="s">
        <v>279</v>
      </c>
      <c r="L944" s="7">
        <v>20.0</v>
      </c>
      <c r="M944" s="7">
        <v>1.0</v>
      </c>
      <c r="N944" s="7" t="s">
        <v>205</v>
      </c>
      <c r="O944" s="7" t="s">
        <v>214</v>
      </c>
      <c r="P944" s="37" t="s">
        <v>1533</v>
      </c>
      <c r="Q944" s="7" t="s">
        <v>42</v>
      </c>
    </row>
    <row r="945">
      <c r="A945" s="47" t="s">
        <v>1534</v>
      </c>
      <c r="B945" s="7">
        <v>12.0</v>
      </c>
      <c r="C945" s="36">
        <v>32000.0</v>
      </c>
      <c r="D945" s="7">
        <v>1.0</v>
      </c>
      <c r="E945" s="7" t="s">
        <v>208</v>
      </c>
      <c r="F945" s="7" t="s">
        <v>201</v>
      </c>
      <c r="G945" s="7" t="s">
        <v>352</v>
      </c>
      <c r="H945" s="7" t="s">
        <v>203</v>
      </c>
      <c r="I945" s="7">
        <v>60.0</v>
      </c>
      <c r="J945" s="7" t="s">
        <v>410</v>
      </c>
      <c r="K945" s="7" t="s">
        <v>301</v>
      </c>
      <c r="L945" s="7">
        <v>20.0</v>
      </c>
      <c r="M945" s="7">
        <v>1.0</v>
      </c>
      <c r="N945" s="7" t="s">
        <v>205</v>
      </c>
      <c r="O945" s="7" t="s">
        <v>214</v>
      </c>
      <c r="P945" s="37" t="s">
        <v>1533</v>
      </c>
      <c r="Q945" s="7" t="s">
        <v>42</v>
      </c>
    </row>
    <row r="946">
      <c r="A946" s="47" t="s">
        <v>1535</v>
      </c>
      <c r="B946" s="7">
        <v>17.0</v>
      </c>
      <c r="C946" s="36">
        <v>216500.0</v>
      </c>
      <c r="D946" s="7">
        <v>1.0</v>
      </c>
      <c r="E946" s="7" t="s">
        <v>208</v>
      </c>
      <c r="F946" s="7" t="s">
        <v>201</v>
      </c>
      <c r="G946" s="7" t="s">
        <v>1329</v>
      </c>
      <c r="H946" s="7" t="s">
        <v>203</v>
      </c>
      <c r="I946" s="7">
        <v>60.0</v>
      </c>
      <c r="J946" s="7" t="s">
        <v>410</v>
      </c>
      <c r="K946" s="7" t="s">
        <v>292</v>
      </c>
      <c r="L946" s="7">
        <v>20.0</v>
      </c>
      <c r="M946" s="7">
        <v>1.0</v>
      </c>
      <c r="N946" s="7" t="s">
        <v>205</v>
      </c>
      <c r="O946" s="7" t="s">
        <v>214</v>
      </c>
      <c r="P946" s="37" t="s">
        <v>1533</v>
      </c>
      <c r="Q946" s="7" t="s">
        <v>42</v>
      </c>
    </row>
    <row r="947">
      <c r="A947" s="47" t="s">
        <v>1536</v>
      </c>
      <c r="B947" s="7">
        <v>1.0</v>
      </c>
      <c r="C947" s="36">
        <v>105.0</v>
      </c>
      <c r="D947" s="7">
        <v>1.0</v>
      </c>
      <c r="E947" s="7" t="s">
        <v>208</v>
      </c>
      <c r="F947" s="7" t="s">
        <v>201</v>
      </c>
      <c r="G947" s="7" t="s">
        <v>223</v>
      </c>
      <c r="H947" s="7" t="s">
        <v>203</v>
      </c>
      <c r="I947" s="7">
        <v>60.0</v>
      </c>
      <c r="J947" s="7" t="s">
        <v>410</v>
      </c>
      <c r="K947" s="7">
        <v>2.0</v>
      </c>
      <c r="L947" s="7">
        <v>20.0</v>
      </c>
      <c r="M947" s="7">
        <v>1.0</v>
      </c>
      <c r="N947" s="7" t="s">
        <v>205</v>
      </c>
      <c r="O947" s="7" t="s">
        <v>214</v>
      </c>
      <c r="P947" s="37" t="s">
        <v>1533</v>
      </c>
      <c r="Q947" s="7" t="s">
        <v>42</v>
      </c>
    </row>
    <row r="948">
      <c r="A948" s="6" t="s">
        <v>1537</v>
      </c>
      <c r="B948" s="7">
        <v>8.0</v>
      </c>
      <c r="C948" s="36">
        <v>9400.0</v>
      </c>
      <c r="D948" s="7">
        <v>2.0</v>
      </c>
      <c r="E948" s="7" t="s">
        <v>281</v>
      </c>
      <c r="F948" s="7" t="s">
        <v>235</v>
      </c>
      <c r="G948" s="7" t="s">
        <v>210</v>
      </c>
      <c r="H948" s="7" t="s">
        <v>358</v>
      </c>
      <c r="I948" s="7" t="s">
        <v>204</v>
      </c>
      <c r="J948" s="7" t="s">
        <v>427</v>
      </c>
      <c r="K948" s="7" t="s">
        <v>204</v>
      </c>
      <c r="L948" s="7" t="s">
        <v>204</v>
      </c>
      <c r="M948" s="7" t="s">
        <v>204</v>
      </c>
      <c r="N948" s="7" t="s">
        <v>204</v>
      </c>
      <c r="O948" s="7">
        <v>1.0</v>
      </c>
      <c r="P948" s="37" t="s">
        <v>1538</v>
      </c>
      <c r="Q948" s="7" t="s">
        <v>42</v>
      </c>
    </row>
    <row r="949">
      <c r="A949" s="6" t="s">
        <v>1539</v>
      </c>
      <c r="B949" s="7">
        <v>12.0</v>
      </c>
      <c r="C949" s="36">
        <v>36900.0</v>
      </c>
      <c r="D949" s="7">
        <v>2.0</v>
      </c>
      <c r="E949" s="7" t="s">
        <v>281</v>
      </c>
      <c r="F949" s="7" t="s">
        <v>235</v>
      </c>
      <c r="G949" s="7" t="s">
        <v>368</v>
      </c>
      <c r="H949" s="7" t="s">
        <v>358</v>
      </c>
      <c r="I949" s="7" t="s">
        <v>204</v>
      </c>
      <c r="J949" s="7" t="s">
        <v>427</v>
      </c>
      <c r="K949" s="7" t="s">
        <v>204</v>
      </c>
      <c r="L949" s="7" t="s">
        <v>204</v>
      </c>
      <c r="M949" s="7" t="s">
        <v>204</v>
      </c>
      <c r="N949" s="7" t="s">
        <v>204</v>
      </c>
      <c r="O949" s="7">
        <v>1.0</v>
      </c>
      <c r="P949" s="37" t="s">
        <v>1538</v>
      </c>
      <c r="Q949" s="7" t="s">
        <v>42</v>
      </c>
    </row>
    <row r="950">
      <c r="A950" s="6" t="s">
        <v>1540</v>
      </c>
      <c r="B950" s="7">
        <v>4.0</v>
      </c>
      <c r="C950" s="36">
        <v>1880.0</v>
      </c>
      <c r="D950" s="7">
        <v>2.0</v>
      </c>
      <c r="E950" s="7" t="s">
        <v>281</v>
      </c>
      <c r="F950" s="7" t="s">
        <v>235</v>
      </c>
      <c r="G950" s="7" t="s">
        <v>232</v>
      </c>
      <c r="H950" s="7" t="s">
        <v>358</v>
      </c>
      <c r="I950" s="7" t="s">
        <v>204</v>
      </c>
      <c r="J950" s="7" t="s">
        <v>427</v>
      </c>
      <c r="K950" s="7" t="s">
        <v>204</v>
      </c>
      <c r="L950" s="7" t="s">
        <v>204</v>
      </c>
      <c r="M950" s="7" t="s">
        <v>204</v>
      </c>
      <c r="N950" s="7" t="s">
        <v>204</v>
      </c>
      <c r="O950" s="7">
        <v>1.0</v>
      </c>
      <c r="P950" s="37" t="s">
        <v>1538</v>
      </c>
      <c r="Q950" s="7" t="s">
        <v>42</v>
      </c>
    </row>
    <row r="951">
      <c r="A951" s="6" t="s">
        <v>1541</v>
      </c>
      <c r="B951" s="7">
        <v>1.0</v>
      </c>
      <c r="C951" s="36">
        <v>220.0</v>
      </c>
      <c r="D951" s="7">
        <v>2.0</v>
      </c>
      <c r="E951" s="7" t="s">
        <v>281</v>
      </c>
      <c r="F951" s="7" t="s">
        <v>235</v>
      </c>
      <c r="G951" s="7" t="s">
        <v>279</v>
      </c>
      <c r="H951" s="7" t="s">
        <v>358</v>
      </c>
      <c r="I951" s="7" t="s">
        <v>204</v>
      </c>
      <c r="J951" s="7" t="s">
        <v>204</v>
      </c>
      <c r="K951" s="7" t="s">
        <v>204</v>
      </c>
      <c r="L951" s="7" t="s">
        <v>204</v>
      </c>
      <c r="M951" s="7" t="s">
        <v>204</v>
      </c>
      <c r="N951" s="7" t="s">
        <v>204</v>
      </c>
      <c r="O951" s="7">
        <v>1.0</v>
      </c>
      <c r="P951" s="37" t="s">
        <v>1538</v>
      </c>
      <c r="Q951" s="7" t="s">
        <v>42</v>
      </c>
    </row>
    <row r="952">
      <c r="A952" s="6" t="s">
        <v>1542</v>
      </c>
      <c r="B952" s="7">
        <v>17.0</v>
      </c>
      <c r="C952" s="36">
        <v>246000.0</v>
      </c>
      <c r="D952" s="7">
        <v>1.0</v>
      </c>
      <c r="E952" s="7" t="s">
        <v>281</v>
      </c>
      <c r="F952" s="7" t="s">
        <v>248</v>
      </c>
      <c r="G952" s="7" t="s">
        <v>321</v>
      </c>
      <c r="H952" s="7" t="s">
        <v>249</v>
      </c>
      <c r="I952" s="7" t="s">
        <v>204</v>
      </c>
      <c r="J952" s="7" t="s">
        <v>250</v>
      </c>
      <c r="K952" s="7" t="s">
        <v>312</v>
      </c>
      <c r="L952" s="7">
        <v>20.0</v>
      </c>
      <c r="M952" s="7">
        <v>1.0</v>
      </c>
      <c r="N952" s="7" t="s">
        <v>213</v>
      </c>
      <c r="O952" s="7">
        <v>1.0</v>
      </c>
      <c r="P952" s="37" t="s">
        <v>381</v>
      </c>
      <c r="Q952" s="7" t="s">
        <v>9</v>
      </c>
    </row>
    <row r="953">
      <c r="A953" s="6" t="s">
        <v>1543</v>
      </c>
      <c r="B953" s="7">
        <v>7.0</v>
      </c>
      <c r="C953" s="36">
        <v>6120.0</v>
      </c>
      <c r="D953" s="7">
        <v>1.0</v>
      </c>
      <c r="E953" s="7" t="s">
        <v>281</v>
      </c>
      <c r="F953" s="7" t="s">
        <v>248</v>
      </c>
      <c r="G953" s="7" t="s">
        <v>221</v>
      </c>
      <c r="H953" s="7" t="s">
        <v>249</v>
      </c>
      <c r="I953" s="7" t="s">
        <v>204</v>
      </c>
      <c r="J953" s="7" t="s">
        <v>250</v>
      </c>
      <c r="K953" s="7" t="s">
        <v>232</v>
      </c>
      <c r="L953" s="7">
        <v>20.0</v>
      </c>
      <c r="M953" s="7">
        <v>2.0</v>
      </c>
      <c r="N953" s="7" t="s">
        <v>213</v>
      </c>
      <c r="O953" s="7">
        <v>1.0</v>
      </c>
      <c r="P953" s="37" t="s">
        <v>381</v>
      </c>
      <c r="Q953" s="7" t="s">
        <v>9</v>
      </c>
    </row>
    <row r="954">
      <c r="A954" s="38" t="s">
        <v>1544</v>
      </c>
      <c r="B954" s="39">
        <v>3.0</v>
      </c>
      <c r="C954" s="40">
        <v>1050.0</v>
      </c>
      <c r="D954" s="39">
        <v>1.0</v>
      </c>
      <c r="E954" s="39" t="s">
        <v>357</v>
      </c>
      <c r="F954" s="39" t="s">
        <v>235</v>
      </c>
      <c r="G954" s="39" t="s">
        <v>232</v>
      </c>
      <c r="H954" s="39" t="s">
        <v>358</v>
      </c>
      <c r="I954" s="39" t="s">
        <v>204</v>
      </c>
      <c r="J954" s="39" t="s">
        <v>204</v>
      </c>
      <c r="K954" s="39" t="s">
        <v>204</v>
      </c>
      <c r="L954" s="39" t="s">
        <v>204</v>
      </c>
      <c r="M954" s="39" t="s">
        <v>204</v>
      </c>
      <c r="N954" s="39" t="s">
        <v>204</v>
      </c>
      <c r="O954" s="39">
        <v>1.0</v>
      </c>
      <c r="P954" s="41" t="s">
        <v>390</v>
      </c>
      <c r="Q954" s="39" t="s">
        <v>24</v>
      </c>
    </row>
    <row r="955">
      <c r="A955" s="38" t="s">
        <v>1545</v>
      </c>
      <c r="B955" s="39">
        <v>17.0</v>
      </c>
      <c r="C955" s="40">
        <v>245000.0</v>
      </c>
      <c r="D955" s="39">
        <v>1.0</v>
      </c>
      <c r="E955" s="39" t="s">
        <v>281</v>
      </c>
      <c r="F955" s="39" t="s">
        <v>282</v>
      </c>
      <c r="G955" s="39" t="s">
        <v>321</v>
      </c>
      <c r="H955" s="39" t="s">
        <v>283</v>
      </c>
      <c r="I955" s="39" t="s">
        <v>204</v>
      </c>
      <c r="J955" s="39" t="s">
        <v>369</v>
      </c>
      <c r="K955" s="39" t="s">
        <v>204</v>
      </c>
      <c r="L955" s="39">
        <v>80.0</v>
      </c>
      <c r="M955" s="39">
        <v>4.0</v>
      </c>
      <c r="N955" s="39" t="s">
        <v>213</v>
      </c>
      <c r="O955" s="39" t="s">
        <v>214</v>
      </c>
      <c r="P955" s="41" t="s">
        <v>381</v>
      </c>
      <c r="Q955" s="39" t="s">
        <v>24</v>
      </c>
    </row>
    <row r="956">
      <c r="A956" s="38" t="s">
        <v>1546</v>
      </c>
      <c r="B956" s="39">
        <v>2.0</v>
      </c>
      <c r="C956" s="40">
        <v>790.0</v>
      </c>
      <c r="D956" s="39">
        <v>1.0</v>
      </c>
      <c r="E956" s="39" t="s">
        <v>281</v>
      </c>
      <c r="F956" s="39" t="s">
        <v>282</v>
      </c>
      <c r="G956" s="39" t="s">
        <v>279</v>
      </c>
      <c r="H956" s="39" t="s">
        <v>283</v>
      </c>
      <c r="I956" s="39" t="s">
        <v>204</v>
      </c>
      <c r="J956" s="39" t="s">
        <v>204</v>
      </c>
      <c r="K956" s="39" t="s">
        <v>204</v>
      </c>
      <c r="L956" s="39">
        <v>20.0</v>
      </c>
      <c r="M956" s="39">
        <v>2.0</v>
      </c>
      <c r="N956" s="39" t="s">
        <v>213</v>
      </c>
      <c r="O956" s="39" t="s">
        <v>214</v>
      </c>
      <c r="P956" s="41" t="s">
        <v>381</v>
      </c>
      <c r="Q956" s="39" t="s">
        <v>24</v>
      </c>
    </row>
    <row r="957">
      <c r="A957" s="38" t="s">
        <v>1547</v>
      </c>
      <c r="B957" s="39">
        <v>12.0</v>
      </c>
      <c r="C957" s="40">
        <v>35200.0</v>
      </c>
      <c r="D957" s="39">
        <v>1.0</v>
      </c>
      <c r="E957" s="39" t="s">
        <v>281</v>
      </c>
      <c r="F957" s="39" t="s">
        <v>282</v>
      </c>
      <c r="G957" s="39" t="s">
        <v>210</v>
      </c>
      <c r="H957" s="39" t="s">
        <v>283</v>
      </c>
      <c r="I957" s="39" t="s">
        <v>204</v>
      </c>
      <c r="J957" s="39" t="s">
        <v>364</v>
      </c>
      <c r="K957" s="39" t="s">
        <v>204</v>
      </c>
      <c r="L957" s="39">
        <v>80.0</v>
      </c>
      <c r="M957" s="39">
        <v>4.0</v>
      </c>
      <c r="N957" s="39" t="s">
        <v>213</v>
      </c>
      <c r="O957" s="39" t="s">
        <v>214</v>
      </c>
      <c r="P957" s="41" t="s">
        <v>381</v>
      </c>
      <c r="Q957" s="39" t="s">
        <v>24</v>
      </c>
    </row>
    <row r="958">
      <c r="A958" s="6" t="s">
        <v>1548</v>
      </c>
      <c r="B958" s="7">
        <v>6.0</v>
      </c>
      <c r="C958" s="36">
        <v>4250.0</v>
      </c>
      <c r="D958" s="7">
        <v>1.0</v>
      </c>
      <c r="E958" s="7" t="s">
        <v>281</v>
      </c>
      <c r="F958" s="7" t="s">
        <v>282</v>
      </c>
      <c r="G958" s="7" t="s">
        <v>232</v>
      </c>
      <c r="H958" s="7" t="s">
        <v>283</v>
      </c>
      <c r="I958" s="7" t="s">
        <v>204</v>
      </c>
      <c r="J958" s="7" t="s">
        <v>364</v>
      </c>
      <c r="K958" s="7" t="s">
        <v>204</v>
      </c>
      <c r="L958" s="7">
        <v>40.0</v>
      </c>
      <c r="M958" s="7">
        <v>4.0</v>
      </c>
      <c r="N958" s="7" t="s">
        <v>213</v>
      </c>
      <c r="O958" s="7" t="s">
        <v>214</v>
      </c>
      <c r="P958" s="37" t="s">
        <v>381</v>
      </c>
      <c r="Q958" s="7" t="s">
        <v>24</v>
      </c>
    </row>
    <row r="959">
      <c r="A959" s="38" t="s">
        <v>1549</v>
      </c>
      <c r="B959" s="39">
        <v>12.0</v>
      </c>
      <c r="C959" s="40">
        <v>38000.0</v>
      </c>
      <c r="D959" s="39">
        <v>2.0</v>
      </c>
      <c r="E959" s="39" t="s">
        <v>234</v>
      </c>
      <c r="F959" s="39" t="s">
        <v>402</v>
      </c>
      <c r="G959" s="39" t="s">
        <v>306</v>
      </c>
      <c r="H959" s="39" t="s">
        <v>403</v>
      </c>
      <c r="I959" s="39">
        <v>80.0</v>
      </c>
      <c r="J959" s="39" t="s">
        <v>404</v>
      </c>
      <c r="K959" s="39" t="s">
        <v>204</v>
      </c>
      <c r="L959" s="39">
        <v>20.0</v>
      </c>
      <c r="M959" s="39">
        <v>2.0</v>
      </c>
      <c r="N959" s="39" t="s">
        <v>213</v>
      </c>
      <c r="O959" s="39">
        <v>2.0</v>
      </c>
      <c r="P959" s="41" t="s">
        <v>443</v>
      </c>
      <c r="Q959" s="39" t="s">
        <v>24</v>
      </c>
    </row>
    <row r="960">
      <c r="A960" s="38" t="s">
        <v>1550</v>
      </c>
      <c r="B960" s="39">
        <v>18.0</v>
      </c>
      <c r="C960" s="40">
        <v>398000.0</v>
      </c>
      <c r="D960" s="39">
        <v>2.0</v>
      </c>
      <c r="E960" s="39" t="s">
        <v>234</v>
      </c>
      <c r="F960" s="39" t="s">
        <v>402</v>
      </c>
      <c r="G960" s="39" t="s">
        <v>314</v>
      </c>
      <c r="H960" s="39" t="s">
        <v>403</v>
      </c>
      <c r="I960" s="39">
        <v>90.0</v>
      </c>
      <c r="J960" s="39" t="s">
        <v>404</v>
      </c>
      <c r="K960" s="39" t="s">
        <v>204</v>
      </c>
      <c r="L960" s="39">
        <v>20.0</v>
      </c>
      <c r="M960" s="39">
        <v>2.0</v>
      </c>
      <c r="N960" s="39" t="s">
        <v>213</v>
      </c>
      <c r="O960" s="39">
        <v>2.0</v>
      </c>
      <c r="P960" s="41" t="s">
        <v>443</v>
      </c>
      <c r="Q960" s="39" t="s">
        <v>24</v>
      </c>
    </row>
    <row r="961">
      <c r="A961" s="6" t="s">
        <v>1551</v>
      </c>
      <c r="B961" s="7">
        <v>8.0</v>
      </c>
      <c r="C961" s="36">
        <v>10100.0</v>
      </c>
      <c r="D961" s="7">
        <v>2.0</v>
      </c>
      <c r="E961" s="7" t="s">
        <v>234</v>
      </c>
      <c r="F961" s="7" t="s">
        <v>402</v>
      </c>
      <c r="G961" s="7" t="s">
        <v>262</v>
      </c>
      <c r="H961" s="7" t="s">
        <v>403</v>
      </c>
      <c r="I961" s="7">
        <v>80.0</v>
      </c>
      <c r="J961" s="7" t="s">
        <v>404</v>
      </c>
      <c r="K961" s="7" t="s">
        <v>204</v>
      </c>
      <c r="L961" s="7">
        <v>20.0</v>
      </c>
      <c r="M961" s="7">
        <v>2.0</v>
      </c>
      <c r="N961" s="7" t="s">
        <v>213</v>
      </c>
      <c r="O961" s="7">
        <v>2.0</v>
      </c>
      <c r="P961" s="37" t="s">
        <v>443</v>
      </c>
      <c r="Q961" s="7" t="s">
        <v>24</v>
      </c>
    </row>
    <row r="962">
      <c r="A962" s="38" t="s">
        <v>1552</v>
      </c>
      <c r="B962" s="39">
        <v>3.0</v>
      </c>
      <c r="C962" s="40">
        <v>1480.0</v>
      </c>
      <c r="D962" s="39">
        <v>2.0</v>
      </c>
      <c r="E962" s="39" t="s">
        <v>234</v>
      </c>
      <c r="F962" s="39" t="s">
        <v>402</v>
      </c>
      <c r="G962" s="39" t="s">
        <v>267</v>
      </c>
      <c r="H962" s="39" t="s">
        <v>403</v>
      </c>
      <c r="I962" s="39">
        <v>60.0</v>
      </c>
      <c r="J962" s="39" t="s">
        <v>404</v>
      </c>
      <c r="K962" s="39" t="s">
        <v>204</v>
      </c>
      <c r="L962" s="39">
        <v>20.0</v>
      </c>
      <c r="M962" s="39">
        <v>2.0</v>
      </c>
      <c r="N962" s="39" t="s">
        <v>213</v>
      </c>
      <c r="O962" s="39">
        <v>2.0</v>
      </c>
      <c r="P962" s="41" t="s">
        <v>1553</v>
      </c>
      <c r="Q962" s="39" t="s">
        <v>24</v>
      </c>
    </row>
    <row r="963">
      <c r="A963" s="6" t="s">
        <v>1554</v>
      </c>
      <c r="B963" s="7">
        <v>16.0</v>
      </c>
      <c r="C963" s="36">
        <v>191000.0</v>
      </c>
      <c r="D963" s="7">
        <v>1.0</v>
      </c>
      <c r="E963" s="7" t="s">
        <v>208</v>
      </c>
      <c r="F963" s="7" t="s">
        <v>402</v>
      </c>
      <c r="G963" s="7" t="s">
        <v>225</v>
      </c>
      <c r="H963" s="7" t="s">
        <v>403</v>
      </c>
      <c r="I963" s="7">
        <v>40.0</v>
      </c>
      <c r="J963" s="7" t="s">
        <v>430</v>
      </c>
      <c r="K963" s="7" t="s">
        <v>204</v>
      </c>
      <c r="L963" s="7">
        <v>80.0</v>
      </c>
      <c r="M963" s="7">
        <v>8.0</v>
      </c>
      <c r="N963" s="7" t="s">
        <v>213</v>
      </c>
      <c r="O963" s="7" t="s">
        <v>214</v>
      </c>
      <c r="P963" s="37" t="s">
        <v>1216</v>
      </c>
      <c r="Q963" s="7" t="s">
        <v>9</v>
      </c>
    </row>
    <row r="964">
      <c r="A964" s="6" t="s">
        <v>1555</v>
      </c>
      <c r="B964" s="7">
        <v>14.0</v>
      </c>
      <c r="C964" s="36">
        <v>71300.0</v>
      </c>
      <c r="D964" s="7">
        <v>1.0</v>
      </c>
      <c r="E964" s="7" t="s">
        <v>208</v>
      </c>
      <c r="F964" s="7" t="s">
        <v>402</v>
      </c>
      <c r="G964" s="7" t="s">
        <v>210</v>
      </c>
      <c r="H964" s="7" t="s">
        <v>403</v>
      </c>
      <c r="I964" s="7">
        <v>40.0</v>
      </c>
      <c r="J964" s="7" t="s">
        <v>430</v>
      </c>
      <c r="K964" s="7" t="s">
        <v>204</v>
      </c>
      <c r="L964" s="7">
        <v>60.0</v>
      </c>
      <c r="M964" s="7">
        <v>6.0</v>
      </c>
      <c r="N964" s="7" t="s">
        <v>213</v>
      </c>
      <c r="O964" s="7" t="s">
        <v>214</v>
      </c>
      <c r="P964" s="37" t="s">
        <v>204</v>
      </c>
      <c r="Q964" s="7" t="s">
        <v>9</v>
      </c>
    </row>
    <row r="965">
      <c r="A965" s="6" t="s">
        <v>1556</v>
      </c>
      <c r="B965" s="7">
        <v>11.0</v>
      </c>
      <c r="C965" s="36">
        <v>26200.0</v>
      </c>
      <c r="D965" s="7">
        <v>1.0</v>
      </c>
      <c r="E965" s="7" t="s">
        <v>208</v>
      </c>
      <c r="F965" s="7" t="s">
        <v>402</v>
      </c>
      <c r="G965" s="7" t="s">
        <v>230</v>
      </c>
      <c r="H965" s="7" t="s">
        <v>403</v>
      </c>
      <c r="I965" s="7">
        <v>40.0</v>
      </c>
      <c r="J965" s="7" t="s">
        <v>430</v>
      </c>
      <c r="K965" s="7" t="s">
        <v>204</v>
      </c>
      <c r="L965" s="7">
        <v>40.0</v>
      </c>
      <c r="M965" s="7">
        <v>4.0</v>
      </c>
      <c r="N965" s="7" t="s">
        <v>213</v>
      </c>
      <c r="O965" s="7" t="s">
        <v>214</v>
      </c>
      <c r="P965" s="37" t="s">
        <v>251</v>
      </c>
      <c r="Q965" s="7" t="s">
        <v>9</v>
      </c>
    </row>
    <row r="966">
      <c r="A966" s="6" t="s">
        <v>1557</v>
      </c>
      <c r="B966" s="7">
        <v>4.0</v>
      </c>
      <c r="C966" s="36">
        <v>2300.0</v>
      </c>
      <c r="D966" s="7">
        <v>1.0</v>
      </c>
      <c r="E966" s="7" t="s">
        <v>208</v>
      </c>
      <c r="F966" s="7" t="s">
        <v>402</v>
      </c>
      <c r="G966" s="7" t="s">
        <v>232</v>
      </c>
      <c r="H966" s="7" t="s">
        <v>403</v>
      </c>
      <c r="I966" s="7">
        <v>40.0</v>
      </c>
      <c r="J966" s="7" t="s">
        <v>430</v>
      </c>
      <c r="K966" s="7" t="s">
        <v>204</v>
      </c>
      <c r="L966" s="7">
        <v>20.0</v>
      </c>
      <c r="M966" s="7">
        <v>2.0</v>
      </c>
      <c r="N966" s="7" t="s">
        <v>213</v>
      </c>
      <c r="O966" s="7" t="s">
        <v>214</v>
      </c>
      <c r="P966" s="37" t="s">
        <v>204</v>
      </c>
      <c r="Q966" s="7" t="s">
        <v>9</v>
      </c>
    </row>
    <row r="967">
      <c r="A967" s="6" t="s">
        <v>1558</v>
      </c>
      <c r="B967" s="7">
        <v>18.0</v>
      </c>
      <c r="C967" s="36">
        <v>364500.0</v>
      </c>
      <c r="D967" s="7">
        <v>2.0</v>
      </c>
      <c r="E967" s="7" t="s">
        <v>200</v>
      </c>
      <c r="F967" s="7" t="s">
        <v>402</v>
      </c>
      <c r="G967" s="7" t="s">
        <v>270</v>
      </c>
      <c r="H967" s="7" t="s">
        <v>403</v>
      </c>
      <c r="I967" s="7">
        <v>50.0</v>
      </c>
      <c r="J967" s="7" t="s">
        <v>430</v>
      </c>
      <c r="K967" s="7" t="s">
        <v>204</v>
      </c>
      <c r="L967" s="7">
        <v>100.0</v>
      </c>
      <c r="M967" s="7">
        <v>5.0</v>
      </c>
      <c r="N967" s="7" t="s">
        <v>213</v>
      </c>
      <c r="O967" s="7">
        <v>2.0</v>
      </c>
      <c r="P967" s="37" t="s">
        <v>204</v>
      </c>
      <c r="Q967" s="7" t="s">
        <v>9</v>
      </c>
    </row>
    <row r="968">
      <c r="A968" s="6" t="s">
        <v>1559</v>
      </c>
      <c r="B968" s="7">
        <v>14.0</v>
      </c>
      <c r="C968" s="36">
        <v>80200.0</v>
      </c>
      <c r="D968" s="7">
        <v>2.0</v>
      </c>
      <c r="E968" s="7" t="s">
        <v>200</v>
      </c>
      <c r="F968" s="7" t="s">
        <v>402</v>
      </c>
      <c r="G968" s="7" t="s">
        <v>217</v>
      </c>
      <c r="H968" s="7" t="s">
        <v>403</v>
      </c>
      <c r="I968" s="7">
        <v>50.0</v>
      </c>
      <c r="J968" s="7" t="s">
        <v>430</v>
      </c>
      <c r="K968" s="7" t="s">
        <v>204</v>
      </c>
      <c r="L968" s="7">
        <v>80.0</v>
      </c>
      <c r="M968" s="7">
        <v>4.0</v>
      </c>
      <c r="N968" s="7" t="s">
        <v>213</v>
      </c>
      <c r="O968" s="7">
        <v>2.0</v>
      </c>
      <c r="P968" s="37" t="s">
        <v>204</v>
      </c>
      <c r="Q968" s="7" t="s">
        <v>9</v>
      </c>
    </row>
    <row r="969">
      <c r="A969" s="6" t="s">
        <v>1560</v>
      </c>
      <c r="B969" s="7">
        <v>10.0</v>
      </c>
      <c r="C969" s="36">
        <v>17000.0</v>
      </c>
      <c r="D969" s="7">
        <v>2.0</v>
      </c>
      <c r="E969" s="7" t="s">
        <v>200</v>
      </c>
      <c r="F969" s="7" t="s">
        <v>402</v>
      </c>
      <c r="G969" s="7" t="s">
        <v>262</v>
      </c>
      <c r="H969" s="7" t="s">
        <v>403</v>
      </c>
      <c r="I969" s="7">
        <v>50.0</v>
      </c>
      <c r="J969" s="7" t="s">
        <v>430</v>
      </c>
      <c r="K969" s="7" t="s">
        <v>204</v>
      </c>
      <c r="L969" s="7">
        <v>40.0</v>
      </c>
      <c r="M969" s="7">
        <v>2.0</v>
      </c>
      <c r="N969" s="7" t="s">
        <v>213</v>
      </c>
      <c r="O969" s="7">
        <v>2.0</v>
      </c>
      <c r="P969" s="37" t="s">
        <v>204</v>
      </c>
      <c r="Q969" s="7" t="s">
        <v>9</v>
      </c>
    </row>
    <row r="970">
      <c r="A970" s="6" t="s">
        <v>1561</v>
      </c>
      <c r="B970" s="7">
        <v>5.0</v>
      </c>
      <c r="C970" s="36">
        <v>3400.0</v>
      </c>
      <c r="D970" s="7">
        <v>2.0</v>
      </c>
      <c r="E970" s="7" t="s">
        <v>200</v>
      </c>
      <c r="F970" s="7" t="s">
        <v>402</v>
      </c>
      <c r="G970" s="7" t="s">
        <v>267</v>
      </c>
      <c r="H970" s="7" t="s">
        <v>403</v>
      </c>
      <c r="I970" s="7">
        <v>50.0</v>
      </c>
      <c r="J970" s="7" t="s">
        <v>430</v>
      </c>
      <c r="K970" s="7" t="s">
        <v>204</v>
      </c>
      <c r="L970" s="7">
        <v>40.0</v>
      </c>
      <c r="M970" s="7">
        <v>2.0</v>
      </c>
      <c r="N970" s="7" t="s">
        <v>213</v>
      </c>
      <c r="O970" s="7">
        <v>1.0</v>
      </c>
      <c r="P970" s="37" t="s">
        <v>204</v>
      </c>
      <c r="Q970" s="7" t="s">
        <v>9</v>
      </c>
    </row>
    <row r="971">
      <c r="A971" s="6" t="s">
        <v>1562</v>
      </c>
      <c r="B971" s="7">
        <v>8.0</v>
      </c>
      <c r="C971" s="36">
        <v>9700.0</v>
      </c>
      <c r="D971" s="7">
        <v>1.0</v>
      </c>
      <c r="E971" s="7" t="s">
        <v>208</v>
      </c>
      <c r="F971" s="7" t="s">
        <v>402</v>
      </c>
      <c r="G971" s="7" t="s">
        <v>221</v>
      </c>
      <c r="H971" s="7" t="s">
        <v>403</v>
      </c>
      <c r="I971" s="7">
        <v>40.0</v>
      </c>
      <c r="J971" s="7" t="s">
        <v>1563</v>
      </c>
      <c r="K971" s="7" t="s">
        <v>204</v>
      </c>
      <c r="L971" s="7">
        <v>40.0</v>
      </c>
      <c r="M971" s="7">
        <v>2.0</v>
      </c>
      <c r="N971" s="7" t="s">
        <v>213</v>
      </c>
      <c r="O971" s="7" t="s">
        <v>214</v>
      </c>
      <c r="P971" s="37" t="s">
        <v>204</v>
      </c>
      <c r="Q971" s="7" t="s">
        <v>24</v>
      </c>
    </row>
    <row r="972">
      <c r="A972" s="38" t="s">
        <v>1564</v>
      </c>
      <c r="B972" s="39">
        <v>12.0</v>
      </c>
      <c r="C972" s="40">
        <v>36500.0</v>
      </c>
      <c r="D972" s="39">
        <v>1.0</v>
      </c>
      <c r="E972" s="39" t="s">
        <v>208</v>
      </c>
      <c r="F972" s="39" t="s">
        <v>402</v>
      </c>
      <c r="G972" s="39" t="s">
        <v>230</v>
      </c>
      <c r="H972" s="39" t="s">
        <v>403</v>
      </c>
      <c r="I972" s="39">
        <v>40.0</v>
      </c>
      <c r="J972" s="39" t="s">
        <v>1563</v>
      </c>
      <c r="K972" s="39" t="s">
        <v>204</v>
      </c>
      <c r="L972" s="39">
        <v>40.0</v>
      </c>
      <c r="M972" s="39">
        <v>2.0</v>
      </c>
      <c r="N972" s="39" t="s">
        <v>213</v>
      </c>
      <c r="O972" s="39" t="s">
        <v>214</v>
      </c>
      <c r="P972" s="41" t="s">
        <v>204</v>
      </c>
      <c r="Q972" s="39" t="s">
        <v>24</v>
      </c>
    </row>
    <row r="973">
      <c r="A973" s="38" t="s">
        <v>1565</v>
      </c>
      <c r="B973" s="39">
        <v>3.0</v>
      </c>
      <c r="C973" s="40">
        <v>1430.0</v>
      </c>
      <c r="D973" s="39">
        <v>1.0</v>
      </c>
      <c r="E973" s="39" t="s">
        <v>208</v>
      </c>
      <c r="F973" s="39" t="s">
        <v>402</v>
      </c>
      <c r="G973" s="39" t="s">
        <v>223</v>
      </c>
      <c r="H973" s="39" t="s">
        <v>403</v>
      </c>
      <c r="I973" s="39">
        <v>40.0</v>
      </c>
      <c r="J973" s="39" t="s">
        <v>1563</v>
      </c>
      <c r="K973" s="39" t="s">
        <v>204</v>
      </c>
      <c r="L973" s="39">
        <v>20.0</v>
      </c>
      <c r="M973" s="39">
        <v>2.0</v>
      </c>
      <c r="N973" s="39" t="s">
        <v>213</v>
      </c>
      <c r="O973" s="39" t="s">
        <v>214</v>
      </c>
      <c r="P973" s="41" t="s">
        <v>204</v>
      </c>
      <c r="Q973" s="39" t="s">
        <v>24</v>
      </c>
    </row>
    <row r="974">
      <c r="A974" s="38" t="s">
        <v>1566</v>
      </c>
      <c r="B974" s="39">
        <v>17.0</v>
      </c>
      <c r="C974" s="40">
        <v>257000.0</v>
      </c>
      <c r="D974" s="39">
        <v>1.0</v>
      </c>
      <c r="E974" s="39" t="s">
        <v>208</v>
      </c>
      <c r="F974" s="39" t="s">
        <v>402</v>
      </c>
      <c r="G974" s="39" t="s">
        <v>225</v>
      </c>
      <c r="H974" s="39" t="s">
        <v>403</v>
      </c>
      <c r="I974" s="39">
        <v>40.0</v>
      </c>
      <c r="J974" s="39" t="s">
        <v>1563</v>
      </c>
      <c r="K974" s="39" t="s">
        <v>204</v>
      </c>
      <c r="L974" s="39">
        <v>40.0</v>
      </c>
      <c r="M974" s="39">
        <v>2.0</v>
      </c>
      <c r="N974" s="39" t="s">
        <v>213</v>
      </c>
      <c r="O974" s="39" t="s">
        <v>214</v>
      </c>
      <c r="P974" s="41" t="s">
        <v>204</v>
      </c>
      <c r="Q974" s="39" t="s">
        <v>24</v>
      </c>
    </row>
    <row r="975">
      <c r="A975" s="38" t="s">
        <v>1567</v>
      </c>
      <c r="B975" s="39">
        <v>15.0</v>
      </c>
      <c r="C975" s="40">
        <v>112000.0</v>
      </c>
      <c r="D975" s="39">
        <v>1.0</v>
      </c>
      <c r="E975" s="39" t="s">
        <v>281</v>
      </c>
      <c r="F975" s="39" t="s">
        <v>261</v>
      </c>
      <c r="G975" s="39" t="s">
        <v>292</v>
      </c>
      <c r="H975" s="39" t="s">
        <v>1568</v>
      </c>
      <c r="I975" s="39" t="s">
        <v>204</v>
      </c>
      <c r="J975" s="39" t="s">
        <v>302</v>
      </c>
      <c r="K975" s="39" t="s">
        <v>301</v>
      </c>
      <c r="L975" s="39">
        <v>20.0</v>
      </c>
      <c r="M975" s="39">
        <v>1.0</v>
      </c>
      <c r="N975" s="39" t="s">
        <v>213</v>
      </c>
      <c r="O975" s="39" t="s">
        <v>214</v>
      </c>
      <c r="P975" s="41" t="s">
        <v>1569</v>
      </c>
      <c r="Q975" s="39" t="s">
        <v>24</v>
      </c>
    </row>
    <row r="976">
      <c r="A976" s="38" t="s">
        <v>1570</v>
      </c>
      <c r="B976" s="39">
        <v>10.0</v>
      </c>
      <c r="C976" s="40">
        <v>18200.0</v>
      </c>
      <c r="D976" s="39">
        <v>1.0</v>
      </c>
      <c r="E976" s="39" t="s">
        <v>281</v>
      </c>
      <c r="F976" s="39" t="s">
        <v>261</v>
      </c>
      <c r="G976" s="39" t="s">
        <v>220</v>
      </c>
      <c r="H976" s="39" t="s">
        <v>1568</v>
      </c>
      <c r="I976" s="39" t="s">
        <v>204</v>
      </c>
      <c r="J976" s="39" t="s">
        <v>302</v>
      </c>
      <c r="K976" s="39" t="s">
        <v>220</v>
      </c>
      <c r="L976" s="39">
        <v>20.0</v>
      </c>
      <c r="M976" s="39">
        <v>1.0</v>
      </c>
      <c r="N976" s="39" t="s">
        <v>213</v>
      </c>
      <c r="O976" s="39" t="s">
        <v>214</v>
      </c>
      <c r="P976" s="41" t="s">
        <v>1569</v>
      </c>
      <c r="Q976" s="39" t="s">
        <v>24</v>
      </c>
    </row>
    <row r="977">
      <c r="A977" s="6" t="s">
        <v>1571</v>
      </c>
      <c r="B977" s="7">
        <v>5.0</v>
      </c>
      <c r="C977" s="36">
        <v>3070.0</v>
      </c>
      <c r="D977" s="7">
        <v>1.0</v>
      </c>
      <c r="E977" s="7" t="s">
        <v>281</v>
      </c>
      <c r="F977" s="7" t="s">
        <v>261</v>
      </c>
      <c r="G977" s="7" t="s">
        <v>279</v>
      </c>
      <c r="H977" s="7" t="s">
        <v>1568</v>
      </c>
      <c r="I977" s="7" t="s">
        <v>204</v>
      </c>
      <c r="J977" s="7" t="s">
        <v>302</v>
      </c>
      <c r="K977" s="7" t="s">
        <v>279</v>
      </c>
      <c r="L977" s="7">
        <v>20.0</v>
      </c>
      <c r="M977" s="7">
        <v>1.0</v>
      </c>
      <c r="N977" s="7" t="s">
        <v>213</v>
      </c>
      <c r="O977" s="7" t="s">
        <v>214</v>
      </c>
      <c r="P977" s="37" t="s">
        <v>1569</v>
      </c>
      <c r="Q977" s="7" t="s">
        <v>24</v>
      </c>
    </row>
    <row r="978">
      <c r="A978" s="38" t="s">
        <v>1572</v>
      </c>
      <c r="B978" s="39">
        <v>1.0</v>
      </c>
      <c r="C978" s="40">
        <v>390.0</v>
      </c>
      <c r="D978" s="39">
        <v>1.0</v>
      </c>
      <c r="E978" s="39" t="s">
        <v>281</v>
      </c>
      <c r="F978" s="39" t="s">
        <v>261</v>
      </c>
      <c r="G978" s="39" t="s">
        <v>223</v>
      </c>
      <c r="H978" s="39" t="s">
        <v>1568</v>
      </c>
      <c r="I978" s="39" t="s">
        <v>204</v>
      </c>
      <c r="J978" s="39" t="s">
        <v>302</v>
      </c>
      <c r="K978" s="39" t="s">
        <v>223</v>
      </c>
      <c r="L978" s="39">
        <v>20.0</v>
      </c>
      <c r="M978" s="39">
        <v>1.0</v>
      </c>
      <c r="N978" s="39" t="s">
        <v>213</v>
      </c>
      <c r="O978" s="39" t="s">
        <v>214</v>
      </c>
      <c r="P978" s="41" t="s">
        <v>1569</v>
      </c>
      <c r="Q978" s="39" t="s">
        <v>24</v>
      </c>
    </row>
    <row r="979">
      <c r="A979" s="6" t="s">
        <v>1573</v>
      </c>
      <c r="B979" s="7">
        <v>11.0</v>
      </c>
      <c r="C979" s="36">
        <v>22650.0</v>
      </c>
      <c r="D979" s="7">
        <v>2.0</v>
      </c>
      <c r="E979" s="7" t="s">
        <v>357</v>
      </c>
      <c r="F979" s="7" t="s">
        <v>235</v>
      </c>
      <c r="G979" s="7" t="s">
        <v>301</v>
      </c>
      <c r="H979" s="7" t="s">
        <v>203</v>
      </c>
      <c r="I979" s="7">
        <v>20.0</v>
      </c>
      <c r="J979" s="7" t="s">
        <v>204</v>
      </c>
      <c r="K979" s="7" t="s">
        <v>204</v>
      </c>
      <c r="L979" s="7">
        <v>40.0</v>
      </c>
      <c r="M979" s="7">
        <v>2.0</v>
      </c>
      <c r="N979" s="7" t="s">
        <v>213</v>
      </c>
      <c r="O979" s="7">
        <v>1.0</v>
      </c>
      <c r="P979" s="37" t="s">
        <v>1574</v>
      </c>
      <c r="Q979" s="7" t="s">
        <v>9</v>
      </c>
    </row>
    <row r="980">
      <c r="A980" s="6" t="s">
        <v>1575</v>
      </c>
      <c r="B980" s="7">
        <v>19.0</v>
      </c>
      <c r="C980" s="36">
        <v>552000.0</v>
      </c>
      <c r="D980" s="7">
        <v>2.0</v>
      </c>
      <c r="E980" s="7" t="s">
        <v>357</v>
      </c>
      <c r="F980" s="7" t="s">
        <v>235</v>
      </c>
      <c r="G980" s="7" t="s">
        <v>258</v>
      </c>
      <c r="H980" s="7" t="s">
        <v>203</v>
      </c>
      <c r="I980" s="7">
        <v>20.0</v>
      </c>
      <c r="J980" s="7" t="s">
        <v>204</v>
      </c>
      <c r="K980" s="7" t="s">
        <v>204</v>
      </c>
      <c r="L980" s="7">
        <v>40.0</v>
      </c>
      <c r="M980" s="7">
        <v>2.0</v>
      </c>
      <c r="N980" s="7" t="s">
        <v>213</v>
      </c>
      <c r="O980" s="7">
        <v>1.0</v>
      </c>
      <c r="P980" s="37" t="s">
        <v>1576</v>
      </c>
      <c r="Q980" s="7" t="s">
        <v>9</v>
      </c>
    </row>
    <row r="981">
      <c r="A981" s="6" t="s">
        <v>1577</v>
      </c>
      <c r="B981" s="7">
        <v>8.0</v>
      </c>
      <c r="C981" s="36">
        <v>10000.0</v>
      </c>
      <c r="D981" s="7">
        <v>2.0</v>
      </c>
      <c r="E981" s="7" t="s">
        <v>357</v>
      </c>
      <c r="F981" s="7" t="s">
        <v>235</v>
      </c>
      <c r="G981" s="7" t="s">
        <v>220</v>
      </c>
      <c r="H981" s="7" t="s">
        <v>203</v>
      </c>
      <c r="I981" s="7">
        <v>20.0</v>
      </c>
      <c r="J981" s="7" t="s">
        <v>204</v>
      </c>
      <c r="K981" s="7" t="s">
        <v>204</v>
      </c>
      <c r="L981" s="7" t="s">
        <v>204</v>
      </c>
      <c r="M981" s="7" t="s">
        <v>204</v>
      </c>
      <c r="N981" s="7" t="s">
        <v>204</v>
      </c>
      <c r="O981" s="7">
        <v>1.0</v>
      </c>
      <c r="P981" s="37" t="s">
        <v>1578</v>
      </c>
      <c r="Q981" s="7" t="s">
        <v>9</v>
      </c>
    </row>
    <row r="982">
      <c r="A982" s="6" t="s">
        <v>1579</v>
      </c>
      <c r="B982" s="7">
        <v>1.0</v>
      </c>
      <c r="C982" s="36">
        <v>375.0</v>
      </c>
      <c r="D982" s="7">
        <v>2.0</v>
      </c>
      <c r="E982" s="7" t="s">
        <v>357</v>
      </c>
      <c r="F982" s="7" t="s">
        <v>235</v>
      </c>
      <c r="G982" s="7" t="s">
        <v>279</v>
      </c>
      <c r="H982" s="7" t="s">
        <v>203</v>
      </c>
      <c r="I982" s="7">
        <v>20.0</v>
      </c>
      <c r="J982" s="7" t="s">
        <v>204</v>
      </c>
      <c r="K982" s="7" t="s">
        <v>204</v>
      </c>
      <c r="L982" s="7" t="s">
        <v>204</v>
      </c>
      <c r="M982" s="7" t="s">
        <v>204</v>
      </c>
      <c r="N982" s="7" t="s">
        <v>204</v>
      </c>
      <c r="O982" s="7">
        <v>1.0</v>
      </c>
      <c r="P982" s="37" t="s">
        <v>1578</v>
      </c>
      <c r="Q982" s="7" t="s">
        <v>9</v>
      </c>
    </row>
    <row r="983">
      <c r="A983" s="6" t="s">
        <v>1580</v>
      </c>
      <c r="B983" s="7">
        <v>15.0</v>
      </c>
      <c r="C983" s="36">
        <v>107350.0</v>
      </c>
      <c r="D983" s="7">
        <v>2.0</v>
      </c>
      <c r="E983" s="7" t="s">
        <v>357</v>
      </c>
      <c r="F983" s="7" t="s">
        <v>235</v>
      </c>
      <c r="G983" s="7" t="s">
        <v>518</v>
      </c>
      <c r="H983" s="7" t="s">
        <v>203</v>
      </c>
      <c r="I983" s="7">
        <v>20.0</v>
      </c>
      <c r="J983" s="7" t="s">
        <v>204</v>
      </c>
      <c r="K983" s="7" t="s">
        <v>204</v>
      </c>
      <c r="L983" s="7" t="s">
        <v>204</v>
      </c>
      <c r="M983" s="7" t="s">
        <v>204</v>
      </c>
      <c r="N983" s="7" t="s">
        <v>204</v>
      </c>
      <c r="O983" s="7">
        <v>1.0</v>
      </c>
      <c r="P983" s="37" t="s">
        <v>1578</v>
      </c>
      <c r="Q983" s="7" t="s">
        <v>9</v>
      </c>
    </row>
    <row r="984">
      <c r="A984" s="6" t="s">
        <v>1581</v>
      </c>
      <c r="B984" s="7">
        <v>5.0</v>
      </c>
      <c r="C984" s="36">
        <v>2600.0</v>
      </c>
      <c r="D984" s="7">
        <v>1.0</v>
      </c>
      <c r="E984" s="7" t="s">
        <v>357</v>
      </c>
      <c r="F984" s="7" t="s">
        <v>235</v>
      </c>
      <c r="G984" s="7" t="s">
        <v>279</v>
      </c>
      <c r="H984" s="7" t="s">
        <v>203</v>
      </c>
      <c r="I984" s="7" t="s">
        <v>204</v>
      </c>
      <c r="J984" s="7" t="s">
        <v>455</v>
      </c>
      <c r="K984" s="7" t="s">
        <v>204</v>
      </c>
      <c r="L984" s="7" t="s">
        <v>204</v>
      </c>
      <c r="M984" s="7" t="s">
        <v>204</v>
      </c>
      <c r="N984" s="7" t="s">
        <v>204</v>
      </c>
      <c r="O984" s="7" t="s">
        <v>214</v>
      </c>
      <c r="P984" s="37" t="s">
        <v>228</v>
      </c>
      <c r="Q984" s="7" t="s">
        <v>24</v>
      </c>
    </row>
    <row r="985">
      <c r="A985" s="6" t="s">
        <v>1582</v>
      </c>
      <c r="B985" s="7">
        <v>8.0</v>
      </c>
      <c r="C985" s="36">
        <v>9400.0</v>
      </c>
      <c r="D985" s="7">
        <v>1.0</v>
      </c>
      <c r="E985" s="7" t="s">
        <v>357</v>
      </c>
      <c r="F985" s="7" t="s">
        <v>235</v>
      </c>
      <c r="G985" s="7" t="s">
        <v>267</v>
      </c>
      <c r="H985" s="7" t="s">
        <v>203</v>
      </c>
      <c r="I985" s="7" t="s">
        <v>204</v>
      </c>
      <c r="J985" s="7" t="s">
        <v>455</v>
      </c>
      <c r="K985" s="7" t="s">
        <v>204</v>
      </c>
      <c r="L985" s="7">
        <v>20.0</v>
      </c>
      <c r="M985" s="7">
        <v>1.0</v>
      </c>
      <c r="N985" s="7" t="s">
        <v>213</v>
      </c>
      <c r="O985" s="7" t="s">
        <v>214</v>
      </c>
      <c r="P985" s="37" t="s">
        <v>381</v>
      </c>
      <c r="Q985" s="7" t="s">
        <v>24</v>
      </c>
    </row>
    <row r="986">
      <c r="A986" s="38" t="s">
        <v>1583</v>
      </c>
      <c r="B986" s="39">
        <v>14.0</v>
      </c>
      <c r="C986" s="40">
        <v>62400.0</v>
      </c>
      <c r="D986" s="39">
        <v>1.0</v>
      </c>
      <c r="E986" s="39" t="s">
        <v>357</v>
      </c>
      <c r="F986" s="39" t="s">
        <v>235</v>
      </c>
      <c r="G986" s="39" t="s">
        <v>217</v>
      </c>
      <c r="H986" s="39" t="s">
        <v>203</v>
      </c>
      <c r="I986" s="39" t="s">
        <v>204</v>
      </c>
      <c r="J986" s="42" t="s">
        <v>455</v>
      </c>
      <c r="K986" s="39" t="s">
        <v>204</v>
      </c>
      <c r="L986" s="39">
        <v>40.0</v>
      </c>
      <c r="M986" s="39">
        <v>2.0</v>
      </c>
      <c r="N986" s="39" t="s">
        <v>213</v>
      </c>
      <c r="O986" s="39" t="s">
        <v>214</v>
      </c>
      <c r="P986" s="41" t="s">
        <v>381</v>
      </c>
      <c r="Q986" s="39" t="s">
        <v>24</v>
      </c>
    </row>
    <row r="987">
      <c r="A987" s="38" t="s">
        <v>1584</v>
      </c>
      <c r="B987" s="39">
        <v>11.0</v>
      </c>
      <c r="C987" s="40">
        <v>24500.0</v>
      </c>
      <c r="D987" s="39">
        <v>1.0</v>
      </c>
      <c r="E987" s="39" t="s">
        <v>357</v>
      </c>
      <c r="F987" s="39" t="s">
        <v>235</v>
      </c>
      <c r="G987" s="39" t="s">
        <v>262</v>
      </c>
      <c r="H987" s="39" t="s">
        <v>203</v>
      </c>
      <c r="I987" s="39" t="s">
        <v>204</v>
      </c>
      <c r="J987" s="42" t="s">
        <v>455</v>
      </c>
      <c r="K987" s="39" t="s">
        <v>204</v>
      </c>
      <c r="L987" s="39">
        <v>20.0</v>
      </c>
      <c r="M987" s="39">
        <v>1.0</v>
      </c>
      <c r="N987" s="39" t="s">
        <v>213</v>
      </c>
      <c r="O987" s="39" t="s">
        <v>214</v>
      </c>
      <c r="P987" s="41" t="s">
        <v>381</v>
      </c>
      <c r="Q987" s="39" t="s">
        <v>24</v>
      </c>
    </row>
    <row r="988">
      <c r="A988" s="38" t="s">
        <v>1585</v>
      </c>
      <c r="B988" s="39">
        <v>18.0</v>
      </c>
      <c r="C988" s="40">
        <v>325000.0</v>
      </c>
      <c r="D988" s="39">
        <v>1.0</v>
      </c>
      <c r="E988" s="39" t="s">
        <v>357</v>
      </c>
      <c r="F988" s="39" t="s">
        <v>235</v>
      </c>
      <c r="G988" s="39" t="s">
        <v>570</v>
      </c>
      <c r="H988" s="39" t="s">
        <v>203</v>
      </c>
      <c r="I988" s="39" t="s">
        <v>204</v>
      </c>
      <c r="J988" s="42" t="s">
        <v>455</v>
      </c>
      <c r="K988" s="39" t="s">
        <v>204</v>
      </c>
      <c r="L988" s="39">
        <v>40.0</v>
      </c>
      <c r="M988" s="39">
        <v>2.0</v>
      </c>
      <c r="N988" s="39" t="s">
        <v>213</v>
      </c>
      <c r="O988" s="39" t="s">
        <v>214</v>
      </c>
      <c r="P988" s="41" t="s">
        <v>381</v>
      </c>
      <c r="Q988" s="39" t="s">
        <v>24</v>
      </c>
    </row>
    <row r="989">
      <c r="A989" s="38" t="s">
        <v>1586</v>
      </c>
      <c r="B989" s="39">
        <v>19.0</v>
      </c>
      <c r="C989" s="40">
        <v>570000.0</v>
      </c>
      <c r="D989" s="39">
        <v>2.0</v>
      </c>
      <c r="E989" s="39" t="s">
        <v>281</v>
      </c>
      <c r="F989" s="39" t="s">
        <v>414</v>
      </c>
      <c r="G989" s="39" t="s">
        <v>295</v>
      </c>
      <c r="H989" s="39" t="s">
        <v>415</v>
      </c>
      <c r="I989" s="39" t="s">
        <v>204</v>
      </c>
      <c r="J989" s="39" t="s">
        <v>264</v>
      </c>
      <c r="K989" s="39" t="s">
        <v>204</v>
      </c>
      <c r="L989" s="39">
        <v>20.0</v>
      </c>
      <c r="M989" s="39">
        <v>1.0</v>
      </c>
      <c r="N989" s="39" t="s">
        <v>213</v>
      </c>
      <c r="O989" s="39">
        <v>1.0</v>
      </c>
      <c r="P989" s="41" t="s">
        <v>381</v>
      </c>
      <c r="Q989" s="39" t="s">
        <v>24</v>
      </c>
    </row>
    <row r="990">
      <c r="A990" s="38" t="s">
        <v>1587</v>
      </c>
      <c r="B990" s="39">
        <v>16.0</v>
      </c>
      <c r="C990" s="40">
        <v>170000.0</v>
      </c>
      <c r="D990" s="39">
        <v>2.0</v>
      </c>
      <c r="E990" s="39" t="s">
        <v>281</v>
      </c>
      <c r="F990" s="39" t="s">
        <v>414</v>
      </c>
      <c r="G990" s="39" t="s">
        <v>518</v>
      </c>
      <c r="H990" s="39" t="s">
        <v>415</v>
      </c>
      <c r="I990" s="39" t="s">
        <v>204</v>
      </c>
      <c r="J990" s="39" t="s">
        <v>264</v>
      </c>
      <c r="K990" s="39" t="s">
        <v>204</v>
      </c>
      <c r="L990" s="39">
        <v>20.0</v>
      </c>
      <c r="M990" s="39">
        <v>1.0</v>
      </c>
      <c r="N990" s="39" t="s">
        <v>213</v>
      </c>
      <c r="O990" s="39">
        <v>1.0</v>
      </c>
      <c r="P990" s="41" t="s">
        <v>381</v>
      </c>
      <c r="Q990" s="39" t="s">
        <v>24</v>
      </c>
    </row>
    <row r="991">
      <c r="A991" s="6" t="s">
        <v>1588</v>
      </c>
      <c r="B991" s="7">
        <v>4.0</v>
      </c>
      <c r="C991" s="36">
        <v>2150.0</v>
      </c>
      <c r="D991" s="7">
        <v>2.0</v>
      </c>
      <c r="E991" s="7" t="s">
        <v>281</v>
      </c>
      <c r="F991" s="7" t="s">
        <v>414</v>
      </c>
      <c r="G991" s="7" t="s">
        <v>279</v>
      </c>
      <c r="H991" s="7" t="s">
        <v>415</v>
      </c>
      <c r="I991" s="7" t="s">
        <v>204</v>
      </c>
      <c r="J991" s="7" t="s">
        <v>264</v>
      </c>
      <c r="K991" s="7" t="s">
        <v>204</v>
      </c>
      <c r="L991" s="7">
        <v>20.0</v>
      </c>
      <c r="M991" s="7">
        <v>1.0</v>
      </c>
      <c r="N991" s="7" t="s">
        <v>213</v>
      </c>
      <c r="O991" s="7">
        <v>1.0</v>
      </c>
      <c r="P991" s="37" t="s">
        <v>381</v>
      </c>
      <c r="Q991" s="7" t="s">
        <v>24</v>
      </c>
    </row>
    <row r="992">
      <c r="A992" s="38" t="s">
        <v>1589</v>
      </c>
      <c r="B992" s="39">
        <v>9.0</v>
      </c>
      <c r="C992" s="40">
        <v>13700.0</v>
      </c>
      <c r="D992" s="39">
        <v>2.0</v>
      </c>
      <c r="E992" s="39" t="s">
        <v>281</v>
      </c>
      <c r="F992" s="39" t="s">
        <v>414</v>
      </c>
      <c r="G992" s="39" t="s">
        <v>301</v>
      </c>
      <c r="H992" s="39" t="s">
        <v>415</v>
      </c>
      <c r="I992" s="39" t="s">
        <v>204</v>
      </c>
      <c r="J992" s="39" t="s">
        <v>264</v>
      </c>
      <c r="K992" s="39" t="s">
        <v>204</v>
      </c>
      <c r="L992" s="39">
        <v>20.0</v>
      </c>
      <c r="M992" s="39">
        <v>1.0</v>
      </c>
      <c r="N992" s="39" t="s">
        <v>213</v>
      </c>
      <c r="O992" s="39">
        <v>1.0</v>
      </c>
      <c r="P992" s="41" t="s">
        <v>381</v>
      </c>
      <c r="Q992" s="39" t="s">
        <v>24</v>
      </c>
    </row>
    <row r="993">
      <c r="A993" s="38" t="s">
        <v>1590</v>
      </c>
      <c r="B993" s="39">
        <v>15.0</v>
      </c>
      <c r="C993" s="40">
        <v>107000.0</v>
      </c>
      <c r="D993" s="39">
        <v>2.0</v>
      </c>
      <c r="E993" s="39" t="s">
        <v>200</v>
      </c>
      <c r="F993" s="39" t="s">
        <v>402</v>
      </c>
      <c r="G993" s="39" t="s">
        <v>217</v>
      </c>
      <c r="H993" s="39" t="s">
        <v>403</v>
      </c>
      <c r="I993" s="39">
        <v>60.0</v>
      </c>
      <c r="J993" s="39" t="s">
        <v>430</v>
      </c>
      <c r="K993" s="39" t="s">
        <v>204</v>
      </c>
      <c r="L993" s="39">
        <v>40.0</v>
      </c>
      <c r="M993" s="39">
        <v>2.0</v>
      </c>
      <c r="N993" s="39" t="s">
        <v>213</v>
      </c>
      <c r="O993" s="39">
        <v>2.0</v>
      </c>
      <c r="P993" s="41" t="s">
        <v>206</v>
      </c>
      <c r="Q993" s="39" t="s">
        <v>24</v>
      </c>
    </row>
    <row r="994">
      <c r="A994" s="38" t="s">
        <v>1591</v>
      </c>
      <c r="B994" s="39">
        <v>20.0</v>
      </c>
      <c r="C994" s="40">
        <v>810000.0</v>
      </c>
      <c r="D994" s="39">
        <v>2.0</v>
      </c>
      <c r="E994" s="39" t="s">
        <v>200</v>
      </c>
      <c r="F994" s="39" t="s">
        <v>402</v>
      </c>
      <c r="G994" s="39" t="s">
        <v>570</v>
      </c>
      <c r="H994" s="39" t="s">
        <v>403</v>
      </c>
      <c r="I994" s="39">
        <v>80.0</v>
      </c>
      <c r="J994" s="39" t="s">
        <v>430</v>
      </c>
      <c r="K994" s="39" t="s">
        <v>204</v>
      </c>
      <c r="L994" s="39">
        <v>80.0</v>
      </c>
      <c r="M994" s="39">
        <v>4.0</v>
      </c>
      <c r="N994" s="39" t="s">
        <v>213</v>
      </c>
      <c r="O994" s="39">
        <v>2.0</v>
      </c>
      <c r="P994" s="41" t="s">
        <v>206</v>
      </c>
      <c r="Q994" s="39" t="s">
        <v>24</v>
      </c>
    </row>
    <row r="995">
      <c r="A995" s="6" t="s">
        <v>1592</v>
      </c>
      <c r="B995" s="7">
        <v>4.0</v>
      </c>
      <c r="C995" s="36">
        <v>2000.0</v>
      </c>
      <c r="D995" s="7">
        <v>2.0</v>
      </c>
      <c r="E995" s="7" t="s">
        <v>200</v>
      </c>
      <c r="F995" s="7" t="s">
        <v>402</v>
      </c>
      <c r="G995" s="7" t="s">
        <v>267</v>
      </c>
      <c r="H995" s="7" t="s">
        <v>403</v>
      </c>
      <c r="I995" s="7">
        <v>40.0</v>
      </c>
      <c r="J995" s="7" t="s">
        <v>430</v>
      </c>
      <c r="K995" s="7" t="s">
        <v>204</v>
      </c>
      <c r="L995" s="7">
        <v>40.0</v>
      </c>
      <c r="M995" s="7">
        <v>1.0</v>
      </c>
      <c r="N995" s="7" t="s">
        <v>213</v>
      </c>
      <c r="O995" s="7">
        <v>2.0</v>
      </c>
      <c r="P995" s="37" t="s">
        <v>206</v>
      </c>
      <c r="Q995" s="7" t="s">
        <v>24</v>
      </c>
    </row>
    <row r="996">
      <c r="A996" s="38" t="s">
        <v>1593</v>
      </c>
      <c r="B996" s="39">
        <v>9.0</v>
      </c>
      <c r="C996" s="40">
        <v>13000.0</v>
      </c>
      <c r="D996" s="39">
        <v>2.0</v>
      </c>
      <c r="E996" s="39" t="s">
        <v>200</v>
      </c>
      <c r="F996" s="39" t="s">
        <v>402</v>
      </c>
      <c r="G996" s="39" t="s">
        <v>262</v>
      </c>
      <c r="H996" s="39" t="s">
        <v>403</v>
      </c>
      <c r="I996" s="39">
        <v>60.0</v>
      </c>
      <c r="J996" s="39" t="s">
        <v>430</v>
      </c>
      <c r="K996" s="39" t="s">
        <v>204</v>
      </c>
      <c r="L996" s="39">
        <v>40.0</v>
      </c>
      <c r="M996" s="39">
        <v>2.0</v>
      </c>
      <c r="N996" s="39" t="s">
        <v>213</v>
      </c>
      <c r="O996" s="39">
        <v>2.0</v>
      </c>
      <c r="P996" s="41" t="s">
        <v>206</v>
      </c>
      <c r="Q996" s="39" t="s">
        <v>24</v>
      </c>
    </row>
    <row r="997">
      <c r="A997" s="6" t="s">
        <v>1594</v>
      </c>
      <c r="B997" s="7">
        <v>1.0</v>
      </c>
      <c r="C997" s="36">
        <v>80.0</v>
      </c>
      <c r="D997" s="7">
        <v>2.0</v>
      </c>
      <c r="E997" s="7" t="s">
        <v>357</v>
      </c>
      <c r="F997" s="7" t="s">
        <v>235</v>
      </c>
      <c r="G997" s="7" t="s">
        <v>223</v>
      </c>
      <c r="H997" s="7" t="s">
        <v>358</v>
      </c>
      <c r="I997" s="7" t="s">
        <v>204</v>
      </c>
      <c r="J997" s="7" t="s">
        <v>427</v>
      </c>
      <c r="K997" s="7" t="s">
        <v>204</v>
      </c>
      <c r="L997" s="7" t="s">
        <v>204</v>
      </c>
      <c r="M997" s="7" t="s">
        <v>204</v>
      </c>
      <c r="N997" s="7" t="s">
        <v>204</v>
      </c>
      <c r="O997" s="7">
        <v>1.0</v>
      </c>
      <c r="P997" s="37" t="s">
        <v>1595</v>
      </c>
      <c r="Q997" s="7" t="s">
        <v>9</v>
      </c>
    </row>
    <row r="998">
      <c r="A998" s="6" t="s">
        <v>1596</v>
      </c>
      <c r="B998" s="7">
        <v>7.0</v>
      </c>
      <c r="C998" s="36">
        <v>6150.0</v>
      </c>
      <c r="D998" s="7">
        <v>2.0</v>
      </c>
      <c r="E998" s="7" t="s">
        <v>357</v>
      </c>
      <c r="F998" s="7" t="s">
        <v>235</v>
      </c>
      <c r="G998" s="7" t="s">
        <v>232</v>
      </c>
      <c r="H998" s="7" t="s">
        <v>358</v>
      </c>
      <c r="I998" s="7" t="s">
        <v>204</v>
      </c>
      <c r="J998" s="7" t="s">
        <v>427</v>
      </c>
      <c r="K998" s="7" t="s">
        <v>204</v>
      </c>
      <c r="L998" s="7" t="s">
        <v>204</v>
      </c>
      <c r="M998" s="7" t="s">
        <v>204</v>
      </c>
      <c r="N998" s="7" t="s">
        <v>204</v>
      </c>
      <c r="O998" s="7">
        <v>1.0</v>
      </c>
      <c r="P998" s="37" t="s">
        <v>1595</v>
      </c>
      <c r="Q998" s="7" t="s">
        <v>9</v>
      </c>
    </row>
    <row r="999">
      <c r="A999" s="6" t="s">
        <v>1597</v>
      </c>
      <c r="B999" s="7">
        <v>18.0</v>
      </c>
      <c r="C999" s="36">
        <v>320800.0</v>
      </c>
      <c r="D999" s="7">
        <v>2.0</v>
      </c>
      <c r="E999" s="7" t="s">
        <v>357</v>
      </c>
      <c r="F999" s="7" t="s">
        <v>235</v>
      </c>
      <c r="G999" s="7" t="s">
        <v>239</v>
      </c>
      <c r="H999" s="7" t="s">
        <v>358</v>
      </c>
      <c r="I999" s="7" t="s">
        <v>204</v>
      </c>
      <c r="J999" s="7" t="s">
        <v>427</v>
      </c>
      <c r="K999" s="7" t="s">
        <v>204</v>
      </c>
      <c r="L999" s="7" t="s">
        <v>204</v>
      </c>
      <c r="M999" s="7" t="s">
        <v>204</v>
      </c>
      <c r="N999" s="7" t="s">
        <v>204</v>
      </c>
      <c r="O999" s="7">
        <v>1.0</v>
      </c>
      <c r="P999" s="37" t="s">
        <v>1595</v>
      </c>
      <c r="Q999" s="7" t="s">
        <v>9</v>
      </c>
    </row>
    <row r="1000">
      <c r="A1000" s="6" t="s">
        <v>1598</v>
      </c>
      <c r="B1000" s="7">
        <v>13.0</v>
      </c>
      <c r="C1000" s="36">
        <v>45200.0</v>
      </c>
      <c r="D1000" s="7">
        <v>2.0</v>
      </c>
      <c r="E1000" s="7" t="s">
        <v>281</v>
      </c>
      <c r="F1000" s="7" t="s">
        <v>235</v>
      </c>
      <c r="G1000" s="7" t="s">
        <v>210</v>
      </c>
      <c r="H1000" s="7" t="s">
        <v>358</v>
      </c>
      <c r="I1000" s="7" t="s">
        <v>204</v>
      </c>
      <c r="J1000" s="7" t="s">
        <v>427</v>
      </c>
      <c r="K1000" s="7" t="s">
        <v>204</v>
      </c>
      <c r="L1000" s="7">
        <v>20.0</v>
      </c>
      <c r="M1000" s="7">
        <v>1.0</v>
      </c>
      <c r="N1000" s="7" t="s">
        <v>213</v>
      </c>
      <c r="O1000" s="7">
        <v>1.0</v>
      </c>
      <c r="P1000" s="37" t="s">
        <v>1599</v>
      </c>
      <c r="Q1000" s="7" t="s">
        <v>9</v>
      </c>
    </row>
    <row r="1001">
      <c r="A1001" s="6" t="s">
        <v>1600</v>
      </c>
      <c r="B1001" s="7">
        <v>7.0</v>
      </c>
      <c r="C1001" s="36">
        <v>6320.0</v>
      </c>
      <c r="D1001" s="7">
        <v>2.0</v>
      </c>
      <c r="E1001" s="7" t="s">
        <v>281</v>
      </c>
      <c r="F1001" s="7" t="s">
        <v>235</v>
      </c>
      <c r="G1001" s="7" t="s">
        <v>267</v>
      </c>
      <c r="H1001" s="7" t="s">
        <v>358</v>
      </c>
      <c r="I1001" s="7" t="s">
        <v>204</v>
      </c>
      <c r="J1001" s="7" t="s">
        <v>204</v>
      </c>
      <c r="K1001" s="7" t="s">
        <v>204</v>
      </c>
      <c r="L1001" s="7">
        <v>20.0</v>
      </c>
      <c r="M1001" s="7">
        <v>1.0</v>
      </c>
      <c r="N1001" s="7" t="s">
        <v>213</v>
      </c>
      <c r="O1001" s="7">
        <v>1.0</v>
      </c>
      <c r="P1001" s="37" t="s">
        <v>1599</v>
      </c>
      <c r="Q1001" s="7" t="s">
        <v>9</v>
      </c>
    </row>
    <row r="1002">
      <c r="A1002" s="6" t="s">
        <v>1601</v>
      </c>
      <c r="B1002" s="7">
        <v>18.0</v>
      </c>
      <c r="C1002" s="36">
        <v>360000.0</v>
      </c>
      <c r="D1002" s="7">
        <v>2.0</v>
      </c>
      <c r="E1002" s="7" t="s">
        <v>234</v>
      </c>
      <c r="F1002" s="7" t="s">
        <v>282</v>
      </c>
      <c r="G1002" s="7" t="s">
        <v>666</v>
      </c>
      <c r="H1002" s="7" t="s">
        <v>283</v>
      </c>
      <c r="I1002" s="7">
        <v>100.0</v>
      </c>
      <c r="J1002" s="7" t="s">
        <v>339</v>
      </c>
      <c r="K1002" s="7" t="s">
        <v>204</v>
      </c>
      <c r="L1002" s="7">
        <v>100.0</v>
      </c>
      <c r="M1002" s="7">
        <v>10.0</v>
      </c>
      <c r="N1002" s="7" t="s">
        <v>213</v>
      </c>
      <c r="O1002" s="7">
        <v>2.0</v>
      </c>
      <c r="P1002" s="37" t="s">
        <v>1602</v>
      </c>
      <c r="Q1002" s="7" t="s">
        <v>19</v>
      </c>
    </row>
    <row r="1003">
      <c r="A1003" s="6" t="s">
        <v>1603</v>
      </c>
      <c r="B1003" s="7">
        <v>3.0</v>
      </c>
      <c r="C1003" s="36">
        <v>1300.0</v>
      </c>
      <c r="D1003" s="7">
        <v>2.0</v>
      </c>
      <c r="E1003" s="7" t="s">
        <v>234</v>
      </c>
      <c r="F1003" s="7" t="s">
        <v>282</v>
      </c>
      <c r="G1003" s="7" t="s">
        <v>279</v>
      </c>
      <c r="H1003" s="7" t="s">
        <v>283</v>
      </c>
      <c r="I1003" s="7">
        <v>100.0</v>
      </c>
      <c r="J1003" s="7" t="s">
        <v>339</v>
      </c>
      <c r="K1003" s="7" t="s">
        <v>204</v>
      </c>
      <c r="L1003" s="7">
        <v>40.0</v>
      </c>
      <c r="M1003" s="7">
        <v>5.0</v>
      </c>
      <c r="N1003" s="7" t="s">
        <v>213</v>
      </c>
      <c r="O1003" s="7">
        <v>2.0</v>
      </c>
      <c r="P1003" s="37" t="s">
        <v>1604</v>
      </c>
      <c r="Q1003" s="7" t="s">
        <v>19</v>
      </c>
    </row>
    <row r="1004">
      <c r="A1004" s="6" t="s">
        <v>1605</v>
      </c>
      <c r="B1004" s="7">
        <v>13.0</v>
      </c>
      <c r="C1004" s="36">
        <v>48100.0</v>
      </c>
      <c r="D1004" s="7">
        <v>2.0</v>
      </c>
      <c r="E1004" s="7" t="s">
        <v>234</v>
      </c>
      <c r="F1004" s="7" t="s">
        <v>282</v>
      </c>
      <c r="G1004" s="7" t="s">
        <v>292</v>
      </c>
      <c r="H1004" s="7" t="s">
        <v>283</v>
      </c>
      <c r="I1004" s="7">
        <v>100.0</v>
      </c>
      <c r="J1004" s="7" t="s">
        <v>339</v>
      </c>
      <c r="K1004" s="7" t="s">
        <v>204</v>
      </c>
      <c r="L1004" s="7">
        <v>100.0</v>
      </c>
      <c r="M1004" s="7">
        <v>5.0</v>
      </c>
      <c r="N1004" s="7" t="s">
        <v>213</v>
      </c>
      <c r="O1004" s="7">
        <v>2.0</v>
      </c>
      <c r="P1004" s="37" t="s">
        <v>1606</v>
      </c>
      <c r="Q1004" s="7" t="s">
        <v>19</v>
      </c>
    </row>
    <row r="1005">
      <c r="A1005" s="6" t="s">
        <v>1607</v>
      </c>
      <c r="B1005" s="7">
        <v>8.0</v>
      </c>
      <c r="C1005" s="36">
        <v>9050.0</v>
      </c>
      <c r="D1005" s="7">
        <v>2.0</v>
      </c>
      <c r="E1005" s="7" t="s">
        <v>234</v>
      </c>
      <c r="F1005" s="7" t="s">
        <v>282</v>
      </c>
      <c r="G1005" s="7" t="s">
        <v>301</v>
      </c>
      <c r="H1005" s="7" t="s">
        <v>283</v>
      </c>
      <c r="I1005" s="7">
        <v>100.0</v>
      </c>
      <c r="J1005" s="7" t="s">
        <v>339</v>
      </c>
      <c r="K1005" s="7" t="s">
        <v>204</v>
      </c>
      <c r="L1005" s="7">
        <v>100.0</v>
      </c>
      <c r="M1005" s="7">
        <v>5.0</v>
      </c>
      <c r="N1005" s="7" t="s">
        <v>213</v>
      </c>
      <c r="O1005" s="7">
        <v>2.0</v>
      </c>
      <c r="P1005" s="37" t="s">
        <v>1606</v>
      </c>
      <c r="Q1005" s="7" t="s">
        <v>19</v>
      </c>
    </row>
    <row r="1006">
      <c r="A1006" s="6" t="s">
        <v>1608</v>
      </c>
      <c r="B1006" s="7">
        <v>12.0</v>
      </c>
      <c r="C1006" s="36">
        <v>40400.0</v>
      </c>
      <c r="D1006" s="7">
        <v>1.0</v>
      </c>
      <c r="E1006" s="7" t="s">
        <v>281</v>
      </c>
      <c r="F1006" s="7" t="s">
        <v>235</v>
      </c>
      <c r="G1006" s="7" t="s">
        <v>225</v>
      </c>
      <c r="H1006" s="7" t="s">
        <v>1609</v>
      </c>
      <c r="I1006" s="7">
        <v>30.0</v>
      </c>
      <c r="J1006" s="7" t="s">
        <v>204</v>
      </c>
      <c r="K1006" s="7" t="s">
        <v>204</v>
      </c>
      <c r="L1006" s="7">
        <v>20.0</v>
      </c>
      <c r="M1006" s="7">
        <v>1.0</v>
      </c>
      <c r="N1006" s="7" t="s">
        <v>213</v>
      </c>
      <c r="O1006" s="7" t="s">
        <v>214</v>
      </c>
      <c r="P1006" s="37" t="s">
        <v>1610</v>
      </c>
      <c r="Q1006" s="7" t="s">
        <v>9</v>
      </c>
    </row>
    <row r="1007">
      <c r="A1007" s="6" t="s">
        <v>1611</v>
      </c>
      <c r="B1007" s="7">
        <v>19.0</v>
      </c>
      <c r="C1007" s="36">
        <v>602200.0</v>
      </c>
      <c r="D1007" s="7">
        <v>1.0</v>
      </c>
      <c r="E1007" s="7" t="s">
        <v>281</v>
      </c>
      <c r="F1007" s="7" t="s">
        <v>235</v>
      </c>
      <c r="G1007" s="7" t="s">
        <v>745</v>
      </c>
      <c r="H1007" s="7" t="s">
        <v>203</v>
      </c>
      <c r="I1007" s="7">
        <v>80.0</v>
      </c>
      <c r="J1007" s="7" t="s">
        <v>204</v>
      </c>
      <c r="K1007" s="7" t="s">
        <v>204</v>
      </c>
      <c r="L1007" s="7" t="s">
        <v>204</v>
      </c>
      <c r="M1007" s="7" t="s">
        <v>204</v>
      </c>
      <c r="N1007" s="7" t="s">
        <v>204</v>
      </c>
      <c r="O1007" s="7" t="s">
        <v>214</v>
      </c>
      <c r="P1007" s="37" t="s">
        <v>891</v>
      </c>
      <c r="Q1007" s="7" t="s">
        <v>9</v>
      </c>
    </row>
    <row r="1008">
      <c r="A1008" s="6" t="s">
        <v>1612</v>
      </c>
      <c r="B1008" s="7">
        <v>16.0</v>
      </c>
      <c r="C1008" s="36">
        <v>183400.0</v>
      </c>
      <c r="D1008" s="7">
        <v>1.0</v>
      </c>
      <c r="E1008" s="7" t="s">
        <v>281</v>
      </c>
      <c r="F1008" s="7" t="s">
        <v>235</v>
      </c>
      <c r="G1008" s="7" t="s">
        <v>239</v>
      </c>
      <c r="H1008" s="7" t="s">
        <v>1609</v>
      </c>
      <c r="I1008" s="7">
        <v>50.0</v>
      </c>
      <c r="J1008" s="7" t="s">
        <v>204</v>
      </c>
      <c r="K1008" s="7" t="s">
        <v>204</v>
      </c>
      <c r="L1008" s="7">
        <v>20.0</v>
      </c>
      <c r="M1008" s="7">
        <v>2.0</v>
      </c>
      <c r="N1008" s="7" t="s">
        <v>213</v>
      </c>
      <c r="O1008" s="7" t="s">
        <v>214</v>
      </c>
      <c r="P1008" s="37" t="s">
        <v>1610</v>
      </c>
      <c r="Q1008" s="7" t="s">
        <v>9</v>
      </c>
    </row>
    <row r="1009">
      <c r="A1009" s="6" t="s">
        <v>1613</v>
      </c>
      <c r="B1009" s="7">
        <v>8.0</v>
      </c>
      <c r="C1009" s="36">
        <v>9810.0</v>
      </c>
      <c r="D1009" s="7">
        <v>1.0</v>
      </c>
      <c r="E1009" s="7" t="s">
        <v>281</v>
      </c>
      <c r="F1009" s="7" t="s">
        <v>235</v>
      </c>
      <c r="G1009" s="7" t="s">
        <v>218</v>
      </c>
      <c r="H1009" s="7" t="s">
        <v>203</v>
      </c>
      <c r="I1009" s="7">
        <v>50.0</v>
      </c>
      <c r="J1009" s="7" t="s">
        <v>204</v>
      </c>
      <c r="K1009" s="7" t="s">
        <v>204</v>
      </c>
      <c r="L1009" s="7" t="s">
        <v>204</v>
      </c>
      <c r="M1009" s="7" t="s">
        <v>204</v>
      </c>
      <c r="N1009" s="7" t="s">
        <v>204</v>
      </c>
      <c r="O1009" s="7" t="s">
        <v>214</v>
      </c>
      <c r="P1009" s="37" t="s">
        <v>891</v>
      </c>
      <c r="Q1009" s="7" t="s">
        <v>9</v>
      </c>
    </row>
    <row r="1010">
      <c r="A1010" s="6" t="s">
        <v>1614</v>
      </c>
      <c r="B1010" s="7">
        <v>1.0</v>
      </c>
      <c r="C1010" s="36">
        <v>110.0</v>
      </c>
      <c r="D1010" s="7">
        <v>1.0</v>
      </c>
      <c r="E1010" s="7" t="s">
        <v>281</v>
      </c>
      <c r="F1010" s="7" t="s">
        <v>235</v>
      </c>
      <c r="G1010" s="7" t="s">
        <v>223</v>
      </c>
      <c r="H1010" s="7" t="s">
        <v>203</v>
      </c>
      <c r="I1010" s="7">
        <v>20.0</v>
      </c>
      <c r="J1010" s="7" t="s">
        <v>204</v>
      </c>
      <c r="K1010" s="7" t="s">
        <v>204</v>
      </c>
      <c r="L1010" s="7" t="s">
        <v>204</v>
      </c>
      <c r="M1010" s="7" t="s">
        <v>204</v>
      </c>
      <c r="N1010" s="7" t="s">
        <v>204</v>
      </c>
      <c r="O1010" s="7" t="s">
        <v>214</v>
      </c>
      <c r="P1010" s="37" t="s">
        <v>891</v>
      </c>
      <c r="Q1010" s="7" t="s">
        <v>9</v>
      </c>
    </row>
    <row r="1011">
      <c r="A1011" s="6" t="s">
        <v>1615</v>
      </c>
      <c r="B1011" s="7">
        <v>15.0</v>
      </c>
      <c r="C1011" s="36">
        <v>122800.0</v>
      </c>
      <c r="D1011" s="7">
        <v>2.0</v>
      </c>
      <c r="E1011" s="7" t="s">
        <v>234</v>
      </c>
      <c r="F1011" s="7" t="s">
        <v>201</v>
      </c>
      <c r="G1011" s="7" t="s">
        <v>312</v>
      </c>
      <c r="H1011" s="7" t="s">
        <v>203</v>
      </c>
      <c r="I1011" s="7">
        <v>30.0</v>
      </c>
      <c r="J1011" s="7" t="s">
        <v>364</v>
      </c>
      <c r="K1011" s="7" t="s">
        <v>204</v>
      </c>
      <c r="L1011" s="7">
        <v>32.0</v>
      </c>
      <c r="M1011" s="7">
        <v>8.0</v>
      </c>
      <c r="N1011" s="7" t="s">
        <v>428</v>
      </c>
      <c r="O1011" s="7">
        <v>2.0</v>
      </c>
      <c r="P1011" s="37" t="s">
        <v>1616</v>
      </c>
      <c r="Q1011" s="7" t="s">
        <v>9</v>
      </c>
    </row>
    <row r="1012">
      <c r="A1012" s="6" t="s">
        <v>1617</v>
      </c>
      <c r="B1012" s="7">
        <v>10.0</v>
      </c>
      <c r="C1012" s="36">
        <v>19200.0</v>
      </c>
      <c r="D1012" s="7">
        <v>2.0</v>
      </c>
      <c r="E1012" s="7" t="s">
        <v>234</v>
      </c>
      <c r="F1012" s="7" t="s">
        <v>201</v>
      </c>
      <c r="G1012" s="7" t="s">
        <v>308</v>
      </c>
      <c r="H1012" s="7" t="s">
        <v>203</v>
      </c>
      <c r="I1012" s="7">
        <v>30.0</v>
      </c>
      <c r="J1012" s="7" t="s">
        <v>364</v>
      </c>
      <c r="K1012" s="7" t="s">
        <v>204</v>
      </c>
      <c r="L1012" s="7">
        <v>18.0</v>
      </c>
      <c r="M1012" s="7">
        <v>6.0</v>
      </c>
      <c r="N1012" s="7" t="s">
        <v>428</v>
      </c>
      <c r="O1012" s="7">
        <v>2.0</v>
      </c>
      <c r="P1012" s="37" t="s">
        <v>1616</v>
      </c>
      <c r="Q1012" s="7" t="s">
        <v>9</v>
      </c>
    </row>
    <row r="1013">
      <c r="A1013" s="6" t="s">
        <v>1618</v>
      </c>
      <c r="B1013" s="7">
        <v>4.0</v>
      </c>
      <c r="C1013" s="36">
        <v>2150.0</v>
      </c>
      <c r="D1013" s="7">
        <v>1.0</v>
      </c>
      <c r="E1013" s="7" t="s">
        <v>208</v>
      </c>
      <c r="F1013" s="7" t="s">
        <v>235</v>
      </c>
      <c r="G1013" s="7" t="s">
        <v>232</v>
      </c>
      <c r="H1013" s="7" t="s">
        <v>226</v>
      </c>
      <c r="I1013" s="7">
        <v>20.0</v>
      </c>
      <c r="J1013" s="7" t="s">
        <v>212</v>
      </c>
      <c r="K1013" s="7" t="s">
        <v>279</v>
      </c>
      <c r="L1013" s="7">
        <v>20.0</v>
      </c>
      <c r="M1013" s="7">
        <v>5.0</v>
      </c>
      <c r="N1013" s="7" t="s">
        <v>213</v>
      </c>
      <c r="O1013" s="7" t="s">
        <v>214</v>
      </c>
      <c r="P1013" s="37" t="s">
        <v>1218</v>
      </c>
      <c r="Q1013" s="7" t="s">
        <v>24</v>
      </c>
    </row>
    <row r="1014">
      <c r="A1014" s="38" t="s">
        <v>1619</v>
      </c>
      <c r="B1014" s="39">
        <v>18.0</v>
      </c>
      <c r="C1014" s="40">
        <v>381000.0</v>
      </c>
      <c r="D1014" s="39">
        <v>1.0</v>
      </c>
      <c r="E1014" s="39" t="s">
        <v>208</v>
      </c>
      <c r="F1014" s="39" t="s">
        <v>235</v>
      </c>
      <c r="G1014" s="39" t="s">
        <v>346</v>
      </c>
      <c r="H1014" s="39" t="s">
        <v>226</v>
      </c>
      <c r="I1014" s="39">
        <v>80.0</v>
      </c>
      <c r="J1014" s="39" t="s">
        <v>212</v>
      </c>
      <c r="K1014" s="39" t="s">
        <v>277</v>
      </c>
      <c r="L1014" s="39">
        <v>40.0</v>
      </c>
      <c r="M1014" s="39">
        <v>2.0</v>
      </c>
      <c r="N1014" s="39" t="s">
        <v>213</v>
      </c>
      <c r="O1014" s="39" t="s">
        <v>214</v>
      </c>
      <c r="P1014" s="41" t="s">
        <v>1218</v>
      </c>
      <c r="Q1014" s="39" t="s">
        <v>24</v>
      </c>
    </row>
    <row r="1015">
      <c r="A1015" s="38" t="s">
        <v>1620</v>
      </c>
      <c r="B1015" s="39">
        <v>15.0</v>
      </c>
      <c r="C1015" s="40">
        <v>113000.0</v>
      </c>
      <c r="D1015" s="39">
        <v>1.0</v>
      </c>
      <c r="E1015" s="39" t="s">
        <v>208</v>
      </c>
      <c r="F1015" s="39" t="s">
        <v>235</v>
      </c>
      <c r="G1015" s="39" t="s">
        <v>368</v>
      </c>
      <c r="H1015" s="39" t="s">
        <v>226</v>
      </c>
      <c r="I1015" s="39">
        <v>60.0</v>
      </c>
      <c r="J1015" s="39" t="s">
        <v>212</v>
      </c>
      <c r="K1015" s="39" t="s">
        <v>301</v>
      </c>
      <c r="L1015" s="39">
        <v>40.0</v>
      </c>
      <c r="M1015" s="39">
        <v>4.0</v>
      </c>
      <c r="N1015" s="39" t="s">
        <v>213</v>
      </c>
      <c r="O1015" s="39" t="s">
        <v>214</v>
      </c>
      <c r="P1015" s="41" t="s">
        <v>1218</v>
      </c>
      <c r="Q1015" s="39" t="s">
        <v>24</v>
      </c>
    </row>
    <row r="1016">
      <c r="A1016" s="38" t="s">
        <v>1621</v>
      </c>
      <c r="B1016" s="39">
        <v>10.0</v>
      </c>
      <c r="C1016" s="40">
        <v>18500.0</v>
      </c>
      <c r="D1016" s="39">
        <v>1.0</v>
      </c>
      <c r="E1016" s="39" t="s">
        <v>208</v>
      </c>
      <c r="F1016" s="39" t="s">
        <v>235</v>
      </c>
      <c r="G1016" s="39" t="s">
        <v>230</v>
      </c>
      <c r="H1016" s="39" t="s">
        <v>226</v>
      </c>
      <c r="I1016" s="39">
        <v>40.0</v>
      </c>
      <c r="J1016" s="39" t="s">
        <v>212</v>
      </c>
      <c r="K1016" s="39" t="s">
        <v>220</v>
      </c>
      <c r="L1016" s="39">
        <v>20.0</v>
      </c>
      <c r="M1016" s="39">
        <v>4.0</v>
      </c>
      <c r="N1016" s="39" t="s">
        <v>213</v>
      </c>
      <c r="O1016" s="39" t="s">
        <v>214</v>
      </c>
      <c r="P1016" s="41" t="s">
        <v>1218</v>
      </c>
      <c r="Q1016" s="39" t="s">
        <v>24</v>
      </c>
    </row>
    <row r="1017">
      <c r="A1017" s="6" t="s">
        <v>1622</v>
      </c>
      <c r="B1017" s="7">
        <v>7.0</v>
      </c>
      <c r="C1017" s="36">
        <v>6900.0</v>
      </c>
      <c r="D1017" s="7">
        <v>2.0</v>
      </c>
      <c r="E1017" s="7" t="s">
        <v>200</v>
      </c>
      <c r="F1017" s="7" t="s">
        <v>261</v>
      </c>
      <c r="G1017" s="7" t="s">
        <v>220</v>
      </c>
      <c r="H1017" s="7" t="s">
        <v>263</v>
      </c>
      <c r="I1017" s="7">
        <v>60.0</v>
      </c>
      <c r="J1017" s="7" t="s">
        <v>204</v>
      </c>
      <c r="K1017" s="7" t="s">
        <v>204</v>
      </c>
      <c r="L1017" s="7">
        <v>40.0</v>
      </c>
      <c r="M1017" s="7">
        <v>8.0</v>
      </c>
      <c r="N1017" s="7" t="s">
        <v>213</v>
      </c>
      <c r="O1017" s="7">
        <v>2.0</v>
      </c>
      <c r="P1017" s="37" t="s">
        <v>443</v>
      </c>
      <c r="Q1017" s="7" t="s">
        <v>24</v>
      </c>
    </row>
    <row r="1018">
      <c r="A1018" s="38" t="s">
        <v>1623</v>
      </c>
      <c r="B1018" s="39">
        <v>3.0</v>
      </c>
      <c r="C1018" s="40">
        <v>1480.0</v>
      </c>
      <c r="D1018" s="39">
        <v>2.0</v>
      </c>
      <c r="E1018" s="39" t="s">
        <v>200</v>
      </c>
      <c r="F1018" s="39" t="s">
        <v>261</v>
      </c>
      <c r="G1018" s="39" t="s">
        <v>279</v>
      </c>
      <c r="H1018" s="39" t="s">
        <v>263</v>
      </c>
      <c r="I1018" s="39">
        <v>40.0</v>
      </c>
      <c r="J1018" s="39" t="s">
        <v>204</v>
      </c>
      <c r="K1018" s="39" t="s">
        <v>204</v>
      </c>
      <c r="L1018" s="39">
        <v>20.0</v>
      </c>
      <c r="M1018" s="39">
        <v>5.0</v>
      </c>
      <c r="N1018" s="39" t="s">
        <v>213</v>
      </c>
      <c r="O1018" s="39">
        <v>2.0</v>
      </c>
      <c r="P1018" s="41" t="s">
        <v>443</v>
      </c>
      <c r="Q1018" s="39" t="s">
        <v>24</v>
      </c>
    </row>
    <row r="1019">
      <c r="A1019" s="6" t="s">
        <v>1624</v>
      </c>
      <c r="B1019" s="7">
        <v>7.0</v>
      </c>
      <c r="C1019" s="36">
        <v>6700.0</v>
      </c>
      <c r="D1019" s="7">
        <v>2.0</v>
      </c>
      <c r="E1019" s="7" t="s">
        <v>281</v>
      </c>
      <c r="F1019" s="7" t="s">
        <v>261</v>
      </c>
      <c r="G1019" s="7" t="s">
        <v>230</v>
      </c>
      <c r="H1019" s="7" t="s">
        <v>263</v>
      </c>
      <c r="I1019" s="7" t="s">
        <v>204</v>
      </c>
      <c r="J1019" s="7" t="s">
        <v>264</v>
      </c>
      <c r="K1019" s="7" t="s">
        <v>204</v>
      </c>
      <c r="L1019" s="7">
        <v>20.0</v>
      </c>
      <c r="M1019" s="7">
        <v>1.0</v>
      </c>
      <c r="N1019" s="7" t="s">
        <v>213</v>
      </c>
      <c r="O1019" s="7">
        <v>1.0</v>
      </c>
      <c r="P1019" s="37" t="s">
        <v>381</v>
      </c>
      <c r="Q1019" s="7" t="s">
        <v>42</v>
      </c>
    </row>
    <row r="1020">
      <c r="A1020" s="6" t="s">
        <v>1625</v>
      </c>
      <c r="B1020" s="7">
        <v>12.0</v>
      </c>
      <c r="C1020" s="36">
        <v>35900.0</v>
      </c>
      <c r="D1020" s="7">
        <v>2.0</v>
      </c>
      <c r="E1020" s="7" t="s">
        <v>281</v>
      </c>
      <c r="F1020" s="7" t="s">
        <v>261</v>
      </c>
      <c r="G1020" s="7" t="s">
        <v>225</v>
      </c>
      <c r="H1020" s="7" t="s">
        <v>263</v>
      </c>
      <c r="I1020" s="7" t="s">
        <v>204</v>
      </c>
      <c r="J1020" s="7" t="s">
        <v>264</v>
      </c>
      <c r="K1020" s="7" t="s">
        <v>204</v>
      </c>
      <c r="L1020" s="7">
        <v>20.0</v>
      </c>
      <c r="M1020" s="7">
        <v>1.0</v>
      </c>
      <c r="N1020" s="7" t="s">
        <v>213</v>
      </c>
      <c r="O1020" s="7">
        <v>1.0</v>
      </c>
      <c r="P1020" s="37" t="s">
        <v>381</v>
      </c>
      <c r="Q1020" s="7" t="s">
        <v>42</v>
      </c>
    </row>
    <row r="1021">
      <c r="A1021" s="6" t="s">
        <v>1626</v>
      </c>
      <c r="B1021" s="7">
        <v>3.0</v>
      </c>
      <c r="C1021" s="36">
        <v>1490.0</v>
      </c>
      <c r="D1021" s="7">
        <v>2.0</v>
      </c>
      <c r="E1021" s="7" t="s">
        <v>281</v>
      </c>
      <c r="F1021" s="7" t="s">
        <v>261</v>
      </c>
      <c r="G1021" s="7" t="s">
        <v>232</v>
      </c>
      <c r="H1021" s="7" t="s">
        <v>263</v>
      </c>
      <c r="I1021" s="7" t="s">
        <v>204</v>
      </c>
      <c r="J1021" s="7" t="s">
        <v>264</v>
      </c>
      <c r="K1021" s="7" t="s">
        <v>204</v>
      </c>
      <c r="L1021" s="7">
        <v>20.0</v>
      </c>
      <c r="M1021" s="7">
        <v>1.0</v>
      </c>
      <c r="N1021" s="7" t="s">
        <v>213</v>
      </c>
      <c r="O1021" s="7">
        <v>1.0</v>
      </c>
      <c r="P1021" s="37" t="s">
        <v>381</v>
      </c>
      <c r="Q1021" s="7" t="s">
        <v>42</v>
      </c>
    </row>
    <row r="1022">
      <c r="A1022" s="6" t="s">
        <v>1627</v>
      </c>
      <c r="B1022" s="7">
        <v>16.0</v>
      </c>
      <c r="C1022" s="36">
        <v>169000.0</v>
      </c>
      <c r="D1022" s="7">
        <v>2.0</v>
      </c>
      <c r="E1022" s="7" t="s">
        <v>281</v>
      </c>
      <c r="F1022" s="7" t="s">
        <v>261</v>
      </c>
      <c r="G1022" s="7" t="s">
        <v>321</v>
      </c>
      <c r="H1022" s="7" t="s">
        <v>263</v>
      </c>
      <c r="I1022" s="7" t="s">
        <v>204</v>
      </c>
      <c r="J1022" s="7" t="s">
        <v>264</v>
      </c>
      <c r="K1022" s="7" t="s">
        <v>204</v>
      </c>
      <c r="L1022" s="7">
        <v>20.0</v>
      </c>
      <c r="M1022" s="7">
        <v>1.0</v>
      </c>
      <c r="N1022" s="7" t="s">
        <v>213</v>
      </c>
      <c r="O1022" s="7">
        <v>1.0</v>
      </c>
      <c r="P1022" s="37" t="s">
        <v>381</v>
      </c>
      <c r="Q1022" s="7" t="s">
        <v>42</v>
      </c>
    </row>
    <row r="1023">
      <c r="A1023" s="38" t="s">
        <v>1628</v>
      </c>
      <c r="B1023" s="39">
        <v>16.0</v>
      </c>
      <c r="C1023" s="40">
        <v>145000.0</v>
      </c>
      <c r="D1023" s="39">
        <v>2.0</v>
      </c>
      <c r="E1023" s="39" t="s">
        <v>281</v>
      </c>
      <c r="F1023" s="39" t="s">
        <v>261</v>
      </c>
      <c r="G1023" s="39" t="s">
        <v>258</v>
      </c>
      <c r="H1023" s="39" t="s">
        <v>1629</v>
      </c>
      <c r="I1023" s="39" t="s">
        <v>204</v>
      </c>
      <c r="J1023" s="39" t="s">
        <v>427</v>
      </c>
      <c r="K1023" s="39" t="s">
        <v>204</v>
      </c>
      <c r="L1023" s="39">
        <v>20.0</v>
      </c>
      <c r="M1023" s="39">
        <v>2.0</v>
      </c>
      <c r="N1023" s="39" t="s">
        <v>213</v>
      </c>
      <c r="O1023" s="39">
        <v>1.0</v>
      </c>
      <c r="P1023" s="41" t="s">
        <v>381</v>
      </c>
      <c r="Q1023" s="39" t="s">
        <v>24</v>
      </c>
    </row>
    <row r="1024">
      <c r="A1024" s="38" t="s">
        <v>1630</v>
      </c>
      <c r="B1024" s="39">
        <v>3.0</v>
      </c>
      <c r="C1024" s="40">
        <v>1300.0</v>
      </c>
      <c r="D1024" s="39">
        <v>2.0</v>
      </c>
      <c r="E1024" s="39" t="s">
        <v>281</v>
      </c>
      <c r="F1024" s="39" t="s">
        <v>261</v>
      </c>
      <c r="G1024" s="39" t="s">
        <v>232</v>
      </c>
      <c r="H1024" s="39" t="s">
        <v>1629</v>
      </c>
      <c r="I1024" s="39" t="s">
        <v>204</v>
      </c>
      <c r="J1024" s="39" t="s">
        <v>427</v>
      </c>
      <c r="K1024" s="39" t="s">
        <v>204</v>
      </c>
      <c r="L1024" s="39">
        <v>20.0</v>
      </c>
      <c r="M1024" s="39">
        <v>2.0</v>
      </c>
      <c r="N1024" s="39" t="s">
        <v>213</v>
      </c>
      <c r="O1024" s="39">
        <v>1.0</v>
      </c>
      <c r="P1024" s="41" t="s">
        <v>381</v>
      </c>
      <c r="Q1024" s="39" t="s">
        <v>24</v>
      </c>
    </row>
    <row r="1025">
      <c r="A1025" s="38" t="s">
        <v>1631</v>
      </c>
      <c r="B1025" s="39">
        <v>11.0</v>
      </c>
      <c r="C1025" s="40">
        <v>22900.0</v>
      </c>
      <c r="D1025" s="39">
        <v>2.0</v>
      </c>
      <c r="E1025" s="39" t="s">
        <v>281</v>
      </c>
      <c r="F1025" s="39" t="s">
        <v>261</v>
      </c>
      <c r="G1025" s="39" t="s">
        <v>255</v>
      </c>
      <c r="H1025" s="39" t="s">
        <v>1629</v>
      </c>
      <c r="I1025" s="39" t="s">
        <v>204</v>
      </c>
      <c r="J1025" s="39" t="s">
        <v>427</v>
      </c>
      <c r="K1025" s="39" t="s">
        <v>204</v>
      </c>
      <c r="L1025" s="39">
        <v>20.0</v>
      </c>
      <c r="M1025" s="39">
        <v>2.0</v>
      </c>
      <c r="N1025" s="39" t="s">
        <v>213</v>
      </c>
      <c r="O1025" s="39">
        <v>1.0</v>
      </c>
      <c r="P1025" s="41" t="s">
        <v>381</v>
      </c>
      <c r="Q1025" s="39" t="s">
        <v>24</v>
      </c>
    </row>
    <row r="1026">
      <c r="A1026" s="38" t="s">
        <v>1632</v>
      </c>
      <c r="B1026" s="39">
        <v>20.0</v>
      </c>
      <c r="C1026" s="40">
        <v>728000.0</v>
      </c>
      <c r="D1026" s="39">
        <v>2.0</v>
      </c>
      <c r="E1026" s="39" t="s">
        <v>281</v>
      </c>
      <c r="F1026" s="39" t="s">
        <v>261</v>
      </c>
      <c r="G1026" s="39" t="s">
        <v>1633</v>
      </c>
      <c r="H1026" s="39" t="s">
        <v>1629</v>
      </c>
      <c r="I1026" s="39" t="s">
        <v>204</v>
      </c>
      <c r="J1026" s="39" t="s">
        <v>427</v>
      </c>
      <c r="K1026" s="39" t="s">
        <v>204</v>
      </c>
      <c r="L1026" s="39">
        <v>20.0</v>
      </c>
      <c r="M1026" s="39">
        <v>2.0</v>
      </c>
      <c r="N1026" s="39" t="s">
        <v>213</v>
      </c>
      <c r="O1026" s="39">
        <v>1.0</v>
      </c>
      <c r="P1026" s="41" t="s">
        <v>381</v>
      </c>
      <c r="Q1026" s="39" t="s">
        <v>24</v>
      </c>
    </row>
    <row r="1027">
      <c r="A1027" s="6" t="s">
        <v>1634</v>
      </c>
      <c r="B1027" s="7">
        <v>8.0</v>
      </c>
      <c r="C1027" s="36">
        <v>5520.0</v>
      </c>
      <c r="D1027" s="7">
        <v>2.0</v>
      </c>
      <c r="E1027" s="7" t="s">
        <v>281</v>
      </c>
      <c r="F1027" s="7" t="s">
        <v>261</v>
      </c>
      <c r="G1027" s="7" t="s">
        <v>301</v>
      </c>
      <c r="H1027" s="7" t="s">
        <v>1629</v>
      </c>
      <c r="I1027" s="7" t="s">
        <v>204</v>
      </c>
      <c r="J1027" s="7" t="s">
        <v>427</v>
      </c>
      <c r="K1027" s="7" t="s">
        <v>204</v>
      </c>
      <c r="L1027" s="7">
        <v>20.0</v>
      </c>
      <c r="M1027" s="7">
        <v>2.0</v>
      </c>
      <c r="N1027" s="7" t="s">
        <v>213</v>
      </c>
      <c r="O1027" s="7">
        <v>1.0</v>
      </c>
      <c r="P1027" s="37" t="s">
        <v>381</v>
      </c>
      <c r="Q1027" s="7" t="s">
        <v>24</v>
      </c>
    </row>
    <row r="1028">
      <c r="A1028" s="6" t="s">
        <v>1635</v>
      </c>
      <c r="B1028" s="7">
        <v>7.0</v>
      </c>
      <c r="C1028" s="36">
        <v>7700.0</v>
      </c>
      <c r="D1028" s="7">
        <v>2.0</v>
      </c>
      <c r="E1028" s="7" t="s">
        <v>234</v>
      </c>
      <c r="F1028" s="7" t="s">
        <v>261</v>
      </c>
      <c r="G1028" s="7" t="s">
        <v>230</v>
      </c>
      <c r="H1028" s="7" t="s">
        <v>263</v>
      </c>
      <c r="I1028" s="7">
        <v>40.0</v>
      </c>
      <c r="J1028" s="7" t="s">
        <v>204</v>
      </c>
      <c r="K1028" s="7" t="s">
        <v>204</v>
      </c>
      <c r="L1028" s="7">
        <v>40.0</v>
      </c>
      <c r="M1028" s="7">
        <v>5.0</v>
      </c>
      <c r="N1028" s="7" t="s">
        <v>213</v>
      </c>
      <c r="O1028" s="7">
        <v>2.0</v>
      </c>
      <c r="P1028" s="37" t="s">
        <v>1636</v>
      </c>
      <c r="Q1028" s="7" t="s">
        <v>24</v>
      </c>
    </row>
    <row r="1029">
      <c r="A1029" s="38" t="s">
        <v>1637</v>
      </c>
      <c r="B1029" s="39">
        <v>13.0</v>
      </c>
      <c r="C1029" s="40">
        <v>57000.0</v>
      </c>
      <c r="D1029" s="39">
        <v>2.0</v>
      </c>
      <c r="E1029" s="39" t="s">
        <v>234</v>
      </c>
      <c r="F1029" s="39" t="s">
        <v>261</v>
      </c>
      <c r="G1029" s="39" t="s">
        <v>225</v>
      </c>
      <c r="H1029" s="39" t="s">
        <v>263</v>
      </c>
      <c r="I1029" s="39">
        <v>60.0</v>
      </c>
      <c r="J1029" s="39" t="s">
        <v>204</v>
      </c>
      <c r="K1029" s="39" t="s">
        <v>204</v>
      </c>
      <c r="L1029" s="39">
        <v>40.0</v>
      </c>
      <c r="M1029" s="39">
        <v>5.0</v>
      </c>
      <c r="N1029" s="39" t="s">
        <v>213</v>
      </c>
      <c r="O1029" s="39">
        <v>2.0</v>
      </c>
      <c r="P1029" s="41" t="s">
        <v>1636</v>
      </c>
      <c r="Q1029" s="39" t="s">
        <v>24</v>
      </c>
    </row>
    <row r="1030">
      <c r="A1030" s="38" t="s">
        <v>1638</v>
      </c>
      <c r="B1030" s="39">
        <v>2.0</v>
      </c>
      <c r="C1030" s="40">
        <v>1100.0</v>
      </c>
      <c r="D1030" s="39">
        <v>2.0</v>
      </c>
      <c r="E1030" s="39" t="s">
        <v>234</v>
      </c>
      <c r="F1030" s="39" t="s">
        <v>261</v>
      </c>
      <c r="G1030" s="39" t="s">
        <v>232</v>
      </c>
      <c r="H1030" s="39" t="s">
        <v>263</v>
      </c>
      <c r="I1030" s="39">
        <v>30.0</v>
      </c>
      <c r="J1030" s="39" t="s">
        <v>204</v>
      </c>
      <c r="K1030" s="39" t="s">
        <v>204</v>
      </c>
      <c r="L1030" s="39">
        <v>20.0</v>
      </c>
      <c r="M1030" s="39">
        <v>5.0</v>
      </c>
      <c r="N1030" s="39" t="s">
        <v>213</v>
      </c>
      <c r="O1030" s="39">
        <v>2.0</v>
      </c>
      <c r="P1030" s="41" t="s">
        <v>1636</v>
      </c>
      <c r="Q1030" s="39" t="s">
        <v>24</v>
      </c>
    </row>
    <row r="1031">
      <c r="A1031" s="38" t="s">
        <v>1639</v>
      </c>
      <c r="B1031" s="39">
        <v>18.0</v>
      </c>
      <c r="C1031" s="40">
        <v>440000.0</v>
      </c>
      <c r="D1031" s="39">
        <v>2.0</v>
      </c>
      <c r="E1031" s="39" t="s">
        <v>234</v>
      </c>
      <c r="F1031" s="39" t="s">
        <v>261</v>
      </c>
      <c r="G1031" s="39" t="s">
        <v>239</v>
      </c>
      <c r="H1031" s="39" t="s">
        <v>263</v>
      </c>
      <c r="I1031" s="39">
        <v>60.0</v>
      </c>
      <c r="J1031" s="39" t="s">
        <v>204</v>
      </c>
      <c r="K1031" s="39" t="s">
        <v>204</v>
      </c>
      <c r="L1031" s="39">
        <v>40.0</v>
      </c>
      <c r="M1031" s="39">
        <v>5.0</v>
      </c>
      <c r="N1031" s="39" t="s">
        <v>213</v>
      </c>
      <c r="O1031" s="39">
        <v>2.0</v>
      </c>
      <c r="P1031" s="41" t="s">
        <v>1636</v>
      </c>
      <c r="Q1031" s="39" t="s">
        <v>24</v>
      </c>
    </row>
    <row r="1032">
      <c r="A1032" s="6" t="s">
        <v>1640</v>
      </c>
      <c r="B1032" s="7">
        <v>16.0</v>
      </c>
      <c r="C1032" s="36">
        <v>195000.0</v>
      </c>
      <c r="D1032" s="7">
        <v>2.0</v>
      </c>
      <c r="E1032" s="7" t="s">
        <v>200</v>
      </c>
      <c r="F1032" s="7" t="s">
        <v>402</v>
      </c>
      <c r="G1032" s="7" t="s">
        <v>380</v>
      </c>
      <c r="H1032" s="7" t="s">
        <v>403</v>
      </c>
      <c r="I1032" s="7">
        <v>50.0</v>
      </c>
      <c r="J1032" s="7" t="s">
        <v>427</v>
      </c>
      <c r="K1032" s="7" t="s">
        <v>204</v>
      </c>
      <c r="L1032" s="7">
        <v>40.0</v>
      </c>
      <c r="M1032" s="7">
        <v>5.0</v>
      </c>
      <c r="N1032" s="7" t="s">
        <v>213</v>
      </c>
      <c r="O1032" s="7">
        <v>2.0</v>
      </c>
      <c r="P1032" s="37" t="s">
        <v>1216</v>
      </c>
      <c r="Q1032" s="7" t="s">
        <v>9</v>
      </c>
    </row>
    <row r="1033">
      <c r="A1033" s="6" t="s">
        <v>1641</v>
      </c>
      <c r="B1033" s="7">
        <v>12.0</v>
      </c>
      <c r="C1033" s="36">
        <v>39300.0</v>
      </c>
      <c r="D1033" s="7">
        <v>2.0</v>
      </c>
      <c r="E1033" s="7" t="s">
        <v>200</v>
      </c>
      <c r="F1033" s="7" t="s">
        <v>402</v>
      </c>
      <c r="G1033" s="7" t="s">
        <v>383</v>
      </c>
      <c r="H1033" s="7" t="s">
        <v>403</v>
      </c>
      <c r="I1033" s="7">
        <v>50.0</v>
      </c>
      <c r="J1033" s="7" t="s">
        <v>427</v>
      </c>
      <c r="K1033" s="7" t="s">
        <v>204</v>
      </c>
      <c r="L1033" s="7">
        <v>40.0</v>
      </c>
      <c r="M1033" s="7">
        <v>5.0</v>
      </c>
      <c r="N1033" s="7" t="s">
        <v>213</v>
      </c>
      <c r="O1033" s="7">
        <v>2.0</v>
      </c>
      <c r="P1033" s="37" t="s">
        <v>521</v>
      </c>
      <c r="Q1033" s="7" t="s">
        <v>9</v>
      </c>
    </row>
    <row r="1034">
      <c r="A1034" s="6" t="s">
        <v>1642</v>
      </c>
      <c r="B1034" s="7">
        <v>7.0</v>
      </c>
      <c r="C1034" s="36">
        <v>7150.0</v>
      </c>
      <c r="D1034" s="7">
        <v>2.0</v>
      </c>
      <c r="E1034" s="7" t="s">
        <v>200</v>
      </c>
      <c r="F1034" s="7" t="s">
        <v>402</v>
      </c>
      <c r="G1034" s="7" t="s">
        <v>267</v>
      </c>
      <c r="H1034" s="7" t="s">
        <v>403</v>
      </c>
      <c r="I1034" s="7">
        <v>50.0</v>
      </c>
      <c r="J1034" s="7" t="s">
        <v>427</v>
      </c>
      <c r="K1034" s="7" t="s">
        <v>204</v>
      </c>
      <c r="L1034" s="7">
        <v>40.0</v>
      </c>
      <c r="M1034" s="7">
        <v>5.0</v>
      </c>
      <c r="N1034" s="7" t="s">
        <v>213</v>
      </c>
      <c r="O1034" s="7">
        <v>2.0</v>
      </c>
      <c r="P1034" s="37" t="s">
        <v>251</v>
      </c>
      <c r="Q1034" s="7" t="s">
        <v>9</v>
      </c>
    </row>
    <row r="1035">
      <c r="A1035" s="38" t="s">
        <v>1643</v>
      </c>
      <c r="B1035" s="39">
        <v>10.0</v>
      </c>
      <c r="C1035" s="40">
        <v>18100.0</v>
      </c>
      <c r="D1035" s="39">
        <v>2.0</v>
      </c>
      <c r="E1035" s="39" t="s">
        <v>281</v>
      </c>
      <c r="F1035" s="39" t="s">
        <v>261</v>
      </c>
      <c r="G1035" s="39" t="s">
        <v>210</v>
      </c>
      <c r="H1035" s="39" t="s">
        <v>263</v>
      </c>
      <c r="I1035" s="39" t="s">
        <v>204</v>
      </c>
      <c r="J1035" s="39" t="s">
        <v>264</v>
      </c>
      <c r="K1035" s="39" t="s">
        <v>204</v>
      </c>
      <c r="L1035" s="39">
        <v>20.0</v>
      </c>
      <c r="M1035" s="39">
        <v>1.0</v>
      </c>
      <c r="N1035" s="39" t="s">
        <v>213</v>
      </c>
      <c r="O1035" s="39">
        <v>1.0</v>
      </c>
      <c r="P1035" s="41" t="s">
        <v>1599</v>
      </c>
      <c r="Q1035" s="39" t="s">
        <v>24</v>
      </c>
    </row>
    <row r="1036">
      <c r="A1036" s="6" t="s">
        <v>1644</v>
      </c>
      <c r="B1036" s="7">
        <v>6.0</v>
      </c>
      <c r="C1036" s="36">
        <v>4210.0</v>
      </c>
      <c r="D1036" s="7">
        <v>2.0</v>
      </c>
      <c r="E1036" s="7" t="s">
        <v>281</v>
      </c>
      <c r="F1036" s="7" t="s">
        <v>261</v>
      </c>
      <c r="G1036" s="7" t="s">
        <v>267</v>
      </c>
      <c r="H1036" s="7" t="s">
        <v>263</v>
      </c>
      <c r="I1036" s="7" t="s">
        <v>204</v>
      </c>
      <c r="J1036" s="7" t="s">
        <v>264</v>
      </c>
      <c r="K1036" s="7" t="s">
        <v>204</v>
      </c>
      <c r="L1036" s="7">
        <v>20.0</v>
      </c>
      <c r="M1036" s="7">
        <v>1.0</v>
      </c>
      <c r="N1036" s="7" t="s">
        <v>213</v>
      </c>
      <c r="O1036" s="7">
        <v>1.0</v>
      </c>
      <c r="P1036" s="37" t="s">
        <v>1599</v>
      </c>
      <c r="Q1036" s="7" t="s">
        <v>24</v>
      </c>
    </row>
    <row r="1037">
      <c r="A1037" s="38" t="s">
        <v>1645</v>
      </c>
      <c r="B1037" s="39">
        <v>13.0</v>
      </c>
      <c r="C1037" s="40">
        <v>50200.0</v>
      </c>
      <c r="D1037" s="39">
        <v>2.0</v>
      </c>
      <c r="E1037" s="39" t="s">
        <v>281</v>
      </c>
      <c r="F1037" s="39" t="s">
        <v>261</v>
      </c>
      <c r="G1037" s="39" t="s">
        <v>217</v>
      </c>
      <c r="H1037" s="39" t="s">
        <v>263</v>
      </c>
      <c r="I1037" s="39" t="s">
        <v>204</v>
      </c>
      <c r="J1037" s="39" t="s">
        <v>264</v>
      </c>
      <c r="K1037" s="39" t="s">
        <v>204</v>
      </c>
      <c r="L1037" s="39">
        <v>20.0</v>
      </c>
      <c r="M1037" s="39">
        <v>1.0</v>
      </c>
      <c r="N1037" s="39" t="s">
        <v>213</v>
      </c>
      <c r="O1037" s="39">
        <v>1.0</v>
      </c>
      <c r="P1037" s="41" t="s">
        <v>1599</v>
      </c>
      <c r="Q1037" s="39" t="s">
        <v>24</v>
      </c>
    </row>
    <row r="1038">
      <c r="A1038" s="38" t="s">
        <v>1646</v>
      </c>
      <c r="B1038" s="39">
        <v>2.0</v>
      </c>
      <c r="C1038" s="40">
        <v>750.0</v>
      </c>
      <c r="D1038" s="39">
        <v>2.0</v>
      </c>
      <c r="E1038" s="39" t="s">
        <v>281</v>
      </c>
      <c r="F1038" s="39" t="s">
        <v>261</v>
      </c>
      <c r="G1038" s="39" t="s">
        <v>223</v>
      </c>
      <c r="H1038" s="39" t="s">
        <v>263</v>
      </c>
      <c r="I1038" s="39" t="s">
        <v>204</v>
      </c>
      <c r="J1038" s="39" t="s">
        <v>264</v>
      </c>
      <c r="K1038" s="39" t="s">
        <v>204</v>
      </c>
      <c r="L1038" s="39">
        <v>20.0</v>
      </c>
      <c r="M1038" s="39">
        <v>1.0</v>
      </c>
      <c r="N1038" s="39" t="s">
        <v>213</v>
      </c>
      <c r="O1038" s="39">
        <v>1.0</v>
      </c>
      <c r="P1038" s="41" t="s">
        <v>1599</v>
      </c>
      <c r="Q1038" s="39" t="s">
        <v>24</v>
      </c>
    </row>
    <row r="1039">
      <c r="A1039" s="38" t="s">
        <v>1647</v>
      </c>
      <c r="B1039" s="39">
        <v>17.0</v>
      </c>
      <c r="C1039" s="40">
        <v>244000.0</v>
      </c>
      <c r="D1039" s="39">
        <v>2.0</v>
      </c>
      <c r="E1039" s="39" t="s">
        <v>281</v>
      </c>
      <c r="F1039" s="39" t="s">
        <v>261</v>
      </c>
      <c r="G1039" s="39" t="s">
        <v>270</v>
      </c>
      <c r="H1039" s="39" t="s">
        <v>263</v>
      </c>
      <c r="I1039" s="39" t="s">
        <v>204</v>
      </c>
      <c r="J1039" s="39" t="s">
        <v>264</v>
      </c>
      <c r="K1039" s="39" t="s">
        <v>204</v>
      </c>
      <c r="L1039" s="39">
        <v>20.0</v>
      </c>
      <c r="M1039" s="39">
        <v>1.0</v>
      </c>
      <c r="N1039" s="39" t="s">
        <v>213</v>
      </c>
      <c r="O1039" s="39">
        <v>1.0</v>
      </c>
      <c r="P1039" s="41" t="s">
        <v>1599</v>
      </c>
      <c r="Q1039" s="39" t="s">
        <v>24</v>
      </c>
    </row>
    <row r="1040">
      <c r="A1040" s="38" t="s">
        <v>1648</v>
      </c>
      <c r="B1040" s="39">
        <v>2.0</v>
      </c>
      <c r="C1040" s="40">
        <v>790.0</v>
      </c>
      <c r="D1040" s="39">
        <v>1.0</v>
      </c>
      <c r="E1040" s="39" t="s">
        <v>208</v>
      </c>
      <c r="F1040" s="39" t="s">
        <v>414</v>
      </c>
      <c r="G1040" s="39" t="s">
        <v>620</v>
      </c>
      <c r="H1040" s="39" t="s">
        <v>415</v>
      </c>
      <c r="I1040" s="39">
        <v>40.0</v>
      </c>
      <c r="J1040" s="39" t="s">
        <v>264</v>
      </c>
      <c r="K1040" s="39" t="s">
        <v>204</v>
      </c>
      <c r="L1040" s="39">
        <v>20.0</v>
      </c>
      <c r="M1040" s="39">
        <v>1.0</v>
      </c>
      <c r="N1040" s="39" t="s">
        <v>213</v>
      </c>
      <c r="O1040" s="39" t="s">
        <v>214</v>
      </c>
      <c r="P1040" s="41" t="s">
        <v>273</v>
      </c>
      <c r="Q1040" s="39" t="s">
        <v>24</v>
      </c>
    </row>
    <row r="1041">
      <c r="A1041" s="38" t="s">
        <v>1649</v>
      </c>
      <c r="B1041" s="39">
        <v>16.0</v>
      </c>
      <c r="C1041" s="40">
        <v>169000.0</v>
      </c>
      <c r="D1041" s="39">
        <v>1.0</v>
      </c>
      <c r="E1041" s="39" t="s">
        <v>208</v>
      </c>
      <c r="F1041" s="39" t="s">
        <v>414</v>
      </c>
      <c r="G1041" s="39" t="s">
        <v>383</v>
      </c>
      <c r="H1041" s="39" t="s">
        <v>415</v>
      </c>
      <c r="I1041" s="39">
        <v>60.0</v>
      </c>
      <c r="J1041" s="39" t="s">
        <v>264</v>
      </c>
      <c r="K1041" s="39" t="s">
        <v>204</v>
      </c>
      <c r="L1041" s="39">
        <v>20.0</v>
      </c>
      <c r="M1041" s="39">
        <v>1.0</v>
      </c>
      <c r="N1041" s="39" t="s">
        <v>213</v>
      </c>
      <c r="O1041" s="39" t="s">
        <v>214</v>
      </c>
      <c r="P1041" s="41" t="s">
        <v>273</v>
      </c>
      <c r="Q1041" s="39" t="s">
        <v>24</v>
      </c>
    </row>
    <row r="1042">
      <c r="A1042" s="38" t="s">
        <v>1650</v>
      </c>
      <c r="B1042" s="39">
        <v>9.0</v>
      </c>
      <c r="C1042" s="40">
        <v>13200.0</v>
      </c>
      <c r="D1042" s="39">
        <v>1.0</v>
      </c>
      <c r="E1042" s="39" t="s">
        <v>208</v>
      </c>
      <c r="F1042" s="39" t="s">
        <v>414</v>
      </c>
      <c r="G1042" s="39" t="s">
        <v>310</v>
      </c>
      <c r="H1042" s="39" t="s">
        <v>415</v>
      </c>
      <c r="I1042" s="39">
        <v>60.0</v>
      </c>
      <c r="J1042" s="39" t="s">
        <v>264</v>
      </c>
      <c r="K1042" s="39" t="s">
        <v>204</v>
      </c>
      <c r="L1042" s="39">
        <v>20.0</v>
      </c>
      <c r="M1042" s="39">
        <v>1.0</v>
      </c>
      <c r="N1042" s="39" t="s">
        <v>213</v>
      </c>
      <c r="O1042" s="39" t="s">
        <v>214</v>
      </c>
      <c r="P1042" s="41" t="s">
        <v>273</v>
      </c>
      <c r="Q1042" s="39" t="s">
        <v>24</v>
      </c>
    </row>
    <row r="1043">
      <c r="A1043" s="38" t="s">
        <v>1651</v>
      </c>
      <c r="B1043" s="39">
        <v>13.0</v>
      </c>
      <c r="C1043" s="40">
        <v>50500.0</v>
      </c>
      <c r="D1043" s="39">
        <v>1.0</v>
      </c>
      <c r="E1043" s="39" t="s">
        <v>208</v>
      </c>
      <c r="F1043" s="39" t="s">
        <v>414</v>
      </c>
      <c r="G1043" s="39" t="s">
        <v>301</v>
      </c>
      <c r="H1043" s="39" t="s">
        <v>415</v>
      </c>
      <c r="I1043" s="39">
        <v>60.0</v>
      </c>
      <c r="J1043" s="39" t="s">
        <v>264</v>
      </c>
      <c r="K1043" s="39" t="s">
        <v>204</v>
      </c>
      <c r="L1043" s="39">
        <v>20.0</v>
      </c>
      <c r="M1043" s="39">
        <v>1.0</v>
      </c>
      <c r="N1043" s="39" t="s">
        <v>213</v>
      </c>
      <c r="O1043" s="39" t="s">
        <v>214</v>
      </c>
      <c r="P1043" s="41" t="s">
        <v>273</v>
      </c>
      <c r="Q1043" s="39" t="s">
        <v>24</v>
      </c>
    </row>
    <row r="1044">
      <c r="A1044" s="6" t="s">
        <v>1652</v>
      </c>
      <c r="B1044" s="7">
        <v>5.0</v>
      </c>
      <c r="C1044" s="36">
        <v>3300.0</v>
      </c>
      <c r="D1044" s="7">
        <v>2.0</v>
      </c>
      <c r="E1044" s="7" t="s">
        <v>200</v>
      </c>
      <c r="F1044" s="7" t="s">
        <v>261</v>
      </c>
      <c r="G1044" s="7" t="s">
        <v>267</v>
      </c>
      <c r="H1044" s="7" t="s">
        <v>263</v>
      </c>
      <c r="I1044" s="7">
        <v>40.0</v>
      </c>
      <c r="J1044" s="7" t="s">
        <v>302</v>
      </c>
      <c r="K1044" s="7" t="s">
        <v>267</v>
      </c>
      <c r="L1044" s="7">
        <v>20.0</v>
      </c>
      <c r="M1044" s="7">
        <v>2.0</v>
      </c>
      <c r="N1044" s="7" t="s">
        <v>213</v>
      </c>
      <c r="O1044" s="7">
        <v>1.0</v>
      </c>
      <c r="P1044" s="37" t="s">
        <v>1653</v>
      </c>
      <c r="Q1044" s="7" t="s">
        <v>24</v>
      </c>
    </row>
    <row r="1045">
      <c r="A1045" s="38" t="s">
        <v>1654</v>
      </c>
      <c r="B1045" s="39">
        <v>18.0</v>
      </c>
      <c r="C1045" s="40">
        <v>354000.0</v>
      </c>
      <c r="D1045" s="39">
        <v>1.0</v>
      </c>
      <c r="E1045" s="39" t="s">
        <v>357</v>
      </c>
      <c r="F1045" s="39" t="s">
        <v>235</v>
      </c>
      <c r="G1045" s="39" t="s">
        <v>1329</v>
      </c>
      <c r="H1045" s="39" t="s">
        <v>363</v>
      </c>
      <c r="I1045" s="39" t="s">
        <v>204</v>
      </c>
      <c r="J1045" s="39" t="s">
        <v>204</v>
      </c>
      <c r="K1045" s="39" t="s">
        <v>204</v>
      </c>
      <c r="L1045" s="39" t="s">
        <v>204</v>
      </c>
      <c r="M1045" s="39" t="s">
        <v>204</v>
      </c>
      <c r="N1045" s="39" t="s">
        <v>204</v>
      </c>
      <c r="O1045" s="39" t="s">
        <v>214</v>
      </c>
      <c r="P1045" s="41" t="s">
        <v>1655</v>
      </c>
      <c r="Q1045" s="39" t="s">
        <v>24</v>
      </c>
    </row>
    <row r="1046">
      <c r="A1046" s="38" t="s">
        <v>1656</v>
      </c>
      <c r="B1046" s="39">
        <v>3.0</v>
      </c>
      <c r="C1046" s="40">
        <v>1300.0</v>
      </c>
      <c r="D1046" s="39">
        <v>1.0</v>
      </c>
      <c r="E1046" s="39" t="s">
        <v>357</v>
      </c>
      <c r="F1046" s="39" t="s">
        <v>235</v>
      </c>
      <c r="G1046" s="39" t="s">
        <v>223</v>
      </c>
      <c r="H1046" s="39" t="s">
        <v>363</v>
      </c>
      <c r="I1046" s="39" t="s">
        <v>204</v>
      </c>
      <c r="J1046" s="39" t="s">
        <v>204</v>
      </c>
      <c r="K1046" s="39" t="s">
        <v>204</v>
      </c>
      <c r="L1046" s="39" t="s">
        <v>204</v>
      </c>
      <c r="M1046" s="39" t="s">
        <v>204</v>
      </c>
      <c r="N1046" s="39" t="s">
        <v>204</v>
      </c>
      <c r="O1046" s="39" t="s">
        <v>214</v>
      </c>
      <c r="P1046" s="41" t="s">
        <v>1655</v>
      </c>
      <c r="Q1046" s="39" t="s">
        <v>24</v>
      </c>
    </row>
    <row r="1047">
      <c r="A1047" s="6" t="s">
        <v>1657</v>
      </c>
      <c r="B1047" s="7">
        <v>8.0</v>
      </c>
      <c r="C1047" s="36">
        <v>9100.0</v>
      </c>
      <c r="D1047" s="7">
        <v>1.0</v>
      </c>
      <c r="E1047" s="7" t="s">
        <v>357</v>
      </c>
      <c r="F1047" s="7" t="s">
        <v>235</v>
      </c>
      <c r="G1047" s="7" t="s">
        <v>221</v>
      </c>
      <c r="H1047" s="7" t="s">
        <v>363</v>
      </c>
      <c r="I1047" s="7" t="s">
        <v>204</v>
      </c>
      <c r="J1047" s="7" t="s">
        <v>204</v>
      </c>
      <c r="K1047" s="7" t="s">
        <v>204</v>
      </c>
      <c r="L1047" s="7" t="s">
        <v>204</v>
      </c>
      <c r="M1047" s="7" t="s">
        <v>204</v>
      </c>
      <c r="N1047" s="7" t="s">
        <v>204</v>
      </c>
      <c r="O1047" s="7" t="s">
        <v>214</v>
      </c>
      <c r="P1047" s="37" t="s">
        <v>1655</v>
      </c>
      <c r="Q1047" s="7" t="s">
        <v>24</v>
      </c>
    </row>
    <row r="1048">
      <c r="A1048" s="38" t="s">
        <v>1658</v>
      </c>
      <c r="B1048" s="39">
        <v>13.0</v>
      </c>
      <c r="C1048" s="40">
        <v>48600.0</v>
      </c>
      <c r="D1048" s="39">
        <v>1.0</v>
      </c>
      <c r="E1048" s="39" t="s">
        <v>357</v>
      </c>
      <c r="F1048" s="39" t="s">
        <v>235</v>
      </c>
      <c r="G1048" s="39" t="s">
        <v>352</v>
      </c>
      <c r="H1048" s="39" t="s">
        <v>363</v>
      </c>
      <c r="I1048" s="39" t="s">
        <v>204</v>
      </c>
      <c r="J1048" s="39" t="s">
        <v>204</v>
      </c>
      <c r="K1048" s="39" t="s">
        <v>204</v>
      </c>
      <c r="L1048" s="39" t="s">
        <v>204</v>
      </c>
      <c r="M1048" s="39" t="s">
        <v>204</v>
      </c>
      <c r="N1048" s="39" t="s">
        <v>204</v>
      </c>
      <c r="O1048" s="39" t="s">
        <v>214</v>
      </c>
      <c r="P1048" s="41" t="s">
        <v>1655</v>
      </c>
      <c r="Q1048" s="39" t="s">
        <v>24</v>
      </c>
    </row>
    <row r="1049">
      <c r="A1049" s="6" t="s">
        <v>1659</v>
      </c>
      <c r="B1049" s="7">
        <v>9.0</v>
      </c>
      <c r="C1049" s="36">
        <v>14300.0</v>
      </c>
      <c r="D1049" s="7">
        <v>2.0</v>
      </c>
      <c r="E1049" s="7" t="s">
        <v>281</v>
      </c>
      <c r="F1049" s="7" t="s">
        <v>235</v>
      </c>
      <c r="G1049" s="7" t="s">
        <v>383</v>
      </c>
      <c r="H1049" s="7" t="s">
        <v>358</v>
      </c>
      <c r="I1049" s="7" t="s">
        <v>204</v>
      </c>
      <c r="J1049" s="7" t="s">
        <v>427</v>
      </c>
      <c r="K1049" s="7" t="s">
        <v>204</v>
      </c>
      <c r="L1049" s="7" t="s">
        <v>204</v>
      </c>
      <c r="M1049" s="7" t="s">
        <v>204</v>
      </c>
      <c r="N1049" s="7" t="s">
        <v>204</v>
      </c>
      <c r="O1049" s="7">
        <v>2.0</v>
      </c>
      <c r="P1049" s="37" t="s">
        <v>1660</v>
      </c>
      <c r="Q1049" s="7" t="s">
        <v>9</v>
      </c>
    </row>
    <row r="1050">
      <c r="A1050" s="6" t="s">
        <v>1661</v>
      </c>
      <c r="B1050" s="7">
        <v>13.0</v>
      </c>
      <c r="C1050" s="36">
        <v>44100.0</v>
      </c>
      <c r="D1050" s="7">
        <v>2.0</v>
      </c>
      <c r="E1050" s="7" t="s">
        <v>281</v>
      </c>
      <c r="F1050" s="7" t="s">
        <v>235</v>
      </c>
      <c r="G1050" s="7" t="s">
        <v>380</v>
      </c>
      <c r="H1050" s="7" t="s">
        <v>358</v>
      </c>
      <c r="I1050" s="7" t="s">
        <v>204</v>
      </c>
      <c r="J1050" s="7" t="s">
        <v>427</v>
      </c>
      <c r="K1050" s="7" t="s">
        <v>204</v>
      </c>
      <c r="L1050" s="7">
        <v>40.0</v>
      </c>
      <c r="M1050" s="7">
        <v>4.0</v>
      </c>
      <c r="N1050" s="7" t="s">
        <v>213</v>
      </c>
      <c r="O1050" s="7">
        <v>2.0</v>
      </c>
      <c r="P1050" s="37" t="s">
        <v>819</v>
      </c>
      <c r="Q1050" s="7" t="s">
        <v>9</v>
      </c>
    </row>
    <row r="1051">
      <c r="A1051" s="6" t="s">
        <v>1662</v>
      </c>
      <c r="B1051" s="7">
        <v>17.0</v>
      </c>
      <c r="C1051" s="36">
        <v>273000.0</v>
      </c>
      <c r="D1051" s="7">
        <v>2.0</v>
      </c>
      <c r="E1051" s="7" t="s">
        <v>281</v>
      </c>
      <c r="F1051" s="7" t="s">
        <v>235</v>
      </c>
      <c r="G1051" s="7" t="s">
        <v>436</v>
      </c>
      <c r="H1051" s="7" t="s">
        <v>358</v>
      </c>
      <c r="I1051" s="7" t="s">
        <v>204</v>
      </c>
      <c r="J1051" s="7" t="s">
        <v>427</v>
      </c>
      <c r="K1051" s="7" t="s">
        <v>204</v>
      </c>
      <c r="L1051" s="7" t="s">
        <v>204</v>
      </c>
      <c r="M1051" s="7" t="s">
        <v>204</v>
      </c>
      <c r="N1051" s="7" t="s">
        <v>204</v>
      </c>
      <c r="O1051" s="7">
        <v>2.0</v>
      </c>
      <c r="P1051" s="37" t="s">
        <v>1660</v>
      </c>
      <c r="Q1051" s="7" t="s">
        <v>9</v>
      </c>
    </row>
    <row r="1052">
      <c r="A1052" s="6" t="s">
        <v>1663</v>
      </c>
      <c r="B1052" s="7">
        <v>20.0</v>
      </c>
      <c r="C1052" s="36">
        <v>905700.0</v>
      </c>
      <c r="D1052" s="7">
        <v>2.0</v>
      </c>
      <c r="E1052" s="7" t="s">
        <v>281</v>
      </c>
      <c r="F1052" s="7" t="s">
        <v>235</v>
      </c>
      <c r="G1052" s="7" t="s">
        <v>1664</v>
      </c>
      <c r="H1052" s="7" t="s">
        <v>914</v>
      </c>
      <c r="I1052" s="7" t="s">
        <v>204</v>
      </c>
      <c r="J1052" s="7" t="s">
        <v>427</v>
      </c>
      <c r="K1052" s="7" t="s">
        <v>204</v>
      </c>
      <c r="L1052" s="7">
        <v>40.0</v>
      </c>
      <c r="M1052" s="7">
        <v>4.0</v>
      </c>
      <c r="N1052" s="7" t="s">
        <v>213</v>
      </c>
      <c r="O1052" s="7">
        <v>2.0</v>
      </c>
      <c r="P1052" s="37" t="s">
        <v>819</v>
      </c>
      <c r="Q1052" s="7" t="s">
        <v>9</v>
      </c>
    </row>
    <row r="1053">
      <c r="A1053" s="6" t="s">
        <v>1665</v>
      </c>
      <c r="B1053" s="7">
        <v>5.0</v>
      </c>
      <c r="C1053" s="36">
        <v>3360.0</v>
      </c>
      <c r="D1053" s="7">
        <v>2.0</v>
      </c>
      <c r="E1053" s="7" t="s">
        <v>281</v>
      </c>
      <c r="F1053" s="7" t="s">
        <v>235</v>
      </c>
      <c r="G1053" s="7" t="s">
        <v>267</v>
      </c>
      <c r="H1053" s="7" t="s">
        <v>358</v>
      </c>
      <c r="I1053" s="7" t="s">
        <v>204</v>
      </c>
      <c r="J1053" s="7" t="s">
        <v>427</v>
      </c>
      <c r="K1053" s="7" t="s">
        <v>204</v>
      </c>
      <c r="L1053" s="7" t="s">
        <v>204</v>
      </c>
      <c r="M1053" s="7" t="s">
        <v>204</v>
      </c>
      <c r="N1053" s="7" t="s">
        <v>204</v>
      </c>
      <c r="O1053" s="7">
        <v>2.0</v>
      </c>
      <c r="P1053" s="37" t="s">
        <v>1660</v>
      </c>
      <c r="Q1053" s="7" t="s">
        <v>9</v>
      </c>
    </row>
    <row r="1054">
      <c r="A1054" s="6" t="s">
        <v>1666</v>
      </c>
      <c r="B1054" s="7">
        <v>4.0</v>
      </c>
      <c r="C1054" s="36">
        <v>2100.0</v>
      </c>
      <c r="D1054" s="7">
        <v>1.0</v>
      </c>
      <c r="E1054" s="7" t="s">
        <v>357</v>
      </c>
      <c r="F1054" s="7" t="s">
        <v>235</v>
      </c>
      <c r="G1054" s="7" t="s">
        <v>223</v>
      </c>
      <c r="H1054" s="7" t="s">
        <v>203</v>
      </c>
      <c r="I1054" s="7" t="s">
        <v>204</v>
      </c>
      <c r="J1054" s="7" t="s">
        <v>410</v>
      </c>
      <c r="K1054" s="7" t="s">
        <v>223</v>
      </c>
      <c r="L1054" s="7" t="s">
        <v>204</v>
      </c>
      <c r="M1054" s="7" t="s">
        <v>204</v>
      </c>
      <c r="N1054" s="7" t="s">
        <v>204</v>
      </c>
      <c r="O1054" s="7" t="s">
        <v>214</v>
      </c>
      <c r="P1054" s="37" t="s">
        <v>361</v>
      </c>
      <c r="Q1054" s="7" t="s">
        <v>19</v>
      </c>
    </row>
    <row r="1055">
      <c r="A1055" s="6" t="s">
        <v>1667</v>
      </c>
      <c r="B1055" s="7">
        <v>16.0</v>
      </c>
      <c r="C1055" s="36">
        <v>160000.0</v>
      </c>
      <c r="D1055" s="7">
        <v>1.0</v>
      </c>
      <c r="E1055" s="7" t="s">
        <v>357</v>
      </c>
      <c r="F1055" s="7" t="s">
        <v>235</v>
      </c>
      <c r="G1055" s="7" t="s">
        <v>368</v>
      </c>
      <c r="H1055" s="7" t="s">
        <v>203</v>
      </c>
      <c r="I1055" s="7" t="s">
        <v>204</v>
      </c>
      <c r="J1055" s="7" t="s">
        <v>410</v>
      </c>
      <c r="K1055" s="7" t="s">
        <v>220</v>
      </c>
      <c r="L1055" s="7" t="s">
        <v>204</v>
      </c>
      <c r="M1055" s="7" t="s">
        <v>204</v>
      </c>
      <c r="N1055" s="7" t="s">
        <v>204</v>
      </c>
      <c r="O1055" s="7" t="s">
        <v>214</v>
      </c>
      <c r="P1055" s="37" t="s">
        <v>361</v>
      </c>
      <c r="Q1055" s="7" t="s">
        <v>19</v>
      </c>
    </row>
    <row r="1056">
      <c r="A1056" s="6" t="s">
        <v>1668</v>
      </c>
      <c r="B1056" s="7">
        <v>13.0</v>
      </c>
      <c r="C1056" s="36">
        <v>50900.0</v>
      </c>
      <c r="D1056" s="7">
        <v>1.0</v>
      </c>
      <c r="E1056" s="7" t="s">
        <v>357</v>
      </c>
      <c r="F1056" s="7" t="s">
        <v>235</v>
      </c>
      <c r="G1056" s="7" t="s">
        <v>210</v>
      </c>
      <c r="H1056" s="7" t="s">
        <v>203</v>
      </c>
      <c r="I1056" s="7" t="s">
        <v>204</v>
      </c>
      <c r="J1056" s="7" t="s">
        <v>410</v>
      </c>
      <c r="K1056" s="7" t="s">
        <v>232</v>
      </c>
      <c r="L1056" s="7" t="s">
        <v>204</v>
      </c>
      <c r="M1056" s="7" t="s">
        <v>204</v>
      </c>
      <c r="N1056" s="7" t="s">
        <v>204</v>
      </c>
      <c r="O1056" s="7" t="s">
        <v>214</v>
      </c>
      <c r="P1056" s="37" t="s">
        <v>361</v>
      </c>
      <c r="Q1056" s="7" t="s">
        <v>19</v>
      </c>
    </row>
    <row r="1057">
      <c r="A1057" s="6" t="s">
        <v>1669</v>
      </c>
      <c r="B1057" s="7">
        <v>1.0</v>
      </c>
      <c r="C1057" s="36">
        <v>250.0</v>
      </c>
      <c r="D1057" s="7">
        <v>1.0</v>
      </c>
      <c r="E1057" s="7" t="s">
        <v>357</v>
      </c>
      <c r="F1057" s="7" t="s">
        <v>235</v>
      </c>
      <c r="G1057" s="7" t="s">
        <v>223</v>
      </c>
      <c r="H1057" s="7" t="s">
        <v>203</v>
      </c>
      <c r="I1057" s="7" t="s">
        <v>204</v>
      </c>
      <c r="J1057" s="7" t="s">
        <v>410</v>
      </c>
      <c r="K1057" s="7" t="s">
        <v>620</v>
      </c>
      <c r="L1057" s="7" t="s">
        <v>204</v>
      </c>
      <c r="M1057" s="7" t="s">
        <v>204</v>
      </c>
      <c r="N1057" s="7" t="s">
        <v>204</v>
      </c>
      <c r="O1057" s="7" t="s">
        <v>214</v>
      </c>
      <c r="P1057" s="37" t="s">
        <v>361</v>
      </c>
      <c r="Q1057" s="7" t="s">
        <v>19</v>
      </c>
    </row>
    <row r="1058">
      <c r="A1058" s="6" t="s">
        <v>1670</v>
      </c>
      <c r="B1058" s="7">
        <v>7.0</v>
      </c>
      <c r="C1058" s="36">
        <v>7000.0</v>
      </c>
      <c r="D1058" s="7">
        <v>1.0</v>
      </c>
      <c r="E1058" s="7" t="s">
        <v>357</v>
      </c>
      <c r="F1058" s="7" t="s">
        <v>235</v>
      </c>
      <c r="G1058" s="7" t="s">
        <v>221</v>
      </c>
      <c r="H1058" s="7" t="s">
        <v>203</v>
      </c>
      <c r="I1058" s="7" t="s">
        <v>204</v>
      </c>
      <c r="J1058" s="7" t="s">
        <v>410</v>
      </c>
      <c r="K1058" s="7" t="s">
        <v>223</v>
      </c>
      <c r="L1058" s="7" t="s">
        <v>204</v>
      </c>
      <c r="M1058" s="7" t="s">
        <v>204</v>
      </c>
      <c r="N1058" s="7" t="s">
        <v>204</v>
      </c>
      <c r="O1058" s="7" t="s">
        <v>214</v>
      </c>
      <c r="P1058" s="37" t="s">
        <v>361</v>
      </c>
      <c r="Q1058" s="7" t="s">
        <v>19</v>
      </c>
    </row>
    <row r="1059">
      <c r="A1059" s="6" t="s">
        <v>1671</v>
      </c>
      <c r="B1059" s="7">
        <v>10.0</v>
      </c>
      <c r="C1059" s="36">
        <v>18000.0</v>
      </c>
      <c r="D1059" s="7">
        <v>1.0</v>
      </c>
      <c r="E1059" s="7" t="s">
        <v>357</v>
      </c>
      <c r="F1059" s="7" t="s">
        <v>235</v>
      </c>
      <c r="G1059" s="7" t="s">
        <v>220</v>
      </c>
      <c r="H1059" s="7" t="s">
        <v>203</v>
      </c>
      <c r="I1059" s="7" t="s">
        <v>204</v>
      </c>
      <c r="J1059" s="7" t="s">
        <v>410</v>
      </c>
      <c r="K1059" s="7" t="s">
        <v>279</v>
      </c>
      <c r="L1059" s="7" t="s">
        <v>204</v>
      </c>
      <c r="M1059" s="7" t="s">
        <v>204</v>
      </c>
      <c r="N1059" s="7" t="s">
        <v>204</v>
      </c>
      <c r="O1059" s="7" t="s">
        <v>214</v>
      </c>
      <c r="P1059" s="37" t="s">
        <v>361</v>
      </c>
      <c r="Q1059" s="7" t="s">
        <v>19</v>
      </c>
    </row>
    <row r="1060">
      <c r="A1060" s="6" t="s">
        <v>1672</v>
      </c>
      <c r="B1060" s="7">
        <v>6.0</v>
      </c>
      <c r="C1060" s="36">
        <v>4250.0</v>
      </c>
      <c r="D1060" s="7">
        <v>2.0</v>
      </c>
      <c r="E1060" s="7" t="s">
        <v>357</v>
      </c>
      <c r="F1060" s="7" t="s">
        <v>235</v>
      </c>
      <c r="G1060" s="7" t="s">
        <v>232</v>
      </c>
      <c r="H1060" s="7" t="s">
        <v>203</v>
      </c>
      <c r="I1060" s="7" t="s">
        <v>204</v>
      </c>
      <c r="J1060" s="7" t="s">
        <v>455</v>
      </c>
      <c r="K1060" s="7" t="s">
        <v>204</v>
      </c>
      <c r="L1060" s="7" t="s">
        <v>204</v>
      </c>
      <c r="M1060" s="7" t="s">
        <v>204</v>
      </c>
      <c r="N1060" s="7" t="s">
        <v>204</v>
      </c>
      <c r="O1060" s="7" t="s">
        <v>214</v>
      </c>
      <c r="P1060" s="37" t="s">
        <v>472</v>
      </c>
      <c r="Q1060" s="7" t="s">
        <v>38</v>
      </c>
    </row>
    <row r="1061">
      <c r="A1061" s="6" t="s">
        <v>1673</v>
      </c>
      <c r="B1061" s="7">
        <v>11.0</v>
      </c>
      <c r="C1061" s="36">
        <v>25000.0</v>
      </c>
      <c r="D1061" s="7">
        <v>2.0</v>
      </c>
      <c r="E1061" s="7" t="s">
        <v>357</v>
      </c>
      <c r="F1061" s="7" t="s">
        <v>235</v>
      </c>
      <c r="G1061" s="7" t="s">
        <v>383</v>
      </c>
      <c r="H1061" s="7" t="s">
        <v>203</v>
      </c>
      <c r="I1061" s="7" t="s">
        <v>204</v>
      </c>
      <c r="J1061" s="7" t="s">
        <v>455</v>
      </c>
      <c r="K1061" s="7" t="s">
        <v>204</v>
      </c>
      <c r="L1061" s="7" t="s">
        <v>204</v>
      </c>
      <c r="M1061" s="7" t="s">
        <v>204</v>
      </c>
      <c r="N1061" s="7" t="s">
        <v>204</v>
      </c>
      <c r="O1061" s="7" t="s">
        <v>214</v>
      </c>
      <c r="P1061" s="37" t="s">
        <v>472</v>
      </c>
      <c r="Q1061" s="7" t="s">
        <v>38</v>
      </c>
    </row>
    <row r="1062">
      <c r="A1062" s="6" t="s">
        <v>1674</v>
      </c>
      <c r="B1062" s="7">
        <v>16.0</v>
      </c>
      <c r="C1062" s="36">
        <v>165000.0</v>
      </c>
      <c r="D1062" s="7">
        <v>2.0</v>
      </c>
      <c r="E1062" s="7" t="s">
        <v>357</v>
      </c>
      <c r="F1062" s="7" t="s">
        <v>235</v>
      </c>
      <c r="G1062" s="7" t="s">
        <v>324</v>
      </c>
      <c r="H1062" s="7" t="s">
        <v>203</v>
      </c>
      <c r="I1062" s="7" t="s">
        <v>204</v>
      </c>
      <c r="J1062" s="7" t="s">
        <v>455</v>
      </c>
      <c r="K1062" s="7" t="s">
        <v>204</v>
      </c>
      <c r="L1062" s="7" t="s">
        <v>204</v>
      </c>
      <c r="M1062" s="7" t="s">
        <v>204</v>
      </c>
      <c r="N1062" s="7" t="s">
        <v>204</v>
      </c>
      <c r="O1062" s="7" t="s">
        <v>214</v>
      </c>
      <c r="P1062" s="37" t="s">
        <v>472</v>
      </c>
      <c r="Q1062" s="7" t="s">
        <v>38</v>
      </c>
    </row>
    <row r="1063">
      <c r="A1063" s="6" t="s">
        <v>1675</v>
      </c>
      <c r="B1063" s="7">
        <v>1.0</v>
      </c>
      <c r="C1063" s="36">
        <v>250.0</v>
      </c>
      <c r="D1063" s="7">
        <v>2.0</v>
      </c>
      <c r="E1063" s="7" t="s">
        <v>357</v>
      </c>
      <c r="F1063" s="7" t="s">
        <v>235</v>
      </c>
      <c r="G1063" s="7" t="s">
        <v>279</v>
      </c>
      <c r="H1063" s="7" t="s">
        <v>203</v>
      </c>
      <c r="I1063" s="7" t="s">
        <v>204</v>
      </c>
      <c r="J1063" s="7" t="s">
        <v>455</v>
      </c>
      <c r="K1063" s="7" t="s">
        <v>204</v>
      </c>
      <c r="L1063" s="7" t="s">
        <v>204</v>
      </c>
      <c r="M1063" s="7" t="s">
        <v>204</v>
      </c>
      <c r="N1063" s="7" t="s">
        <v>204</v>
      </c>
      <c r="O1063" s="7" t="s">
        <v>214</v>
      </c>
      <c r="P1063" s="37" t="s">
        <v>472</v>
      </c>
      <c r="Q1063" s="7" t="s">
        <v>38</v>
      </c>
    </row>
    <row r="1064">
      <c r="A1064" s="6" t="s">
        <v>1676</v>
      </c>
      <c r="B1064" s="7">
        <v>9.0</v>
      </c>
      <c r="C1064" s="36">
        <v>12000.0</v>
      </c>
      <c r="D1064" s="7">
        <v>1.0</v>
      </c>
      <c r="E1064" s="7" t="s">
        <v>357</v>
      </c>
      <c r="F1064" s="7" t="s">
        <v>235</v>
      </c>
      <c r="G1064" s="7" t="s">
        <v>221</v>
      </c>
      <c r="H1064" s="7" t="s">
        <v>203</v>
      </c>
      <c r="I1064" s="7" t="s">
        <v>204</v>
      </c>
      <c r="J1064" s="7" t="s">
        <v>455</v>
      </c>
      <c r="K1064" s="7" t="s">
        <v>204</v>
      </c>
      <c r="L1064" s="7" t="s">
        <v>204</v>
      </c>
      <c r="M1064" s="7" t="s">
        <v>204</v>
      </c>
      <c r="N1064" s="7" t="s">
        <v>204</v>
      </c>
      <c r="O1064" s="7" t="s">
        <v>214</v>
      </c>
      <c r="P1064" s="37" t="s">
        <v>1677</v>
      </c>
      <c r="Q1064" s="7" t="s">
        <v>38</v>
      </c>
    </row>
    <row r="1065">
      <c r="A1065" s="6" t="s">
        <v>1678</v>
      </c>
      <c r="B1065" s="7">
        <v>5.0</v>
      </c>
      <c r="C1065" s="36">
        <v>2650.0</v>
      </c>
      <c r="D1065" s="7">
        <v>1.0</v>
      </c>
      <c r="E1065" s="7" t="s">
        <v>357</v>
      </c>
      <c r="F1065" s="7" t="s">
        <v>235</v>
      </c>
      <c r="G1065" s="7" t="s">
        <v>223</v>
      </c>
      <c r="H1065" s="7" t="s">
        <v>203</v>
      </c>
      <c r="I1065" s="7" t="s">
        <v>204</v>
      </c>
      <c r="J1065" s="7" t="s">
        <v>455</v>
      </c>
      <c r="K1065" s="7" t="s">
        <v>204</v>
      </c>
      <c r="L1065" s="7" t="s">
        <v>204</v>
      </c>
      <c r="M1065" s="7" t="s">
        <v>204</v>
      </c>
      <c r="N1065" s="7" t="s">
        <v>204</v>
      </c>
      <c r="O1065" s="7" t="s">
        <v>214</v>
      </c>
      <c r="P1065" s="37" t="s">
        <v>1677</v>
      </c>
      <c r="Q1065" s="7" t="s">
        <v>38</v>
      </c>
    </row>
    <row r="1066">
      <c r="A1066" s="6" t="s">
        <v>1679</v>
      </c>
      <c r="B1066" s="7">
        <v>1.0</v>
      </c>
      <c r="C1066" s="36">
        <v>125.0</v>
      </c>
      <c r="D1066" s="7">
        <v>1.0</v>
      </c>
      <c r="E1066" s="7" t="s">
        <v>357</v>
      </c>
      <c r="F1066" s="7" t="s">
        <v>235</v>
      </c>
      <c r="G1066" s="7" t="s">
        <v>620</v>
      </c>
      <c r="H1066" s="7" t="s">
        <v>203</v>
      </c>
      <c r="I1066" s="7" t="s">
        <v>204</v>
      </c>
      <c r="J1066" s="7" t="s">
        <v>204</v>
      </c>
      <c r="K1066" s="7" t="s">
        <v>204</v>
      </c>
      <c r="L1066" s="7" t="s">
        <v>204</v>
      </c>
      <c r="M1066" s="7" t="s">
        <v>204</v>
      </c>
      <c r="N1066" s="7" t="s">
        <v>204</v>
      </c>
      <c r="O1066" s="7" t="s">
        <v>214</v>
      </c>
      <c r="P1066" s="37" t="s">
        <v>1677</v>
      </c>
      <c r="Q1066" s="7" t="s">
        <v>38</v>
      </c>
    </row>
    <row r="1067">
      <c r="A1067" s="6" t="s">
        <v>1680</v>
      </c>
      <c r="B1067" s="7">
        <v>17.0</v>
      </c>
      <c r="C1067" s="36">
        <v>225000.0</v>
      </c>
      <c r="D1067" s="7">
        <v>1.0</v>
      </c>
      <c r="E1067" s="7" t="s">
        <v>357</v>
      </c>
      <c r="F1067" s="7" t="s">
        <v>235</v>
      </c>
      <c r="G1067" s="7" t="s">
        <v>576</v>
      </c>
      <c r="H1067" s="7" t="s">
        <v>203</v>
      </c>
      <c r="I1067" s="7" t="s">
        <v>204</v>
      </c>
      <c r="J1067" s="7" t="s">
        <v>455</v>
      </c>
      <c r="K1067" s="7" t="s">
        <v>204</v>
      </c>
      <c r="L1067" s="7" t="s">
        <v>204</v>
      </c>
      <c r="M1067" s="7" t="s">
        <v>204</v>
      </c>
      <c r="N1067" s="7" t="s">
        <v>204</v>
      </c>
      <c r="O1067" s="7" t="s">
        <v>214</v>
      </c>
      <c r="P1067" s="37" t="s">
        <v>1677</v>
      </c>
      <c r="Q1067" s="7" t="s">
        <v>38</v>
      </c>
    </row>
    <row r="1068">
      <c r="A1068" s="6" t="s">
        <v>1681</v>
      </c>
      <c r="B1068" s="7">
        <v>13.0</v>
      </c>
      <c r="C1068" s="36">
        <v>46000.0</v>
      </c>
      <c r="D1068" s="7">
        <v>1.0</v>
      </c>
      <c r="E1068" s="7" t="s">
        <v>357</v>
      </c>
      <c r="F1068" s="7" t="s">
        <v>235</v>
      </c>
      <c r="G1068" s="7" t="s">
        <v>352</v>
      </c>
      <c r="H1068" s="7" t="s">
        <v>203</v>
      </c>
      <c r="I1068" s="7" t="s">
        <v>204</v>
      </c>
      <c r="J1068" s="7" t="s">
        <v>455</v>
      </c>
      <c r="K1068" s="7" t="s">
        <v>204</v>
      </c>
      <c r="L1068" s="7" t="s">
        <v>204</v>
      </c>
      <c r="M1068" s="7" t="s">
        <v>204</v>
      </c>
      <c r="N1068" s="7" t="s">
        <v>204</v>
      </c>
      <c r="O1068" s="7" t="s">
        <v>214</v>
      </c>
      <c r="P1068" s="37" t="s">
        <v>1677</v>
      </c>
      <c r="Q1068" s="7" t="s">
        <v>38</v>
      </c>
    </row>
    <row r="1069">
      <c r="A1069" s="6" t="s">
        <v>1682</v>
      </c>
      <c r="B1069" s="7">
        <v>11.0</v>
      </c>
      <c r="C1069" s="36">
        <v>24800.0</v>
      </c>
      <c r="D1069" s="7">
        <v>1.0</v>
      </c>
      <c r="E1069" s="7" t="s">
        <v>281</v>
      </c>
      <c r="F1069" s="7" t="s">
        <v>235</v>
      </c>
      <c r="G1069" s="7" t="s">
        <v>352</v>
      </c>
      <c r="H1069" s="7" t="s">
        <v>363</v>
      </c>
      <c r="I1069" s="7" t="s">
        <v>204</v>
      </c>
      <c r="J1069" s="7" t="s">
        <v>204</v>
      </c>
      <c r="K1069" s="7" t="s">
        <v>204</v>
      </c>
      <c r="L1069" s="7">
        <v>20.0</v>
      </c>
      <c r="M1069" s="7">
        <v>2.0</v>
      </c>
      <c r="N1069" s="7" t="s">
        <v>213</v>
      </c>
      <c r="O1069" s="7" t="s">
        <v>214</v>
      </c>
      <c r="P1069" s="37" t="s">
        <v>1683</v>
      </c>
      <c r="Q1069" s="7" t="s">
        <v>9</v>
      </c>
    </row>
    <row r="1070">
      <c r="A1070" s="6" t="s">
        <v>1684</v>
      </c>
      <c r="B1070" s="7">
        <v>1.0</v>
      </c>
      <c r="C1070" s="36">
        <v>240.0</v>
      </c>
      <c r="D1070" s="7">
        <v>1.0</v>
      </c>
      <c r="E1070" s="7" t="s">
        <v>281</v>
      </c>
      <c r="F1070" s="7" t="s">
        <v>235</v>
      </c>
      <c r="G1070" s="7" t="s">
        <v>223</v>
      </c>
      <c r="H1070" s="7" t="s">
        <v>363</v>
      </c>
      <c r="I1070" s="7" t="s">
        <v>204</v>
      </c>
      <c r="J1070" s="7" t="s">
        <v>204</v>
      </c>
      <c r="K1070" s="7" t="s">
        <v>204</v>
      </c>
      <c r="L1070" s="7" t="s">
        <v>204</v>
      </c>
      <c r="M1070" s="7" t="s">
        <v>204</v>
      </c>
      <c r="N1070" s="7" t="s">
        <v>204</v>
      </c>
      <c r="O1070" s="7" t="s">
        <v>214</v>
      </c>
      <c r="P1070" s="37" t="s">
        <v>1685</v>
      </c>
      <c r="Q1070" s="7" t="s">
        <v>9</v>
      </c>
    </row>
    <row r="1071">
      <c r="A1071" s="6" t="s">
        <v>1686</v>
      </c>
      <c r="B1071" s="7">
        <v>4.0</v>
      </c>
      <c r="C1071" s="36">
        <v>2300.0</v>
      </c>
      <c r="D1071" s="7">
        <v>1.0</v>
      </c>
      <c r="E1071" s="7" t="s">
        <v>357</v>
      </c>
      <c r="F1071" s="7" t="s">
        <v>235</v>
      </c>
      <c r="G1071" s="7" t="s">
        <v>223</v>
      </c>
      <c r="H1071" s="7" t="s">
        <v>363</v>
      </c>
      <c r="I1071" s="7" t="s">
        <v>204</v>
      </c>
      <c r="J1071" s="7" t="s">
        <v>204</v>
      </c>
      <c r="K1071" s="7" t="s">
        <v>204</v>
      </c>
      <c r="L1071" s="7" t="s">
        <v>204</v>
      </c>
      <c r="M1071" s="7" t="s">
        <v>204</v>
      </c>
      <c r="N1071" s="7" t="s">
        <v>204</v>
      </c>
      <c r="O1071" s="7" t="s">
        <v>214</v>
      </c>
      <c r="P1071" s="37" t="s">
        <v>1687</v>
      </c>
      <c r="Q1071" s="7" t="s">
        <v>24</v>
      </c>
    </row>
    <row r="1072">
      <c r="A1072" s="6" t="s">
        <v>1688</v>
      </c>
      <c r="B1072" s="7">
        <v>4.0</v>
      </c>
      <c r="C1072" s="36">
        <v>2400.0</v>
      </c>
      <c r="D1072" s="7">
        <v>1.0</v>
      </c>
      <c r="E1072" s="7" t="s">
        <v>281</v>
      </c>
      <c r="F1072" s="7" t="s">
        <v>235</v>
      </c>
      <c r="G1072" s="7" t="s">
        <v>279</v>
      </c>
      <c r="H1072" s="7" t="s">
        <v>1689</v>
      </c>
      <c r="I1072" s="7" t="s">
        <v>204</v>
      </c>
      <c r="J1072" s="7" t="s">
        <v>212</v>
      </c>
      <c r="K1072" s="7" t="s">
        <v>279</v>
      </c>
      <c r="L1072" s="7">
        <v>20.0</v>
      </c>
      <c r="M1072" s="7">
        <v>1.0</v>
      </c>
      <c r="N1072" s="7" t="s">
        <v>213</v>
      </c>
      <c r="O1072" s="7" t="s">
        <v>214</v>
      </c>
      <c r="P1072" s="37" t="s">
        <v>1690</v>
      </c>
      <c r="Q1072" s="7" t="s">
        <v>24</v>
      </c>
    </row>
    <row r="1073">
      <c r="A1073" s="38" t="s">
        <v>1691</v>
      </c>
      <c r="B1073" s="39">
        <v>20.0</v>
      </c>
      <c r="C1073" s="40">
        <v>925000.0</v>
      </c>
      <c r="D1073" s="39">
        <v>1.0</v>
      </c>
      <c r="E1073" s="39" t="s">
        <v>281</v>
      </c>
      <c r="F1073" s="39" t="s">
        <v>235</v>
      </c>
      <c r="G1073" s="39" t="s">
        <v>745</v>
      </c>
      <c r="H1073" s="39" t="s">
        <v>1689</v>
      </c>
      <c r="I1073" s="39" t="s">
        <v>204</v>
      </c>
      <c r="J1073" s="39" t="s">
        <v>212</v>
      </c>
      <c r="K1073" s="39" t="s">
        <v>277</v>
      </c>
      <c r="L1073" s="39">
        <v>40.0</v>
      </c>
      <c r="M1073" s="39">
        <v>2.0</v>
      </c>
      <c r="N1073" s="39" t="s">
        <v>213</v>
      </c>
      <c r="O1073" s="39" t="s">
        <v>214</v>
      </c>
      <c r="P1073" s="41" t="s">
        <v>1690</v>
      </c>
      <c r="Q1073" s="39" t="s">
        <v>24</v>
      </c>
    </row>
    <row r="1074">
      <c r="A1074" s="38" t="s">
        <v>1692</v>
      </c>
      <c r="B1074" s="39">
        <v>12.0</v>
      </c>
      <c r="C1074" s="40">
        <v>39100.0</v>
      </c>
      <c r="D1074" s="39">
        <v>1.0</v>
      </c>
      <c r="E1074" s="39" t="s">
        <v>281</v>
      </c>
      <c r="F1074" s="39" t="s">
        <v>235</v>
      </c>
      <c r="G1074" s="39" t="s">
        <v>277</v>
      </c>
      <c r="H1074" s="39" t="s">
        <v>1689</v>
      </c>
      <c r="I1074" s="39" t="s">
        <v>204</v>
      </c>
      <c r="J1074" s="39" t="s">
        <v>212</v>
      </c>
      <c r="K1074" s="39" t="s">
        <v>220</v>
      </c>
      <c r="L1074" s="39">
        <v>20.0</v>
      </c>
      <c r="M1074" s="39">
        <v>1.0</v>
      </c>
      <c r="N1074" s="39" t="s">
        <v>213</v>
      </c>
      <c r="O1074" s="39" t="s">
        <v>214</v>
      </c>
      <c r="P1074" s="41" t="s">
        <v>1690</v>
      </c>
      <c r="Q1074" s="39" t="s">
        <v>24</v>
      </c>
    </row>
    <row r="1075">
      <c r="A1075" s="38" t="s">
        <v>1693</v>
      </c>
      <c r="B1075" s="39">
        <v>16.0</v>
      </c>
      <c r="C1075" s="40">
        <v>195000.0</v>
      </c>
      <c r="D1075" s="39">
        <v>1.0</v>
      </c>
      <c r="E1075" s="39" t="s">
        <v>281</v>
      </c>
      <c r="F1075" s="39" t="s">
        <v>235</v>
      </c>
      <c r="G1075" s="39" t="s">
        <v>275</v>
      </c>
      <c r="H1075" s="39" t="s">
        <v>1689</v>
      </c>
      <c r="I1075" s="39" t="s">
        <v>204</v>
      </c>
      <c r="J1075" s="39" t="s">
        <v>212</v>
      </c>
      <c r="K1075" s="39" t="s">
        <v>301</v>
      </c>
      <c r="L1075" s="39">
        <v>40.0</v>
      </c>
      <c r="M1075" s="39">
        <v>2.0</v>
      </c>
      <c r="N1075" s="39" t="s">
        <v>213</v>
      </c>
      <c r="O1075" s="39" t="s">
        <v>214</v>
      </c>
      <c r="P1075" s="41" t="s">
        <v>1690</v>
      </c>
      <c r="Q1075" s="39" t="s">
        <v>24</v>
      </c>
    </row>
    <row r="1076">
      <c r="A1076" s="6" t="s">
        <v>1694</v>
      </c>
      <c r="B1076" s="7">
        <v>8.0</v>
      </c>
      <c r="C1076" s="36">
        <v>10500.0</v>
      </c>
      <c r="D1076" s="7">
        <v>1.0</v>
      </c>
      <c r="E1076" s="7" t="s">
        <v>281</v>
      </c>
      <c r="F1076" s="7" t="s">
        <v>235</v>
      </c>
      <c r="G1076" s="7" t="s">
        <v>220</v>
      </c>
      <c r="H1076" s="7" t="s">
        <v>1689</v>
      </c>
      <c r="I1076" s="7" t="s">
        <v>204</v>
      </c>
      <c r="J1076" s="7" t="s">
        <v>212</v>
      </c>
      <c r="K1076" s="7" t="s">
        <v>279</v>
      </c>
      <c r="L1076" s="7">
        <v>20.0</v>
      </c>
      <c r="M1076" s="7">
        <v>1.0</v>
      </c>
      <c r="N1076" s="7" t="s">
        <v>213</v>
      </c>
      <c r="O1076" s="7" t="s">
        <v>214</v>
      </c>
      <c r="P1076" s="37" t="s">
        <v>1690</v>
      </c>
      <c r="Q1076" s="7" t="s">
        <v>24</v>
      </c>
    </row>
    <row r="1077">
      <c r="A1077" s="38" t="s">
        <v>1695</v>
      </c>
      <c r="B1077" s="39">
        <v>12.0</v>
      </c>
      <c r="C1077" s="40">
        <v>39000.0</v>
      </c>
      <c r="D1077" s="39">
        <v>1.0</v>
      </c>
      <c r="E1077" s="39" t="s">
        <v>208</v>
      </c>
      <c r="F1077" s="39" t="s">
        <v>235</v>
      </c>
      <c r="G1077" s="39" t="s">
        <v>220</v>
      </c>
      <c r="H1077" s="39" t="s">
        <v>358</v>
      </c>
      <c r="I1077" s="39">
        <v>60.0</v>
      </c>
      <c r="J1077" s="39" t="s">
        <v>1696</v>
      </c>
      <c r="K1077" s="39" t="s">
        <v>204</v>
      </c>
      <c r="L1077" s="39">
        <v>20.0</v>
      </c>
      <c r="M1077" s="39">
        <v>2.0</v>
      </c>
      <c r="N1077" s="39" t="s">
        <v>213</v>
      </c>
      <c r="O1077" s="39" t="s">
        <v>214</v>
      </c>
      <c r="P1077" s="41" t="s">
        <v>1697</v>
      </c>
      <c r="Q1077" s="39" t="s">
        <v>24</v>
      </c>
    </row>
    <row r="1078">
      <c r="A1078" s="38" t="s">
        <v>1698</v>
      </c>
      <c r="B1078" s="39">
        <v>19.0</v>
      </c>
      <c r="C1078" s="40">
        <v>620000.0</v>
      </c>
      <c r="D1078" s="39">
        <v>1.0</v>
      </c>
      <c r="E1078" s="39" t="s">
        <v>208</v>
      </c>
      <c r="F1078" s="39" t="s">
        <v>235</v>
      </c>
      <c r="G1078" s="39" t="s">
        <v>292</v>
      </c>
      <c r="H1078" s="39" t="s">
        <v>358</v>
      </c>
      <c r="I1078" s="39">
        <v>60.0</v>
      </c>
      <c r="J1078" s="39" t="s">
        <v>1699</v>
      </c>
      <c r="K1078" s="39" t="s">
        <v>204</v>
      </c>
      <c r="L1078" s="39">
        <v>20.0</v>
      </c>
      <c r="M1078" s="39">
        <v>2.0</v>
      </c>
      <c r="N1078" s="39" t="s">
        <v>213</v>
      </c>
      <c r="O1078" s="39" t="s">
        <v>214</v>
      </c>
      <c r="P1078" s="41" t="s">
        <v>1697</v>
      </c>
      <c r="Q1078" s="39" t="s">
        <v>24</v>
      </c>
    </row>
    <row r="1079">
      <c r="A1079" s="6" t="s">
        <v>1700</v>
      </c>
      <c r="B1079" s="7">
        <v>7.0</v>
      </c>
      <c r="C1079" s="36">
        <v>6900.0</v>
      </c>
      <c r="D1079" s="7">
        <v>1.0</v>
      </c>
      <c r="E1079" s="7" t="s">
        <v>208</v>
      </c>
      <c r="F1079" s="7" t="s">
        <v>235</v>
      </c>
      <c r="G1079" s="7" t="s">
        <v>279</v>
      </c>
      <c r="H1079" s="7" t="s">
        <v>358</v>
      </c>
      <c r="I1079" s="7">
        <v>40.0</v>
      </c>
      <c r="J1079" s="7" t="s">
        <v>1696</v>
      </c>
      <c r="K1079" s="7" t="s">
        <v>204</v>
      </c>
      <c r="L1079" s="7">
        <v>20.0</v>
      </c>
      <c r="M1079" s="7">
        <v>2.0</v>
      </c>
      <c r="N1079" s="7" t="s">
        <v>213</v>
      </c>
      <c r="O1079" s="7" t="s">
        <v>214</v>
      </c>
      <c r="P1079" s="37" t="s">
        <v>1697</v>
      </c>
      <c r="Q1079" s="7" t="s">
        <v>24</v>
      </c>
    </row>
    <row r="1080">
      <c r="A1080" s="6" t="s">
        <v>1701</v>
      </c>
      <c r="B1080" s="7">
        <v>9.0</v>
      </c>
      <c r="C1080" s="36">
        <v>13800.0</v>
      </c>
      <c r="D1080" s="7">
        <v>1.0</v>
      </c>
      <c r="E1080" s="7" t="s">
        <v>281</v>
      </c>
      <c r="F1080" s="7" t="s">
        <v>235</v>
      </c>
      <c r="G1080" s="7" t="s">
        <v>262</v>
      </c>
      <c r="H1080" s="7" t="s">
        <v>363</v>
      </c>
      <c r="I1080" s="7" t="s">
        <v>204</v>
      </c>
      <c r="J1080" s="7" t="s">
        <v>410</v>
      </c>
      <c r="K1080" s="7" t="s">
        <v>232</v>
      </c>
      <c r="L1080" s="7" t="s">
        <v>204</v>
      </c>
      <c r="M1080" s="7" t="s">
        <v>204</v>
      </c>
      <c r="N1080" s="7" t="s">
        <v>204</v>
      </c>
      <c r="O1080" s="7">
        <v>1.0</v>
      </c>
      <c r="P1080" s="37" t="s">
        <v>228</v>
      </c>
      <c r="Q1080" s="7" t="s">
        <v>125</v>
      </c>
    </row>
    <row r="1081">
      <c r="A1081" s="6" t="s">
        <v>1702</v>
      </c>
      <c r="B1081" s="7">
        <v>13.0</v>
      </c>
      <c r="C1081" s="36">
        <v>50300.0</v>
      </c>
      <c r="D1081" s="7">
        <v>1.0</v>
      </c>
      <c r="E1081" s="7" t="s">
        <v>281</v>
      </c>
      <c r="F1081" s="7" t="s">
        <v>235</v>
      </c>
      <c r="G1081" s="7" t="s">
        <v>217</v>
      </c>
      <c r="H1081" s="7" t="s">
        <v>363</v>
      </c>
      <c r="I1081" s="7" t="s">
        <v>204</v>
      </c>
      <c r="J1081" s="7" t="s">
        <v>410</v>
      </c>
      <c r="K1081" s="7" t="s">
        <v>230</v>
      </c>
      <c r="L1081" s="7" t="s">
        <v>204</v>
      </c>
      <c r="M1081" s="7" t="s">
        <v>204</v>
      </c>
      <c r="N1081" s="7" t="s">
        <v>204</v>
      </c>
      <c r="O1081" s="7">
        <v>1.0</v>
      </c>
      <c r="P1081" s="37" t="s">
        <v>228</v>
      </c>
      <c r="Q1081" s="7" t="s">
        <v>125</v>
      </c>
    </row>
    <row r="1082">
      <c r="A1082" s="6" t="s">
        <v>1703</v>
      </c>
      <c r="B1082" s="7">
        <v>5.0</v>
      </c>
      <c r="C1082" s="36">
        <v>3200.0</v>
      </c>
      <c r="D1082" s="7">
        <v>1.0</v>
      </c>
      <c r="E1082" s="7" t="s">
        <v>281</v>
      </c>
      <c r="F1082" s="7" t="s">
        <v>235</v>
      </c>
      <c r="G1082" s="7" t="s">
        <v>267</v>
      </c>
      <c r="H1082" s="7" t="s">
        <v>363</v>
      </c>
      <c r="I1082" s="7" t="s">
        <v>204</v>
      </c>
      <c r="J1082" s="7" t="s">
        <v>410</v>
      </c>
      <c r="K1082" s="7" t="s">
        <v>279</v>
      </c>
      <c r="L1082" s="7" t="s">
        <v>204</v>
      </c>
      <c r="M1082" s="7" t="s">
        <v>204</v>
      </c>
      <c r="N1082" s="7" t="s">
        <v>204</v>
      </c>
      <c r="O1082" s="7">
        <v>1.0</v>
      </c>
      <c r="P1082" s="37" t="s">
        <v>228</v>
      </c>
      <c r="Q1082" s="7" t="s">
        <v>125</v>
      </c>
    </row>
    <row r="1083">
      <c r="A1083" s="6" t="s">
        <v>1704</v>
      </c>
      <c r="B1083" s="7">
        <v>17.0</v>
      </c>
      <c r="C1083" s="36">
        <v>268650.0</v>
      </c>
      <c r="D1083" s="7">
        <v>1.0</v>
      </c>
      <c r="E1083" s="7" t="s">
        <v>281</v>
      </c>
      <c r="F1083" s="7" t="s">
        <v>235</v>
      </c>
      <c r="G1083" s="7" t="s">
        <v>570</v>
      </c>
      <c r="H1083" s="7" t="s">
        <v>363</v>
      </c>
      <c r="I1083" s="7" t="s">
        <v>204</v>
      </c>
      <c r="J1083" s="7" t="s">
        <v>410</v>
      </c>
      <c r="K1083" s="7" t="s">
        <v>225</v>
      </c>
      <c r="L1083" s="7" t="s">
        <v>204</v>
      </c>
      <c r="M1083" s="7" t="s">
        <v>204</v>
      </c>
      <c r="N1083" s="7" t="s">
        <v>204</v>
      </c>
      <c r="O1083" s="7">
        <v>1.0</v>
      </c>
      <c r="P1083" s="37" t="s">
        <v>228</v>
      </c>
      <c r="Q1083" s="7" t="s">
        <v>125</v>
      </c>
    </row>
    <row r="1084">
      <c r="A1084" s="6" t="s">
        <v>1705</v>
      </c>
      <c r="B1084" s="7">
        <v>7.0</v>
      </c>
      <c r="C1084" s="36">
        <v>6510.0</v>
      </c>
      <c r="D1084" s="7">
        <v>1.0</v>
      </c>
      <c r="E1084" s="7" t="s">
        <v>281</v>
      </c>
      <c r="F1084" s="7" t="s">
        <v>414</v>
      </c>
      <c r="G1084" s="7" t="s">
        <v>221</v>
      </c>
      <c r="H1084" s="7" t="s">
        <v>1706</v>
      </c>
      <c r="I1084" s="7" t="s">
        <v>204</v>
      </c>
      <c r="J1084" s="7" t="s">
        <v>204</v>
      </c>
      <c r="K1084" s="7" t="s">
        <v>204</v>
      </c>
      <c r="L1084" s="7">
        <v>20.0</v>
      </c>
      <c r="M1084" s="7">
        <v>1.0</v>
      </c>
      <c r="N1084" s="7" t="s">
        <v>213</v>
      </c>
      <c r="O1084" s="7">
        <v>1.0</v>
      </c>
      <c r="P1084" s="37" t="s">
        <v>1707</v>
      </c>
      <c r="Q1084" s="7" t="s">
        <v>69</v>
      </c>
    </row>
    <row r="1085">
      <c r="A1085" s="6" t="s">
        <v>1708</v>
      </c>
      <c r="B1085" s="7">
        <v>16.0</v>
      </c>
      <c r="C1085" s="36">
        <v>170100.0</v>
      </c>
      <c r="D1085" s="7">
        <v>1.0</v>
      </c>
      <c r="E1085" s="7" t="s">
        <v>281</v>
      </c>
      <c r="F1085" s="7" t="s">
        <v>414</v>
      </c>
      <c r="G1085" s="7" t="s">
        <v>352</v>
      </c>
      <c r="H1085" s="7" t="s">
        <v>1706</v>
      </c>
      <c r="I1085" s="7" t="s">
        <v>204</v>
      </c>
      <c r="J1085" s="7" t="s">
        <v>204</v>
      </c>
      <c r="K1085" s="7" t="s">
        <v>204</v>
      </c>
      <c r="L1085" s="7">
        <v>20.0</v>
      </c>
      <c r="M1085" s="7">
        <v>1.0</v>
      </c>
      <c r="N1085" s="7" t="s">
        <v>213</v>
      </c>
      <c r="O1085" s="7">
        <v>1.0</v>
      </c>
      <c r="P1085" s="37" t="s">
        <v>1707</v>
      </c>
      <c r="Q1085" s="7" t="s">
        <v>69</v>
      </c>
    </row>
    <row r="1086">
      <c r="A1086" s="6" t="s">
        <v>1709</v>
      </c>
      <c r="B1086" s="7">
        <v>2.0</v>
      </c>
      <c r="C1086" s="36">
        <v>777.0</v>
      </c>
      <c r="D1086" s="7">
        <v>1.0</v>
      </c>
      <c r="E1086" s="7" t="s">
        <v>281</v>
      </c>
      <c r="F1086" s="7" t="s">
        <v>414</v>
      </c>
      <c r="G1086" s="7" t="s">
        <v>223</v>
      </c>
      <c r="H1086" s="7" t="s">
        <v>1706</v>
      </c>
      <c r="I1086" s="7" t="s">
        <v>204</v>
      </c>
      <c r="J1086" s="7" t="s">
        <v>204</v>
      </c>
      <c r="K1086" s="7" t="s">
        <v>204</v>
      </c>
      <c r="L1086" s="7">
        <v>20.0</v>
      </c>
      <c r="M1086" s="7">
        <v>1.0</v>
      </c>
      <c r="N1086" s="7" t="s">
        <v>213</v>
      </c>
      <c r="O1086" s="7">
        <v>1.0</v>
      </c>
      <c r="P1086" s="37" t="s">
        <v>1707</v>
      </c>
      <c r="Q1086" s="7" t="s">
        <v>69</v>
      </c>
    </row>
    <row r="1087">
      <c r="A1087" s="6" t="s">
        <v>1710</v>
      </c>
      <c r="B1087" s="7">
        <v>12.0</v>
      </c>
      <c r="C1087" s="36">
        <v>36330.0</v>
      </c>
      <c r="D1087" s="7">
        <v>1.0</v>
      </c>
      <c r="E1087" s="7" t="s">
        <v>281</v>
      </c>
      <c r="F1087" s="7" t="s">
        <v>414</v>
      </c>
      <c r="G1087" s="7" t="s">
        <v>352</v>
      </c>
      <c r="H1087" s="7" t="s">
        <v>1706</v>
      </c>
      <c r="I1087" s="7" t="s">
        <v>204</v>
      </c>
      <c r="J1087" s="7" t="s">
        <v>204</v>
      </c>
      <c r="K1087" s="7" t="s">
        <v>204</v>
      </c>
      <c r="L1087" s="7">
        <v>20.0</v>
      </c>
      <c r="M1087" s="7">
        <v>1.0</v>
      </c>
      <c r="N1087" s="7" t="s">
        <v>213</v>
      </c>
      <c r="O1087" s="7">
        <v>1.0</v>
      </c>
      <c r="P1087" s="37" t="s">
        <v>1707</v>
      </c>
      <c r="Q1087" s="7" t="s">
        <v>69</v>
      </c>
    </row>
    <row r="1088">
      <c r="A1088" s="6" t="s">
        <v>1711</v>
      </c>
      <c r="B1088" s="7">
        <v>20.0</v>
      </c>
      <c r="C1088" s="36">
        <v>768600.0</v>
      </c>
      <c r="D1088" s="7">
        <v>2.0</v>
      </c>
      <c r="E1088" s="7" t="s">
        <v>281</v>
      </c>
      <c r="F1088" s="7" t="s">
        <v>235</v>
      </c>
      <c r="G1088" s="7" t="s">
        <v>882</v>
      </c>
      <c r="H1088" s="7" t="s">
        <v>203</v>
      </c>
      <c r="I1088" s="7">
        <v>20.0</v>
      </c>
      <c r="J1088" s="7" t="s">
        <v>204</v>
      </c>
      <c r="K1088" s="7" t="s">
        <v>204</v>
      </c>
      <c r="L1088" s="7" t="s">
        <v>204</v>
      </c>
      <c r="M1088" s="7" t="s">
        <v>204</v>
      </c>
      <c r="N1088" s="7" t="s">
        <v>204</v>
      </c>
      <c r="O1088" s="7">
        <v>1.0</v>
      </c>
      <c r="P1088" s="37" t="s">
        <v>891</v>
      </c>
      <c r="Q1088" s="7" t="s">
        <v>29</v>
      </c>
    </row>
    <row r="1089">
      <c r="A1089" s="6" t="s">
        <v>1712</v>
      </c>
      <c r="B1089" s="7">
        <v>17.0</v>
      </c>
      <c r="C1089" s="36">
        <v>219600.0</v>
      </c>
      <c r="D1089" s="7">
        <v>2.0</v>
      </c>
      <c r="E1089" s="7" t="s">
        <v>281</v>
      </c>
      <c r="F1089" s="7" t="s">
        <v>235</v>
      </c>
      <c r="G1089" s="7" t="s">
        <v>524</v>
      </c>
      <c r="H1089" s="7" t="s">
        <v>203</v>
      </c>
      <c r="I1089" s="7">
        <v>20.0</v>
      </c>
      <c r="J1089" s="7" t="s">
        <v>204</v>
      </c>
      <c r="K1089" s="7" t="s">
        <v>204</v>
      </c>
      <c r="L1089" s="7" t="s">
        <v>204</v>
      </c>
      <c r="M1089" s="7" t="s">
        <v>204</v>
      </c>
      <c r="N1089" s="7" t="s">
        <v>204</v>
      </c>
      <c r="O1089" s="7">
        <v>1.0</v>
      </c>
      <c r="P1089" s="37" t="s">
        <v>891</v>
      </c>
      <c r="Q1089" s="7" t="s">
        <v>29</v>
      </c>
    </row>
    <row r="1090">
      <c r="A1090" s="6" t="s">
        <v>1713</v>
      </c>
      <c r="B1090" s="7">
        <v>7.0</v>
      </c>
      <c r="C1090" s="36">
        <v>6100.0</v>
      </c>
      <c r="D1090" s="7">
        <v>2.0</v>
      </c>
      <c r="E1090" s="7" t="s">
        <v>281</v>
      </c>
      <c r="F1090" s="7" t="s">
        <v>235</v>
      </c>
      <c r="G1090" s="7" t="s">
        <v>230</v>
      </c>
      <c r="H1090" s="7" t="s">
        <v>203</v>
      </c>
      <c r="I1090" s="7">
        <v>20.0</v>
      </c>
      <c r="J1090" s="7" t="s">
        <v>204</v>
      </c>
      <c r="K1090" s="7" t="s">
        <v>204</v>
      </c>
      <c r="L1090" s="7" t="s">
        <v>204</v>
      </c>
      <c r="M1090" s="7" t="s">
        <v>204</v>
      </c>
      <c r="N1090" s="7" t="s">
        <v>204</v>
      </c>
      <c r="O1090" s="7">
        <v>1.0</v>
      </c>
      <c r="P1090" s="37" t="s">
        <v>891</v>
      </c>
      <c r="Q1090" s="7" t="s">
        <v>29</v>
      </c>
    </row>
    <row r="1091">
      <c r="A1091" s="6" t="s">
        <v>1714</v>
      </c>
      <c r="B1091" s="7">
        <v>2.0</v>
      </c>
      <c r="C1091" s="36">
        <v>750.0</v>
      </c>
      <c r="D1091" s="7">
        <v>2.0</v>
      </c>
      <c r="E1091" s="7" t="s">
        <v>281</v>
      </c>
      <c r="F1091" s="7" t="s">
        <v>235</v>
      </c>
      <c r="G1091" s="7" t="s">
        <v>232</v>
      </c>
      <c r="H1091" s="7" t="s">
        <v>203</v>
      </c>
      <c r="I1091" s="7">
        <v>20.0</v>
      </c>
      <c r="J1091" s="7" t="s">
        <v>204</v>
      </c>
      <c r="K1091" s="7" t="s">
        <v>204</v>
      </c>
      <c r="L1091" s="7" t="s">
        <v>204</v>
      </c>
      <c r="M1091" s="7" t="s">
        <v>204</v>
      </c>
      <c r="N1091" s="7" t="s">
        <v>204</v>
      </c>
      <c r="O1091" s="7">
        <v>1.0</v>
      </c>
      <c r="P1091" s="37" t="s">
        <v>891</v>
      </c>
      <c r="Q1091" s="7" t="s">
        <v>29</v>
      </c>
    </row>
    <row r="1092">
      <c r="A1092" s="6" t="s">
        <v>1715</v>
      </c>
      <c r="B1092" s="7">
        <v>12.0</v>
      </c>
      <c r="C1092" s="36">
        <v>36600.0</v>
      </c>
      <c r="D1092" s="7">
        <v>2.0</v>
      </c>
      <c r="E1092" s="7" t="s">
        <v>281</v>
      </c>
      <c r="F1092" s="7" t="s">
        <v>235</v>
      </c>
      <c r="G1092" s="7" t="s">
        <v>225</v>
      </c>
      <c r="H1092" s="7" t="s">
        <v>203</v>
      </c>
      <c r="I1092" s="7">
        <v>20.0</v>
      </c>
      <c r="J1092" s="7" t="s">
        <v>204</v>
      </c>
      <c r="K1092" s="7" t="s">
        <v>204</v>
      </c>
      <c r="L1092" s="7" t="s">
        <v>204</v>
      </c>
      <c r="M1092" s="7" t="s">
        <v>204</v>
      </c>
      <c r="N1092" s="7" t="s">
        <v>204</v>
      </c>
      <c r="O1092" s="7">
        <v>1.0</v>
      </c>
      <c r="P1092" s="37" t="s">
        <v>891</v>
      </c>
      <c r="Q1092" s="7" t="s">
        <v>29</v>
      </c>
    </row>
    <row r="1093">
      <c r="A1093" s="6" t="s">
        <v>1716</v>
      </c>
      <c r="B1093" s="7">
        <v>10.0</v>
      </c>
      <c r="C1093" s="36">
        <v>17600.0</v>
      </c>
      <c r="D1093" s="7">
        <v>1.0</v>
      </c>
      <c r="E1093" s="7" t="s">
        <v>208</v>
      </c>
      <c r="F1093" s="7" t="s">
        <v>316</v>
      </c>
      <c r="G1093" s="7" t="s">
        <v>220</v>
      </c>
      <c r="H1093" s="7" t="s">
        <v>249</v>
      </c>
      <c r="I1093" s="7">
        <v>90.0</v>
      </c>
      <c r="J1093" s="7" t="s">
        <v>250</v>
      </c>
      <c r="K1093" s="7" t="s">
        <v>221</v>
      </c>
      <c r="L1093" s="7">
        <v>40.0</v>
      </c>
      <c r="M1093" s="7">
        <v>2.0</v>
      </c>
      <c r="N1093" s="7" t="s">
        <v>213</v>
      </c>
      <c r="O1093" s="7" t="s">
        <v>214</v>
      </c>
      <c r="P1093" s="37" t="s">
        <v>1717</v>
      </c>
      <c r="Q1093" s="7" t="s">
        <v>89</v>
      </c>
    </row>
    <row r="1094">
      <c r="A1094" s="6" t="s">
        <v>1718</v>
      </c>
      <c r="B1094" s="7">
        <v>15.0</v>
      </c>
      <c r="C1094" s="36">
        <v>105600.0</v>
      </c>
      <c r="D1094" s="7">
        <v>1.0</v>
      </c>
      <c r="E1094" s="7" t="s">
        <v>208</v>
      </c>
      <c r="F1094" s="7" t="s">
        <v>316</v>
      </c>
      <c r="G1094" s="7" t="s">
        <v>277</v>
      </c>
      <c r="H1094" s="7" t="s">
        <v>249</v>
      </c>
      <c r="I1094" s="7">
        <v>90.0</v>
      </c>
      <c r="J1094" s="7" t="s">
        <v>250</v>
      </c>
      <c r="K1094" s="7" t="s">
        <v>202</v>
      </c>
      <c r="L1094" s="7">
        <v>40.0</v>
      </c>
      <c r="M1094" s="7">
        <v>2.0</v>
      </c>
      <c r="N1094" s="7" t="s">
        <v>213</v>
      </c>
      <c r="O1094" s="7" t="s">
        <v>214</v>
      </c>
      <c r="P1094" s="37" t="s">
        <v>1717</v>
      </c>
      <c r="Q1094" s="7" t="s">
        <v>89</v>
      </c>
    </row>
    <row r="1095">
      <c r="A1095" s="6" t="s">
        <v>1719</v>
      </c>
      <c r="B1095" s="7">
        <v>20.0</v>
      </c>
      <c r="C1095" s="36">
        <v>739250.0</v>
      </c>
      <c r="D1095" s="7">
        <v>1.0</v>
      </c>
      <c r="E1095" s="7" t="s">
        <v>208</v>
      </c>
      <c r="F1095" s="7" t="s">
        <v>316</v>
      </c>
      <c r="G1095" s="7" t="s">
        <v>275</v>
      </c>
      <c r="H1095" s="7" t="s">
        <v>249</v>
      </c>
      <c r="I1095" s="7">
        <v>100.0</v>
      </c>
      <c r="J1095" s="7" t="s">
        <v>250</v>
      </c>
      <c r="K1095" s="7" t="s">
        <v>218</v>
      </c>
      <c r="L1095" s="7">
        <v>80.0</v>
      </c>
      <c r="M1095" s="7">
        <v>4.0</v>
      </c>
      <c r="N1095" s="7" t="s">
        <v>213</v>
      </c>
      <c r="O1095" s="7" t="s">
        <v>214</v>
      </c>
      <c r="P1095" s="37" t="s">
        <v>1717</v>
      </c>
      <c r="Q1095" s="7" t="s">
        <v>89</v>
      </c>
    </row>
    <row r="1096">
      <c r="A1096" s="6" t="s">
        <v>1720</v>
      </c>
      <c r="B1096" s="7">
        <v>5.0</v>
      </c>
      <c r="C1096" s="36">
        <v>3200.0</v>
      </c>
      <c r="D1096" s="7">
        <v>1.0</v>
      </c>
      <c r="E1096" s="7" t="s">
        <v>208</v>
      </c>
      <c r="F1096" s="7" t="s">
        <v>316</v>
      </c>
      <c r="G1096" s="7" t="s">
        <v>279</v>
      </c>
      <c r="H1096" s="7" t="s">
        <v>249</v>
      </c>
      <c r="I1096" s="7">
        <v>80.0</v>
      </c>
      <c r="J1096" s="7" t="s">
        <v>250</v>
      </c>
      <c r="K1096" s="7" t="s">
        <v>223</v>
      </c>
      <c r="L1096" s="7">
        <v>20.0</v>
      </c>
      <c r="M1096" s="7">
        <v>1.0</v>
      </c>
      <c r="N1096" s="7" t="s">
        <v>213</v>
      </c>
      <c r="O1096" s="7" t="s">
        <v>214</v>
      </c>
      <c r="P1096" s="37" t="s">
        <v>1717</v>
      </c>
      <c r="Q1096" s="7" t="s">
        <v>89</v>
      </c>
    </row>
    <row r="1097">
      <c r="A1097" s="6" t="s">
        <v>1721</v>
      </c>
      <c r="B1097" s="7" t="s">
        <v>204</v>
      </c>
      <c r="C1097" s="36" t="s">
        <v>204</v>
      </c>
      <c r="D1097" s="7">
        <v>1.0</v>
      </c>
      <c r="E1097" s="7" t="s">
        <v>357</v>
      </c>
      <c r="F1097" s="7" t="s">
        <v>235</v>
      </c>
      <c r="G1097" s="7" t="s">
        <v>620</v>
      </c>
      <c r="H1097" s="7" t="s">
        <v>358</v>
      </c>
      <c r="I1097" s="7" t="s">
        <v>204</v>
      </c>
      <c r="J1097" s="7" t="s">
        <v>204</v>
      </c>
      <c r="K1097" s="7" t="s">
        <v>204</v>
      </c>
      <c r="L1097" s="7" t="s">
        <v>204</v>
      </c>
      <c r="M1097" s="7" t="s">
        <v>204</v>
      </c>
      <c r="N1097" s="7" t="s">
        <v>204</v>
      </c>
      <c r="O1097" s="7" t="s">
        <v>204</v>
      </c>
      <c r="P1097" s="37" t="s">
        <v>1722</v>
      </c>
      <c r="Q1097" s="7" t="s">
        <v>9</v>
      </c>
    </row>
    <row r="1098">
      <c r="A1098" s="6" t="s">
        <v>1723</v>
      </c>
      <c r="B1098" s="7">
        <v>2.0</v>
      </c>
      <c r="C1098" s="36">
        <v>550.0</v>
      </c>
      <c r="D1098" s="7">
        <v>1.0</v>
      </c>
      <c r="E1098" s="7" t="s">
        <v>281</v>
      </c>
      <c r="F1098" s="7" t="s">
        <v>402</v>
      </c>
      <c r="G1098" s="7" t="s">
        <v>223</v>
      </c>
      <c r="H1098" s="7" t="s">
        <v>1724</v>
      </c>
      <c r="I1098" s="7" t="s">
        <v>204</v>
      </c>
      <c r="J1098" s="7" t="s">
        <v>410</v>
      </c>
      <c r="K1098" s="7" t="s">
        <v>223</v>
      </c>
      <c r="L1098" s="7">
        <v>20.0</v>
      </c>
      <c r="M1098" s="7">
        <v>1.0</v>
      </c>
      <c r="N1098" s="7" t="s">
        <v>213</v>
      </c>
      <c r="O1098" s="7" t="s">
        <v>214</v>
      </c>
      <c r="P1098" s="37" t="s">
        <v>381</v>
      </c>
      <c r="Q1098" s="7" t="s">
        <v>29</v>
      </c>
    </row>
    <row r="1099">
      <c r="A1099" s="6" t="s">
        <v>1725</v>
      </c>
      <c r="B1099" s="7">
        <v>12.0</v>
      </c>
      <c r="C1099" s="36">
        <v>37600.0</v>
      </c>
      <c r="D1099" s="7">
        <v>1.0</v>
      </c>
      <c r="E1099" s="7" t="s">
        <v>281</v>
      </c>
      <c r="F1099" s="7" t="s">
        <v>402</v>
      </c>
      <c r="G1099" s="7" t="s">
        <v>225</v>
      </c>
      <c r="H1099" s="7" t="s">
        <v>1724</v>
      </c>
      <c r="I1099" s="7" t="s">
        <v>204</v>
      </c>
      <c r="J1099" s="7" t="s">
        <v>410</v>
      </c>
      <c r="K1099" s="7" t="s">
        <v>230</v>
      </c>
      <c r="L1099" s="7">
        <v>20.0</v>
      </c>
      <c r="M1099" s="7">
        <v>1.0</v>
      </c>
      <c r="N1099" s="7" t="s">
        <v>213</v>
      </c>
      <c r="O1099" s="7" t="s">
        <v>214</v>
      </c>
      <c r="P1099" s="37" t="s">
        <v>381</v>
      </c>
      <c r="Q1099" s="7" t="s">
        <v>29</v>
      </c>
    </row>
    <row r="1100">
      <c r="A1100" s="6" t="s">
        <v>1726</v>
      </c>
      <c r="B1100" s="7">
        <v>17.0</v>
      </c>
      <c r="C1100" s="36">
        <v>261360.0</v>
      </c>
      <c r="D1100" s="7">
        <v>1.0</v>
      </c>
      <c r="E1100" s="7" t="s">
        <v>281</v>
      </c>
      <c r="F1100" s="7" t="s">
        <v>402</v>
      </c>
      <c r="G1100" s="7" t="s">
        <v>524</v>
      </c>
      <c r="H1100" s="7" t="s">
        <v>1724</v>
      </c>
      <c r="I1100" s="7" t="s">
        <v>204</v>
      </c>
      <c r="J1100" s="7" t="s">
        <v>410</v>
      </c>
      <c r="K1100" s="7" t="s">
        <v>225</v>
      </c>
      <c r="L1100" s="7">
        <v>20.0</v>
      </c>
      <c r="M1100" s="7">
        <v>1.0</v>
      </c>
      <c r="N1100" s="7" t="s">
        <v>213</v>
      </c>
      <c r="O1100" s="7" t="s">
        <v>214</v>
      </c>
      <c r="P1100" s="37" t="s">
        <v>381</v>
      </c>
      <c r="Q1100" s="7" t="s">
        <v>29</v>
      </c>
    </row>
    <row r="1101">
      <c r="A1101" s="6" t="s">
        <v>1727</v>
      </c>
      <c r="B1101" s="7">
        <v>7.0</v>
      </c>
      <c r="C1101" s="36">
        <v>6600.0</v>
      </c>
      <c r="D1101" s="7">
        <v>1.0</v>
      </c>
      <c r="E1101" s="7" t="s">
        <v>281</v>
      </c>
      <c r="F1101" s="7" t="s">
        <v>402</v>
      </c>
      <c r="G1101" s="7" t="s">
        <v>220</v>
      </c>
      <c r="H1101" s="7" t="s">
        <v>1724</v>
      </c>
      <c r="I1101" s="7" t="s">
        <v>204</v>
      </c>
      <c r="J1101" s="7" t="s">
        <v>410</v>
      </c>
      <c r="K1101" s="7" t="s">
        <v>232</v>
      </c>
      <c r="L1101" s="7">
        <v>20.0</v>
      </c>
      <c r="M1101" s="7">
        <v>1.0</v>
      </c>
      <c r="N1101" s="7" t="s">
        <v>213</v>
      </c>
      <c r="O1101" s="7" t="s">
        <v>214</v>
      </c>
      <c r="P1101" s="37" t="s">
        <v>381</v>
      </c>
      <c r="Q1101" s="7" t="s">
        <v>29</v>
      </c>
    </row>
    <row r="1102">
      <c r="A1102" s="38" t="s">
        <v>1728</v>
      </c>
      <c r="B1102" s="39">
        <v>2.0</v>
      </c>
      <c r="C1102" s="40">
        <v>410.0</v>
      </c>
      <c r="D1102" s="39">
        <v>2.0</v>
      </c>
      <c r="E1102" s="39" t="s">
        <v>281</v>
      </c>
      <c r="F1102" s="39" t="s">
        <v>402</v>
      </c>
      <c r="G1102" s="39" t="s">
        <v>620</v>
      </c>
      <c r="H1102" s="39" t="s">
        <v>403</v>
      </c>
      <c r="I1102" s="39" t="s">
        <v>204</v>
      </c>
      <c r="J1102" s="39" t="s">
        <v>430</v>
      </c>
      <c r="K1102" s="39" t="s">
        <v>204</v>
      </c>
      <c r="L1102" s="39">
        <v>20.0</v>
      </c>
      <c r="M1102" s="39">
        <v>1.0</v>
      </c>
      <c r="N1102" s="39" t="s">
        <v>213</v>
      </c>
      <c r="O1102" s="39" t="s">
        <v>214</v>
      </c>
      <c r="P1102" s="41" t="s">
        <v>1729</v>
      </c>
      <c r="Q1102" s="39" t="s">
        <v>24</v>
      </c>
    </row>
    <row r="1103">
      <c r="A1103" s="6" t="s">
        <v>1730</v>
      </c>
      <c r="B1103" s="7">
        <v>7.0</v>
      </c>
      <c r="C1103" s="36">
        <v>7200.0</v>
      </c>
      <c r="D1103" s="7">
        <v>2.0</v>
      </c>
      <c r="E1103" s="7" t="s">
        <v>281</v>
      </c>
      <c r="F1103" s="7" t="s">
        <v>402</v>
      </c>
      <c r="G1103" s="7" t="s">
        <v>221</v>
      </c>
      <c r="H1103" s="7" t="s">
        <v>403</v>
      </c>
      <c r="I1103" s="7" t="s">
        <v>204</v>
      </c>
      <c r="J1103" s="7" t="s">
        <v>430</v>
      </c>
      <c r="K1103" s="7" t="s">
        <v>204</v>
      </c>
      <c r="L1103" s="7">
        <v>20.0</v>
      </c>
      <c r="M1103" s="7">
        <v>1.0</v>
      </c>
      <c r="N1103" s="7" t="s">
        <v>213</v>
      </c>
      <c r="O1103" s="7" t="s">
        <v>214</v>
      </c>
      <c r="P1103" s="37" t="s">
        <v>1729</v>
      </c>
      <c r="Q1103" s="7" t="s">
        <v>24</v>
      </c>
    </row>
    <row r="1104">
      <c r="A1104" s="38" t="s">
        <v>1731</v>
      </c>
      <c r="B1104" s="39">
        <v>16.0</v>
      </c>
      <c r="C1104" s="40">
        <v>189000.0</v>
      </c>
      <c r="D1104" s="39">
        <v>2.0</v>
      </c>
      <c r="E1104" s="39" t="s">
        <v>281</v>
      </c>
      <c r="F1104" s="39" t="s">
        <v>402</v>
      </c>
      <c r="G1104" s="39" t="s">
        <v>255</v>
      </c>
      <c r="H1104" s="39" t="s">
        <v>403</v>
      </c>
      <c r="I1104" s="39">
        <v>20.0</v>
      </c>
      <c r="J1104" s="39" t="s">
        <v>430</v>
      </c>
      <c r="K1104" s="39" t="s">
        <v>204</v>
      </c>
      <c r="L1104" s="39">
        <v>20.0</v>
      </c>
      <c r="M1104" s="39">
        <v>1.0</v>
      </c>
      <c r="N1104" s="39" t="s">
        <v>213</v>
      </c>
      <c r="O1104" s="39" t="s">
        <v>214</v>
      </c>
      <c r="P1104" s="41" t="s">
        <v>1729</v>
      </c>
      <c r="Q1104" s="39" t="s">
        <v>24</v>
      </c>
    </row>
    <row r="1105">
      <c r="A1105" s="38" t="s">
        <v>1732</v>
      </c>
      <c r="B1105" s="39">
        <v>11.0</v>
      </c>
      <c r="C1105" s="40">
        <v>27100.0</v>
      </c>
      <c r="D1105" s="39">
        <v>2.0</v>
      </c>
      <c r="E1105" s="39" t="s">
        <v>281</v>
      </c>
      <c r="F1105" s="39" t="s">
        <v>402</v>
      </c>
      <c r="G1105" s="39" t="s">
        <v>301</v>
      </c>
      <c r="H1105" s="39" t="s">
        <v>403</v>
      </c>
      <c r="I1105" s="39" t="s">
        <v>204</v>
      </c>
      <c r="J1105" s="39" t="s">
        <v>430</v>
      </c>
      <c r="K1105" s="39" t="s">
        <v>204</v>
      </c>
      <c r="L1105" s="39">
        <v>20.0</v>
      </c>
      <c r="M1105" s="39">
        <v>1.0</v>
      </c>
      <c r="N1105" s="39" t="s">
        <v>213</v>
      </c>
      <c r="O1105" s="39" t="s">
        <v>214</v>
      </c>
      <c r="P1105" s="41" t="s">
        <v>1729</v>
      </c>
      <c r="Q1105" s="39" t="s">
        <v>24</v>
      </c>
    </row>
    <row r="1106">
      <c r="A1106" s="38" t="s">
        <v>1733</v>
      </c>
      <c r="B1106" s="39">
        <v>20.0</v>
      </c>
      <c r="C1106" s="40">
        <v>927000.0</v>
      </c>
      <c r="D1106" s="39">
        <v>2.0</v>
      </c>
      <c r="E1106" s="39" t="s">
        <v>281</v>
      </c>
      <c r="F1106" s="39" t="s">
        <v>402</v>
      </c>
      <c r="G1106" s="39" t="s">
        <v>295</v>
      </c>
      <c r="H1106" s="39" t="s">
        <v>403</v>
      </c>
      <c r="I1106" s="39" t="s">
        <v>204</v>
      </c>
      <c r="J1106" s="39" t="s">
        <v>430</v>
      </c>
      <c r="K1106" s="39" t="s">
        <v>204</v>
      </c>
      <c r="L1106" s="39">
        <v>20.0</v>
      </c>
      <c r="M1106" s="39">
        <v>1.0</v>
      </c>
      <c r="N1106" s="39" t="s">
        <v>213</v>
      </c>
      <c r="O1106" s="39" t="s">
        <v>214</v>
      </c>
      <c r="P1106" s="41" t="s">
        <v>1729</v>
      </c>
      <c r="Q1106" s="39" t="s">
        <v>24</v>
      </c>
    </row>
    <row r="1107">
      <c r="A1107" s="38" t="s">
        <v>1734</v>
      </c>
      <c r="B1107" s="39">
        <v>19.0</v>
      </c>
      <c r="C1107" s="40">
        <v>606000.0</v>
      </c>
      <c r="D1107" s="39">
        <v>2.0</v>
      </c>
      <c r="E1107" s="39" t="s">
        <v>200</v>
      </c>
      <c r="F1107" s="39" t="s">
        <v>414</v>
      </c>
      <c r="G1107" s="39" t="s">
        <v>270</v>
      </c>
      <c r="H1107" s="39" t="s">
        <v>415</v>
      </c>
      <c r="I1107" s="39">
        <v>100.0</v>
      </c>
      <c r="J1107" s="39" t="s">
        <v>1735</v>
      </c>
      <c r="K1107" s="39" t="s">
        <v>204</v>
      </c>
      <c r="L1107" s="39">
        <v>80.0</v>
      </c>
      <c r="M1107" s="39">
        <v>2.0</v>
      </c>
      <c r="N1107" s="39" t="s">
        <v>213</v>
      </c>
      <c r="O1107" s="39">
        <v>1.0</v>
      </c>
      <c r="P1107" s="41" t="s">
        <v>1736</v>
      </c>
      <c r="Q1107" s="39" t="s">
        <v>24</v>
      </c>
    </row>
    <row r="1108">
      <c r="A1108" s="6" t="s">
        <v>1737</v>
      </c>
      <c r="B1108" s="7">
        <v>6.0</v>
      </c>
      <c r="C1108" s="36">
        <v>4400.0</v>
      </c>
      <c r="D1108" s="7">
        <v>2.0</v>
      </c>
      <c r="E1108" s="7" t="s">
        <v>200</v>
      </c>
      <c r="F1108" s="7" t="s">
        <v>414</v>
      </c>
      <c r="G1108" s="7" t="s">
        <v>232</v>
      </c>
      <c r="H1108" s="7" t="s">
        <v>415</v>
      </c>
      <c r="I1108" s="7">
        <v>60.0</v>
      </c>
      <c r="J1108" s="7" t="s">
        <v>1735</v>
      </c>
      <c r="K1108" s="7" t="s">
        <v>204</v>
      </c>
      <c r="L1108" s="7">
        <v>20.0</v>
      </c>
      <c r="M1108" s="7">
        <v>1.0</v>
      </c>
      <c r="N1108" s="7" t="s">
        <v>213</v>
      </c>
      <c r="O1108" s="7">
        <v>1.0</v>
      </c>
      <c r="P1108" s="37" t="s">
        <v>416</v>
      </c>
      <c r="Q1108" s="7" t="s">
        <v>24</v>
      </c>
    </row>
    <row r="1109">
      <c r="A1109" s="38" t="s">
        <v>1738</v>
      </c>
      <c r="B1109" s="39">
        <v>2.0</v>
      </c>
      <c r="C1109" s="40">
        <v>1020.0</v>
      </c>
      <c r="D1109" s="39">
        <v>2.0</v>
      </c>
      <c r="E1109" s="39" t="s">
        <v>200</v>
      </c>
      <c r="F1109" s="39" t="s">
        <v>414</v>
      </c>
      <c r="G1109" s="39" t="s">
        <v>279</v>
      </c>
      <c r="H1109" s="39" t="s">
        <v>415</v>
      </c>
      <c r="I1109" s="39">
        <v>60.0</v>
      </c>
      <c r="J1109" s="39" t="s">
        <v>1735</v>
      </c>
      <c r="K1109" s="39" t="s">
        <v>204</v>
      </c>
      <c r="L1109" s="39">
        <v>20.0</v>
      </c>
      <c r="M1109" s="39">
        <v>1.0</v>
      </c>
      <c r="N1109" s="39" t="s">
        <v>213</v>
      </c>
      <c r="O1109" s="39">
        <v>1.0</v>
      </c>
      <c r="P1109" s="41" t="s">
        <v>416</v>
      </c>
      <c r="Q1109" s="39" t="s">
        <v>24</v>
      </c>
    </row>
    <row r="1110">
      <c r="A1110" s="38" t="s">
        <v>1739</v>
      </c>
      <c r="B1110" s="39">
        <v>16.0</v>
      </c>
      <c r="C1110" s="40">
        <v>182000.0</v>
      </c>
      <c r="D1110" s="39">
        <v>2.0</v>
      </c>
      <c r="E1110" s="39" t="s">
        <v>200</v>
      </c>
      <c r="F1110" s="39" t="s">
        <v>414</v>
      </c>
      <c r="G1110" s="39" t="s">
        <v>217</v>
      </c>
      <c r="H1110" s="39" t="s">
        <v>415</v>
      </c>
      <c r="I1110" s="39">
        <v>100.0</v>
      </c>
      <c r="J1110" s="39" t="s">
        <v>1735</v>
      </c>
      <c r="K1110" s="39" t="s">
        <v>204</v>
      </c>
      <c r="L1110" s="39">
        <v>40.0</v>
      </c>
      <c r="M1110" s="39">
        <v>1.0</v>
      </c>
      <c r="N1110" s="39" t="s">
        <v>213</v>
      </c>
      <c r="O1110" s="39">
        <v>1.0</v>
      </c>
      <c r="P1110" s="41" t="s">
        <v>1740</v>
      </c>
      <c r="Q1110" s="39" t="s">
        <v>24</v>
      </c>
    </row>
    <row r="1111">
      <c r="A1111" s="38" t="s">
        <v>1741</v>
      </c>
      <c r="B1111" s="39">
        <v>11.0</v>
      </c>
      <c r="C1111" s="40">
        <v>26300.0</v>
      </c>
      <c r="D1111" s="39">
        <v>2.0</v>
      </c>
      <c r="E1111" s="39" t="s">
        <v>200</v>
      </c>
      <c r="F1111" s="39" t="s">
        <v>414</v>
      </c>
      <c r="G1111" s="39" t="s">
        <v>262</v>
      </c>
      <c r="H1111" s="39" t="s">
        <v>415</v>
      </c>
      <c r="I1111" s="39">
        <v>80.0</v>
      </c>
      <c r="J1111" s="39" t="s">
        <v>1735</v>
      </c>
      <c r="K1111" s="39" t="s">
        <v>204</v>
      </c>
      <c r="L1111" s="39">
        <v>40.0</v>
      </c>
      <c r="M1111" s="39">
        <v>2.0</v>
      </c>
      <c r="N1111" s="39" t="s">
        <v>213</v>
      </c>
      <c r="O1111" s="39">
        <v>1.0</v>
      </c>
      <c r="P1111" s="41" t="s">
        <v>416</v>
      </c>
      <c r="Q1111" s="39" t="s">
        <v>24</v>
      </c>
    </row>
    <row r="1112">
      <c r="A1112" s="6" t="s">
        <v>1742</v>
      </c>
      <c r="B1112" s="7">
        <v>6.0</v>
      </c>
      <c r="C1112" s="36">
        <v>4600.0</v>
      </c>
      <c r="D1112" s="7">
        <v>2.0</v>
      </c>
      <c r="E1112" s="7" t="s">
        <v>281</v>
      </c>
      <c r="F1112" s="7" t="s">
        <v>414</v>
      </c>
      <c r="G1112" s="7" t="s">
        <v>267</v>
      </c>
      <c r="H1112" s="7" t="s">
        <v>415</v>
      </c>
      <c r="I1112" s="7" t="s">
        <v>204</v>
      </c>
      <c r="J1112" s="7" t="s">
        <v>1735</v>
      </c>
      <c r="K1112" s="7" t="s">
        <v>204</v>
      </c>
      <c r="L1112" s="7" t="s">
        <v>204</v>
      </c>
      <c r="M1112" s="7" t="s">
        <v>204</v>
      </c>
      <c r="N1112" s="7" t="s">
        <v>204</v>
      </c>
      <c r="O1112" s="7">
        <v>1.0</v>
      </c>
      <c r="P1112" s="37" t="s">
        <v>1595</v>
      </c>
      <c r="Q1112" s="7" t="s">
        <v>24</v>
      </c>
    </row>
    <row r="1113">
      <c r="A1113" s="38" t="s">
        <v>1743</v>
      </c>
      <c r="B1113" s="39">
        <v>2.0</v>
      </c>
      <c r="C1113" s="40">
        <v>1080.0</v>
      </c>
      <c r="D1113" s="39">
        <v>2.0</v>
      </c>
      <c r="E1113" s="39" t="s">
        <v>281</v>
      </c>
      <c r="F1113" s="39" t="s">
        <v>414</v>
      </c>
      <c r="G1113" s="39" t="s">
        <v>223</v>
      </c>
      <c r="H1113" s="39" t="s">
        <v>415</v>
      </c>
      <c r="I1113" s="39" t="s">
        <v>204</v>
      </c>
      <c r="J1113" s="39" t="s">
        <v>1735</v>
      </c>
      <c r="K1113" s="39" t="s">
        <v>204</v>
      </c>
      <c r="L1113" s="39" t="s">
        <v>204</v>
      </c>
      <c r="M1113" s="39" t="s">
        <v>204</v>
      </c>
      <c r="N1113" s="39" t="s">
        <v>204</v>
      </c>
      <c r="O1113" s="39">
        <v>1.0</v>
      </c>
      <c r="P1113" s="41" t="s">
        <v>1595</v>
      </c>
      <c r="Q1113" s="39" t="s">
        <v>24</v>
      </c>
    </row>
    <row r="1114">
      <c r="A1114" s="38" t="s">
        <v>1744</v>
      </c>
      <c r="B1114" s="39">
        <v>15.0</v>
      </c>
      <c r="C1114" s="40">
        <v>123000.0</v>
      </c>
      <c r="D1114" s="39">
        <v>2.0</v>
      </c>
      <c r="E1114" s="39" t="s">
        <v>281</v>
      </c>
      <c r="F1114" s="39" t="s">
        <v>414</v>
      </c>
      <c r="G1114" s="39" t="s">
        <v>380</v>
      </c>
      <c r="H1114" s="39" t="s">
        <v>415</v>
      </c>
      <c r="I1114" s="39" t="s">
        <v>204</v>
      </c>
      <c r="J1114" s="39" t="s">
        <v>1735</v>
      </c>
      <c r="K1114" s="39" t="s">
        <v>204</v>
      </c>
      <c r="L1114" s="39" t="s">
        <v>204</v>
      </c>
      <c r="M1114" s="39" t="s">
        <v>204</v>
      </c>
      <c r="N1114" s="39" t="s">
        <v>204</v>
      </c>
      <c r="O1114" s="39">
        <v>1.0</v>
      </c>
      <c r="P1114" s="41" t="s">
        <v>1595</v>
      </c>
      <c r="Q1114" s="39" t="s">
        <v>24</v>
      </c>
    </row>
    <row r="1115">
      <c r="A1115" s="6" t="s">
        <v>1745</v>
      </c>
      <c r="B1115" s="7">
        <v>14.0</v>
      </c>
      <c r="C1115" s="36">
        <v>76000.0</v>
      </c>
      <c r="D1115" s="7">
        <v>2.0</v>
      </c>
      <c r="E1115" s="7" t="s">
        <v>281</v>
      </c>
      <c r="F1115" s="7" t="s">
        <v>235</v>
      </c>
      <c r="G1115" s="7" t="s">
        <v>524</v>
      </c>
      <c r="H1115" s="7" t="s">
        <v>358</v>
      </c>
      <c r="I1115" s="7" t="s">
        <v>204</v>
      </c>
      <c r="J1115" s="7" t="s">
        <v>1746</v>
      </c>
      <c r="K1115" s="7" t="s">
        <v>204</v>
      </c>
      <c r="L1115" s="7">
        <v>40.0</v>
      </c>
      <c r="M1115" s="7">
        <v>2.0</v>
      </c>
      <c r="N1115" s="7" t="s">
        <v>213</v>
      </c>
      <c r="O1115" s="7">
        <v>2.0</v>
      </c>
      <c r="P1115" s="37" t="s">
        <v>819</v>
      </c>
      <c r="Q1115" s="7" t="s">
        <v>145</v>
      </c>
    </row>
    <row r="1116">
      <c r="A1116" s="6" t="s">
        <v>1747</v>
      </c>
      <c r="B1116" s="7">
        <v>6.0</v>
      </c>
      <c r="C1116" s="36">
        <v>4200.0</v>
      </c>
      <c r="D1116" s="7">
        <v>2.0</v>
      </c>
      <c r="E1116" s="7" t="s">
        <v>281</v>
      </c>
      <c r="F1116" s="7" t="s">
        <v>235</v>
      </c>
      <c r="G1116" s="7" t="s">
        <v>220</v>
      </c>
      <c r="H1116" s="7" t="s">
        <v>358</v>
      </c>
      <c r="I1116" s="7" t="s">
        <v>204</v>
      </c>
      <c r="J1116" s="7" t="s">
        <v>1746</v>
      </c>
      <c r="K1116" s="7" t="s">
        <v>204</v>
      </c>
      <c r="L1116" s="7">
        <v>20.0</v>
      </c>
      <c r="M1116" s="7">
        <v>1.0</v>
      </c>
      <c r="N1116" s="7" t="s">
        <v>213</v>
      </c>
      <c r="O1116" s="7">
        <v>2.0</v>
      </c>
      <c r="P1116" s="37" t="s">
        <v>819</v>
      </c>
      <c r="Q1116" s="7" t="s">
        <v>145</v>
      </c>
    </row>
    <row r="1117">
      <c r="A1117" s="6" t="s">
        <v>1748</v>
      </c>
      <c r="B1117" s="7">
        <v>10.0</v>
      </c>
      <c r="C1117" s="36">
        <v>18000.0</v>
      </c>
      <c r="D1117" s="7">
        <v>2.0</v>
      </c>
      <c r="E1117" s="7" t="s">
        <v>281</v>
      </c>
      <c r="F1117" s="7" t="s">
        <v>235</v>
      </c>
      <c r="G1117" s="7" t="s">
        <v>255</v>
      </c>
      <c r="H1117" s="7" t="s">
        <v>358</v>
      </c>
      <c r="I1117" s="7" t="s">
        <v>204</v>
      </c>
      <c r="J1117" s="7" t="s">
        <v>1746</v>
      </c>
      <c r="K1117" s="7" t="s">
        <v>204</v>
      </c>
      <c r="L1117" s="7">
        <v>40.0</v>
      </c>
      <c r="M1117" s="7">
        <v>2.0</v>
      </c>
      <c r="N1117" s="7" t="s">
        <v>213</v>
      </c>
      <c r="O1117" s="7">
        <v>2.0</v>
      </c>
      <c r="P1117" s="37" t="s">
        <v>819</v>
      </c>
      <c r="Q1117" s="7" t="s">
        <v>145</v>
      </c>
    </row>
    <row r="1118">
      <c r="A1118" s="6" t="s">
        <v>1749</v>
      </c>
      <c r="B1118" s="7">
        <v>18.0</v>
      </c>
      <c r="C1118" s="36">
        <v>390000.0</v>
      </c>
      <c r="D1118" s="7">
        <v>2.0</v>
      </c>
      <c r="E1118" s="7" t="s">
        <v>281</v>
      </c>
      <c r="F1118" s="7" t="s">
        <v>235</v>
      </c>
      <c r="G1118" s="7" t="s">
        <v>573</v>
      </c>
      <c r="H1118" s="7" t="s">
        <v>358</v>
      </c>
      <c r="I1118" s="7" t="s">
        <v>204</v>
      </c>
      <c r="J1118" s="7" t="s">
        <v>1746</v>
      </c>
      <c r="K1118" s="7" t="s">
        <v>204</v>
      </c>
      <c r="L1118" s="7">
        <v>80.0</v>
      </c>
      <c r="M1118" s="7">
        <v>4.0</v>
      </c>
      <c r="N1118" s="7" t="s">
        <v>213</v>
      </c>
      <c r="O1118" s="7">
        <v>2.0</v>
      </c>
      <c r="P1118" s="37" t="s">
        <v>819</v>
      </c>
      <c r="Q1118" s="7" t="s">
        <v>145</v>
      </c>
    </row>
    <row r="1119">
      <c r="A1119" s="38" t="s">
        <v>1750</v>
      </c>
      <c r="B1119" s="39">
        <v>20.0</v>
      </c>
      <c r="C1119" s="40">
        <v>904000.0</v>
      </c>
      <c r="D1119" s="39">
        <v>2.0</v>
      </c>
      <c r="E1119" s="39" t="s">
        <v>281</v>
      </c>
      <c r="F1119" s="39" t="s">
        <v>414</v>
      </c>
      <c r="G1119" s="39" t="s">
        <v>394</v>
      </c>
      <c r="H1119" s="39" t="s">
        <v>415</v>
      </c>
      <c r="I1119" s="39" t="s">
        <v>204</v>
      </c>
      <c r="J1119" s="39" t="s">
        <v>1735</v>
      </c>
      <c r="K1119" s="39" t="s">
        <v>204</v>
      </c>
      <c r="L1119" s="39" t="s">
        <v>204</v>
      </c>
      <c r="M1119" s="39" t="s">
        <v>204</v>
      </c>
      <c r="N1119" s="39" t="s">
        <v>204</v>
      </c>
      <c r="O1119" s="39">
        <v>1.0</v>
      </c>
      <c r="P1119" s="41" t="s">
        <v>1595</v>
      </c>
      <c r="Q1119" s="39" t="s">
        <v>24</v>
      </c>
    </row>
    <row r="1120">
      <c r="A1120" s="38" t="s">
        <v>1751</v>
      </c>
      <c r="B1120" s="39">
        <v>11.0</v>
      </c>
      <c r="C1120" s="40">
        <v>27100.0</v>
      </c>
      <c r="D1120" s="39">
        <v>2.0</v>
      </c>
      <c r="E1120" s="39" t="s">
        <v>281</v>
      </c>
      <c r="F1120" s="39" t="s">
        <v>414</v>
      </c>
      <c r="G1120" s="39" t="s">
        <v>383</v>
      </c>
      <c r="H1120" s="39" t="s">
        <v>415</v>
      </c>
      <c r="I1120" s="39" t="s">
        <v>204</v>
      </c>
      <c r="J1120" s="39" t="s">
        <v>1735</v>
      </c>
      <c r="K1120" s="39" t="s">
        <v>204</v>
      </c>
      <c r="L1120" s="39" t="s">
        <v>204</v>
      </c>
      <c r="M1120" s="39" t="s">
        <v>204</v>
      </c>
      <c r="N1120" s="39" t="s">
        <v>204</v>
      </c>
      <c r="O1120" s="39">
        <v>1.0</v>
      </c>
      <c r="P1120" s="41" t="s">
        <v>1595</v>
      </c>
      <c r="Q1120" s="39" t="s">
        <v>24</v>
      </c>
    </row>
    <row r="1121">
      <c r="A1121" s="6" t="s">
        <v>1752</v>
      </c>
      <c r="B1121" s="7">
        <v>8.0</v>
      </c>
      <c r="C1121" s="36">
        <v>9080.0</v>
      </c>
      <c r="D1121" s="7">
        <v>1.0</v>
      </c>
      <c r="E1121" s="7" t="s">
        <v>281</v>
      </c>
      <c r="F1121" s="7" t="s">
        <v>402</v>
      </c>
      <c r="G1121" s="7" t="s">
        <v>230</v>
      </c>
      <c r="H1121" s="7" t="s">
        <v>1724</v>
      </c>
      <c r="I1121" s="7" t="s">
        <v>204</v>
      </c>
      <c r="J1121" s="7" t="s">
        <v>430</v>
      </c>
      <c r="K1121" s="7" t="s">
        <v>204</v>
      </c>
      <c r="L1121" s="7">
        <v>40.0</v>
      </c>
      <c r="M1121" s="7">
        <v>2.0</v>
      </c>
      <c r="N1121" s="7" t="s">
        <v>213</v>
      </c>
      <c r="O1121" s="7" t="s">
        <v>214</v>
      </c>
      <c r="P1121" s="37" t="s">
        <v>381</v>
      </c>
      <c r="Q1121" s="7" t="s">
        <v>24</v>
      </c>
    </row>
    <row r="1122">
      <c r="A1122" s="38" t="s">
        <v>1753</v>
      </c>
      <c r="B1122" s="39">
        <v>13.0</v>
      </c>
      <c r="C1122" s="40">
        <v>47100.0</v>
      </c>
      <c r="D1122" s="39">
        <v>1.0</v>
      </c>
      <c r="E1122" s="39" t="s">
        <v>281</v>
      </c>
      <c r="F1122" s="39" t="s">
        <v>402</v>
      </c>
      <c r="G1122" s="39" t="s">
        <v>255</v>
      </c>
      <c r="H1122" s="39" t="s">
        <v>1724</v>
      </c>
      <c r="I1122" s="39" t="s">
        <v>204</v>
      </c>
      <c r="J1122" s="39" t="s">
        <v>430</v>
      </c>
      <c r="K1122" s="39" t="s">
        <v>204</v>
      </c>
      <c r="L1122" s="39">
        <v>40.0</v>
      </c>
      <c r="M1122" s="39">
        <v>4.0</v>
      </c>
      <c r="N1122" s="39" t="s">
        <v>213</v>
      </c>
      <c r="O1122" s="39" t="s">
        <v>214</v>
      </c>
      <c r="P1122" s="41" t="s">
        <v>381</v>
      </c>
      <c r="Q1122" s="39" t="s">
        <v>24</v>
      </c>
    </row>
    <row r="1123">
      <c r="A1123" s="38" t="s">
        <v>1754</v>
      </c>
      <c r="B1123" s="39">
        <v>3.0</v>
      </c>
      <c r="C1123" s="40">
        <v>1270.0</v>
      </c>
      <c r="D1123" s="39">
        <v>1.0</v>
      </c>
      <c r="E1123" s="39" t="s">
        <v>281</v>
      </c>
      <c r="F1123" s="39" t="s">
        <v>402</v>
      </c>
      <c r="G1123" s="39" t="s">
        <v>279</v>
      </c>
      <c r="H1123" s="39" t="s">
        <v>1724</v>
      </c>
      <c r="I1123" s="39" t="s">
        <v>204</v>
      </c>
      <c r="J1123" s="39" t="s">
        <v>430</v>
      </c>
      <c r="K1123" s="39" t="s">
        <v>204</v>
      </c>
      <c r="L1123" s="39">
        <v>20.0</v>
      </c>
      <c r="M1123" s="39">
        <v>2.0</v>
      </c>
      <c r="N1123" s="39" t="s">
        <v>213</v>
      </c>
      <c r="O1123" s="39" t="s">
        <v>214</v>
      </c>
      <c r="P1123" s="41" t="s">
        <v>381</v>
      </c>
      <c r="Q1123" s="39" t="s">
        <v>24</v>
      </c>
    </row>
    <row r="1124">
      <c r="A1124" s="38" t="s">
        <v>1755</v>
      </c>
      <c r="B1124" s="39">
        <v>18.0</v>
      </c>
      <c r="C1124" s="40">
        <v>363000.0</v>
      </c>
      <c r="D1124" s="39">
        <v>1.0</v>
      </c>
      <c r="E1124" s="39" t="s">
        <v>281</v>
      </c>
      <c r="F1124" s="39" t="s">
        <v>402</v>
      </c>
      <c r="G1124" s="39" t="s">
        <v>555</v>
      </c>
      <c r="H1124" s="39" t="s">
        <v>1724</v>
      </c>
      <c r="I1124" s="39" t="s">
        <v>204</v>
      </c>
      <c r="J1124" s="39" t="s">
        <v>430</v>
      </c>
      <c r="K1124" s="39" t="s">
        <v>204</v>
      </c>
      <c r="L1124" s="39">
        <v>80.0</v>
      </c>
      <c r="M1124" s="39">
        <v>4.0</v>
      </c>
      <c r="N1124" s="39" t="s">
        <v>213</v>
      </c>
      <c r="O1124" s="39" t="s">
        <v>214</v>
      </c>
      <c r="P1124" s="41" t="s">
        <v>381</v>
      </c>
      <c r="Q1124" s="39" t="s">
        <v>24</v>
      </c>
    </row>
    <row r="1125">
      <c r="A1125" s="38" t="s">
        <v>1756</v>
      </c>
      <c r="B1125" s="39">
        <v>2.0</v>
      </c>
      <c r="C1125" s="40">
        <v>450.0</v>
      </c>
      <c r="D1125" s="39">
        <v>2.0</v>
      </c>
      <c r="E1125" s="39" t="s">
        <v>357</v>
      </c>
      <c r="F1125" s="39" t="s">
        <v>235</v>
      </c>
      <c r="G1125" s="39" t="s">
        <v>267</v>
      </c>
      <c r="H1125" s="39" t="s">
        <v>358</v>
      </c>
      <c r="I1125" s="39" t="s">
        <v>204</v>
      </c>
      <c r="J1125" s="39" t="s">
        <v>204</v>
      </c>
      <c r="K1125" s="39" t="s">
        <v>204</v>
      </c>
      <c r="L1125" s="39" t="s">
        <v>204</v>
      </c>
      <c r="M1125" s="39" t="s">
        <v>204</v>
      </c>
      <c r="N1125" s="39" t="s">
        <v>204</v>
      </c>
      <c r="O1125" s="39">
        <v>1.0</v>
      </c>
      <c r="P1125" s="41" t="s">
        <v>228</v>
      </c>
      <c r="Q1125" s="39" t="s">
        <v>24</v>
      </c>
    </row>
    <row r="1126">
      <c r="A1126" s="6" t="s">
        <v>1757</v>
      </c>
      <c r="B1126" s="7">
        <v>5.0</v>
      </c>
      <c r="C1126" s="36">
        <v>3070.0</v>
      </c>
      <c r="D1126" s="7">
        <v>1.0</v>
      </c>
      <c r="E1126" s="7" t="s">
        <v>281</v>
      </c>
      <c r="F1126" s="7" t="s">
        <v>235</v>
      </c>
      <c r="G1126" s="7" t="s">
        <v>232</v>
      </c>
      <c r="H1126" s="7" t="s">
        <v>363</v>
      </c>
      <c r="I1126" s="7" t="s">
        <v>204</v>
      </c>
      <c r="J1126" s="7" t="s">
        <v>204</v>
      </c>
      <c r="K1126" s="7" t="s">
        <v>204</v>
      </c>
      <c r="L1126" s="7" t="s">
        <v>204</v>
      </c>
      <c r="M1126" s="7" t="s">
        <v>204</v>
      </c>
      <c r="N1126" s="7" t="s">
        <v>204</v>
      </c>
      <c r="O1126" s="7" t="s">
        <v>214</v>
      </c>
      <c r="P1126" s="37" t="s">
        <v>1595</v>
      </c>
      <c r="Q1126" s="7" t="s">
        <v>24</v>
      </c>
    </row>
    <row r="1127">
      <c r="A1127" s="38" t="s">
        <v>1758</v>
      </c>
      <c r="B1127" s="39">
        <v>2.0</v>
      </c>
      <c r="C1127" s="40">
        <v>1080.0</v>
      </c>
      <c r="D1127" s="39">
        <v>1.0</v>
      </c>
      <c r="E1127" s="39" t="s">
        <v>208</v>
      </c>
      <c r="F1127" s="39" t="s">
        <v>248</v>
      </c>
      <c r="G1127" s="39" t="s">
        <v>223</v>
      </c>
      <c r="H1127" s="39" t="s">
        <v>1759</v>
      </c>
      <c r="I1127" s="39">
        <v>30.0</v>
      </c>
      <c r="J1127" s="39" t="s">
        <v>204</v>
      </c>
      <c r="K1127" s="39" t="s">
        <v>204</v>
      </c>
      <c r="L1127" s="39">
        <v>20.0</v>
      </c>
      <c r="M1127" s="39">
        <v>4.0</v>
      </c>
      <c r="N1127" s="39" t="s">
        <v>213</v>
      </c>
      <c r="O1127" s="39" t="s">
        <v>214</v>
      </c>
      <c r="P1127" s="41" t="s">
        <v>1760</v>
      </c>
      <c r="Q1127" s="39" t="s">
        <v>24</v>
      </c>
    </row>
    <row r="1128">
      <c r="A1128" s="6" t="s">
        <v>1761</v>
      </c>
      <c r="B1128" s="7">
        <v>5.0</v>
      </c>
      <c r="C1128" s="36">
        <v>3400.0</v>
      </c>
      <c r="D1128" s="7">
        <v>1.0</v>
      </c>
      <c r="E1128" s="7" t="s">
        <v>208</v>
      </c>
      <c r="F1128" s="7" t="s">
        <v>248</v>
      </c>
      <c r="G1128" s="7" t="s">
        <v>279</v>
      </c>
      <c r="H1128" s="7" t="s">
        <v>1759</v>
      </c>
      <c r="I1128" s="7">
        <v>30.0</v>
      </c>
      <c r="J1128" s="7" t="s">
        <v>204</v>
      </c>
      <c r="K1128" s="7" t="s">
        <v>204</v>
      </c>
      <c r="L1128" s="7">
        <v>20.0</v>
      </c>
      <c r="M1128" s="7">
        <v>4.0</v>
      </c>
      <c r="N1128" s="7" t="s">
        <v>213</v>
      </c>
      <c r="O1128" s="7" t="s">
        <v>214</v>
      </c>
      <c r="P1128" s="37" t="s">
        <v>1760</v>
      </c>
      <c r="Q1128" s="7" t="s">
        <v>24</v>
      </c>
    </row>
    <row r="1129">
      <c r="A1129" s="6" t="s">
        <v>1762</v>
      </c>
      <c r="B1129" s="7">
        <v>8.0</v>
      </c>
      <c r="C1129" s="36">
        <v>11000.0</v>
      </c>
      <c r="D1129" s="7">
        <v>1.0</v>
      </c>
      <c r="E1129" s="7" t="s">
        <v>208</v>
      </c>
      <c r="F1129" s="7" t="s">
        <v>248</v>
      </c>
      <c r="G1129" s="7" t="s">
        <v>221</v>
      </c>
      <c r="H1129" s="7" t="s">
        <v>1759</v>
      </c>
      <c r="I1129" s="7">
        <v>30.0</v>
      </c>
      <c r="J1129" s="7" t="s">
        <v>204</v>
      </c>
      <c r="K1129" s="7" t="s">
        <v>204</v>
      </c>
      <c r="L1129" s="7">
        <v>20.0</v>
      </c>
      <c r="M1129" s="7">
        <v>4.0</v>
      </c>
      <c r="N1129" s="7" t="s">
        <v>213</v>
      </c>
      <c r="O1129" s="7" t="s">
        <v>214</v>
      </c>
      <c r="P1129" s="37" t="s">
        <v>1760</v>
      </c>
      <c r="Q1129" s="7" t="s">
        <v>24</v>
      </c>
    </row>
    <row r="1130">
      <c r="A1130" s="38" t="s">
        <v>1763</v>
      </c>
      <c r="B1130" s="39">
        <v>11.0</v>
      </c>
      <c r="C1130" s="40">
        <v>28600.0</v>
      </c>
      <c r="D1130" s="39">
        <v>1.0</v>
      </c>
      <c r="E1130" s="39" t="s">
        <v>208</v>
      </c>
      <c r="F1130" s="39" t="s">
        <v>248</v>
      </c>
      <c r="G1130" s="39" t="s">
        <v>230</v>
      </c>
      <c r="H1130" s="39" t="s">
        <v>1759</v>
      </c>
      <c r="I1130" s="39">
        <v>60.0</v>
      </c>
      <c r="J1130" s="39" t="s">
        <v>204</v>
      </c>
      <c r="K1130" s="39" t="s">
        <v>204</v>
      </c>
      <c r="L1130" s="39">
        <v>20.0</v>
      </c>
      <c r="M1130" s="39">
        <v>4.0</v>
      </c>
      <c r="N1130" s="39" t="s">
        <v>213</v>
      </c>
      <c r="O1130" s="39" t="s">
        <v>214</v>
      </c>
      <c r="P1130" s="41" t="s">
        <v>1760</v>
      </c>
      <c r="Q1130" s="39" t="s">
        <v>24</v>
      </c>
    </row>
    <row r="1131">
      <c r="A1131" s="38" t="s">
        <v>1764</v>
      </c>
      <c r="B1131" s="39">
        <v>14.0</v>
      </c>
      <c r="C1131" s="40">
        <v>81000.0</v>
      </c>
      <c r="D1131" s="39">
        <v>1.0</v>
      </c>
      <c r="E1131" s="39" t="s">
        <v>208</v>
      </c>
      <c r="F1131" s="39" t="s">
        <v>248</v>
      </c>
      <c r="G1131" s="39" t="s">
        <v>262</v>
      </c>
      <c r="H1131" s="39" t="s">
        <v>1759</v>
      </c>
      <c r="I1131" s="39">
        <v>60.0</v>
      </c>
      <c r="J1131" s="39" t="s">
        <v>204</v>
      </c>
      <c r="K1131" s="39" t="s">
        <v>204</v>
      </c>
      <c r="L1131" s="39">
        <v>20.0</v>
      </c>
      <c r="M1131" s="39">
        <v>4.0</v>
      </c>
      <c r="N1131" s="39" t="s">
        <v>213</v>
      </c>
      <c r="O1131" s="39" t="s">
        <v>214</v>
      </c>
      <c r="P1131" s="41" t="s">
        <v>1760</v>
      </c>
      <c r="Q1131" s="39" t="s">
        <v>24</v>
      </c>
    </row>
    <row r="1132">
      <c r="A1132" s="38" t="s">
        <v>1765</v>
      </c>
      <c r="B1132" s="39">
        <v>16.0</v>
      </c>
      <c r="C1132" s="40">
        <v>195000.0</v>
      </c>
      <c r="D1132" s="39">
        <v>1.0</v>
      </c>
      <c r="E1132" s="39" t="s">
        <v>208</v>
      </c>
      <c r="F1132" s="39" t="s">
        <v>248</v>
      </c>
      <c r="G1132" s="39" t="s">
        <v>383</v>
      </c>
      <c r="H1132" s="39" t="s">
        <v>1759</v>
      </c>
      <c r="I1132" s="39">
        <v>60.0</v>
      </c>
      <c r="J1132" s="39" t="s">
        <v>204</v>
      </c>
      <c r="K1132" s="39" t="s">
        <v>204</v>
      </c>
      <c r="L1132" s="39">
        <v>40.0</v>
      </c>
      <c r="M1132" s="39">
        <v>4.0</v>
      </c>
      <c r="N1132" s="39" t="s">
        <v>213</v>
      </c>
      <c r="O1132" s="39" t="s">
        <v>214</v>
      </c>
      <c r="P1132" s="41" t="s">
        <v>1760</v>
      </c>
      <c r="Q1132" s="39" t="s">
        <v>24</v>
      </c>
    </row>
    <row r="1133">
      <c r="A1133" s="38" t="s">
        <v>1766</v>
      </c>
      <c r="B1133" s="39">
        <v>20.0</v>
      </c>
      <c r="C1133" s="40">
        <v>919000.0</v>
      </c>
      <c r="D1133" s="39">
        <v>1.0</v>
      </c>
      <c r="E1133" s="39" t="s">
        <v>208</v>
      </c>
      <c r="F1133" s="39" t="s">
        <v>248</v>
      </c>
      <c r="G1133" s="39" t="s">
        <v>217</v>
      </c>
      <c r="H1133" s="39" t="s">
        <v>1759</v>
      </c>
      <c r="I1133" s="39">
        <v>80.0</v>
      </c>
      <c r="J1133" s="39" t="s">
        <v>204</v>
      </c>
      <c r="K1133" s="39" t="s">
        <v>204</v>
      </c>
      <c r="L1133" s="39">
        <v>40.0</v>
      </c>
      <c r="M1133" s="39">
        <v>4.0</v>
      </c>
      <c r="N1133" s="39" t="s">
        <v>213</v>
      </c>
      <c r="O1133" s="39" t="s">
        <v>214</v>
      </c>
      <c r="P1133" s="41" t="s">
        <v>1760</v>
      </c>
      <c r="Q1133" s="39" t="s">
        <v>24</v>
      </c>
    </row>
    <row r="1134">
      <c r="A1134" s="6" t="s">
        <v>1767</v>
      </c>
      <c r="B1134" s="7">
        <v>5.0</v>
      </c>
      <c r="C1134" s="36">
        <v>3100.0</v>
      </c>
      <c r="D1134" s="7">
        <v>1.0</v>
      </c>
      <c r="E1134" s="7" t="s">
        <v>281</v>
      </c>
      <c r="F1134" s="7" t="s">
        <v>282</v>
      </c>
      <c r="G1134" s="7" t="s">
        <v>221</v>
      </c>
      <c r="H1134" s="7" t="s">
        <v>283</v>
      </c>
      <c r="I1134" s="7" t="s">
        <v>204</v>
      </c>
      <c r="J1134" s="7" t="s">
        <v>204</v>
      </c>
      <c r="K1134" s="7" t="s">
        <v>204</v>
      </c>
      <c r="L1134" s="7">
        <v>40.0</v>
      </c>
      <c r="M1134" s="7">
        <v>2.0</v>
      </c>
      <c r="N1134" s="7" t="s">
        <v>213</v>
      </c>
      <c r="O1134" s="7" t="s">
        <v>214</v>
      </c>
      <c r="P1134" s="37" t="s">
        <v>1768</v>
      </c>
      <c r="Q1134" s="7" t="s">
        <v>24</v>
      </c>
    </row>
    <row r="1135">
      <c r="A1135" s="38" t="s">
        <v>1769</v>
      </c>
      <c r="B1135" s="39">
        <v>16.0</v>
      </c>
      <c r="C1135" s="40">
        <v>164000.0</v>
      </c>
      <c r="D1135" s="39">
        <v>1.0</v>
      </c>
      <c r="E1135" s="39" t="s">
        <v>281</v>
      </c>
      <c r="F1135" s="39" t="s">
        <v>282</v>
      </c>
      <c r="G1135" s="39" t="s">
        <v>1329</v>
      </c>
      <c r="H1135" s="39" t="s">
        <v>283</v>
      </c>
      <c r="I1135" s="39" t="s">
        <v>204</v>
      </c>
      <c r="J1135" s="39" t="s">
        <v>204</v>
      </c>
      <c r="K1135" s="39" t="s">
        <v>204</v>
      </c>
      <c r="L1135" s="39">
        <v>40.0</v>
      </c>
      <c r="M1135" s="39">
        <v>4.0</v>
      </c>
      <c r="N1135" s="39" t="s">
        <v>213</v>
      </c>
      <c r="O1135" s="39" t="s">
        <v>214</v>
      </c>
      <c r="P1135" s="41" t="s">
        <v>1768</v>
      </c>
      <c r="Q1135" s="39" t="s">
        <v>24</v>
      </c>
    </row>
    <row r="1136">
      <c r="A1136" s="38" t="s">
        <v>1770</v>
      </c>
      <c r="B1136" s="39">
        <v>11.0</v>
      </c>
      <c r="C1136" s="40">
        <v>25800.0</v>
      </c>
      <c r="D1136" s="39">
        <v>1.0</v>
      </c>
      <c r="E1136" s="39" t="s">
        <v>281</v>
      </c>
      <c r="F1136" s="39" t="s">
        <v>282</v>
      </c>
      <c r="G1136" s="39" t="s">
        <v>352</v>
      </c>
      <c r="H1136" s="39" t="s">
        <v>283</v>
      </c>
      <c r="I1136" s="39" t="s">
        <v>204</v>
      </c>
      <c r="J1136" s="39" t="s">
        <v>204</v>
      </c>
      <c r="K1136" s="39" t="s">
        <v>204</v>
      </c>
      <c r="L1136" s="39">
        <v>40.0</v>
      </c>
      <c r="M1136" s="39">
        <v>2.0</v>
      </c>
      <c r="N1136" s="39" t="s">
        <v>213</v>
      </c>
      <c r="O1136" s="39" t="s">
        <v>214</v>
      </c>
      <c r="P1136" s="41" t="s">
        <v>1768</v>
      </c>
      <c r="Q1136" s="39" t="s">
        <v>24</v>
      </c>
    </row>
    <row r="1137">
      <c r="A1137" s="38" t="s">
        <v>1771</v>
      </c>
      <c r="B1137" s="39">
        <v>1.0</v>
      </c>
      <c r="C1137" s="40">
        <v>300.0</v>
      </c>
      <c r="D1137" s="39">
        <v>1.0</v>
      </c>
      <c r="E1137" s="39" t="s">
        <v>281</v>
      </c>
      <c r="F1137" s="39" t="s">
        <v>282</v>
      </c>
      <c r="G1137" s="39" t="s">
        <v>223</v>
      </c>
      <c r="H1137" s="39" t="s">
        <v>283</v>
      </c>
      <c r="I1137" s="39" t="s">
        <v>204</v>
      </c>
      <c r="J1137" s="39" t="s">
        <v>204</v>
      </c>
      <c r="K1137" s="39" t="s">
        <v>204</v>
      </c>
      <c r="L1137" s="39">
        <v>20.0</v>
      </c>
      <c r="M1137" s="39">
        <v>1.0</v>
      </c>
      <c r="N1137" s="39" t="s">
        <v>213</v>
      </c>
      <c r="O1137" s="39" t="s">
        <v>214</v>
      </c>
      <c r="P1137" s="41" t="s">
        <v>1768</v>
      </c>
      <c r="Q1137" s="39" t="s">
        <v>24</v>
      </c>
    </row>
    <row r="1138">
      <c r="A1138" s="38" t="s">
        <v>1772</v>
      </c>
      <c r="B1138" s="39">
        <v>14.0</v>
      </c>
      <c r="C1138" s="40">
        <v>71200.0</v>
      </c>
      <c r="D1138" s="39">
        <v>2.0</v>
      </c>
      <c r="E1138" s="39" t="s">
        <v>326</v>
      </c>
      <c r="F1138" s="39" t="s">
        <v>235</v>
      </c>
      <c r="G1138" s="39" t="s">
        <v>204</v>
      </c>
      <c r="H1138" s="39" t="s">
        <v>204</v>
      </c>
      <c r="I1138" s="39">
        <v>80.0</v>
      </c>
      <c r="J1138" s="39" t="s">
        <v>455</v>
      </c>
      <c r="K1138" s="39" t="s">
        <v>204</v>
      </c>
      <c r="L1138" s="39">
        <v>1.0</v>
      </c>
      <c r="M1138" s="39">
        <v>1.0</v>
      </c>
      <c r="N1138" s="39" t="s">
        <v>227</v>
      </c>
      <c r="O1138" s="39">
        <v>1.0</v>
      </c>
      <c r="P1138" s="41" t="s">
        <v>1773</v>
      </c>
      <c r="Q1138" s="39" t="s">
        <v>24</v>
      </c>
    </row>
    <row r="1139">
      <c r="A1139" s="6" t="s">
        <v>1774</v>
      </c>
      <c r="B1139" s="7">
        <v>5.0</v>
      </c>
      <c r="C1139" s="36">
        <v>2980.0</v>
      </c>
      <c r="D1139" s="7">
        <v>2.0</v>
      </c>
      <c r="E1139" s="7" t="s">
        <v>326</v>
      </c>
      <c r="F1139" s="7" t="s">
        <v>235</v>
      </c>
      <c r="G1139" s="7" t="s">
        <v>204</v>
      </c>
      <c r="H1139" s="7" t="s">
        <v>204</v>
      </c>
      <c r="I1139" s="7">
        <v>60.0</v>
      </c>
      <c r="J1139" s="7" t="s">
        <v>455</v>
      </c>
      <c r="K1139" s="7" t="s">
        <v>204</v>
      </c>
      <c r="L1139" s="7">
        <v>1.0</v>
      </c>
      <c r="M1139" s="7">
        <v>1.0</v>
      </c>
      <c r="N1139" s="7" t="s">
        <v>227</v>
      </c>
      <c r="O1139" s="7">
        <v>1.0</v>
      </c>
      <c r="P1139" s="37" t="s">
        <v>1775</v>
      </c>
      <c r="Q1139" s="7" t="s">
        <v>24</v>
      </c>
    </row>
    <row r="1140">
      <c r="A1140" s="38" t="s">
        <v>1776</v>
      </c>
      <c r="B1140" s="39">
        <v>1.0</v>
      </c>
      <c r="C1140" s="40">
        <v>375.0</v>
      </c>
      <c r="D1140" s="39">
        <v>2.0</v>
      </c>
      <c r="E1140" s="39" t="s">
        <v>326</v>
      </c>
      <c r="F1140" s="39" t="s">
        <v>235</v>
      </c>
      <c r="G1140" s="39" t="s">
        <v>204</v>
      </c>
      <c r="H1140" s="39" t="s">
        <v>204</v>
      </c>
      <c r="I1140" s="39">
        <v>40.0</v>
      </c>
      <c r="J1140" s="39" t="s">
        <v>455</v>
      </c>
      <c r="K1140" s="39" t="s">
        <v>204</v>
      </c>
      <c r="L1140" s="39">
        <v>1.0</v>
      </c>
      <c r="M1140" s="39">
        <v>1.0</v>
      </c>
      <c r="N1140" s="39" t="s">
        <v>227</v>
      </c>
      <c r="O1140" s="39">
        <v>1.0</v>
      </c>
      <c r="P1140" s="41" t="s">
        <v>1777</v>
      </c>
      <c r="Q1140" s="39" t="s">
        <v>24</v>
      </c>
    </row>
    <row r="1141">
      <c r="A1141" s="6" t="s">
        <v>1778</v>
      </c>
      <c r="B1141" s="7">
        <v>9.0</v>
      </c>
      <c r="C1141" s="36">
        <v>13100.0</v>
      </c>
      <c r="D1141" s="7">
        <v>2.0</v>
      </c>
      <c r="E1141" s="7" t="s">
        <v>234</v>
      </c>
      <c r="F1141" s="7" t="s">
        <v>201</v>
      </c>
      <c r="G1141" s="7" t="s">
        <v>308</v>
      </c>
      <c r="H1141" s="7" t="s">
        <v>203</v>
      </c>
      <c r="I1141" s="7">
        <v>120.0</v>
      </c>
      <c r="J1141" s="7" t="s">
        <v>204</v>
      </c>
      <c r="K1141" s="7" t="s">
        <v>204</v>
      </c>
      <c r="L1141" s="7">
        <v>100.0</v>
      </c>
      <c r="M1141" s="7">
        <v>2.0</v>
      </c>
      <c r="N1141" s="7" t="s">
        <v>205</v>
      </c>
      <c r="O1141" s="7">
        <v>2.0</v>
      </c>
      <c r="P1141" s="37" t="s">
        <v>206</v>
      </c>
      <c r="Q1141" s="7" t="s">
        <v>9</v>
      </c>
    </row>
    <row r="1142">
      <c r="A1142" s="6" t="s">
        <v>1779</v>
      </c>
      <c r="B1142" s="7">
        <v>13.0</v>
      </c>
      <c r="C1142" s="36">
        <v>53700.0</v>
      </c>
      <c r="D1142" s="7">
        <v>2.0</v>
      </c>
      <c r="E1142" s="7" t="s">
        <v>234</v>
      </c>
      <c r="F1142" s="7" t="s">
        <v>201</v>
      </c>
      <c r="G1142" s="7" t="s">
        <v>312</v>
      </c>
      <c r="H1142" s="7" t="s">
        <v>203</v>
      </c>
      <c r="I1142" s="7">
        <v>120.0</v>
      </c>
      <c r="J1142" s="7" t="s">
        <v>204</v>
      </c>
      <c r="K1142" s="7" t="s">
        <v>204</v>
      </c>
      <c r="L1142" s="7">
        <v>100.0</v>
      </c>
      <c r="M1142" s="7">
        <v>2.0</v>
      </c>
      <c r="N1142" s="7" t="s">
        <v>205</v>
      </c>
      <c r="O1142" s="7">
        <v>2.0</v>
      </c>
      <c r="P1142" s="37" t="s">
        <v>206</v>
      </c>
      <c r="Q1142" s="7" t="s">
        <v>9</v>
      </c>
    </row>
    <row r="1143">
      <c r="A1143" s="6" t="s">
        <v>1780</v>
      </c>
      <c r="B1143" s="7">
        <v>20.0</v>
      </c>
      <c r="C1143" s="36">
        <v>826000.0</v>
      </c>
      <c r="D1143" s="7">
        <v>2.0</v>
      </c>
      <c r="E1143" s="7" t="s">
        <v>234</v>
      </c>
      <c r="F1143" s="7" t="s">
        <v>201</v>
      </c>
      <c r="G1143" s="7" t="s">
        <v>585</v>
      </c>
      <c r="H1143" s="7" t="s">
        <v>203</v>
      </c>
      <c r="I1143" s="7">
        <v>120.0</v>
      </c>
      <c r="J1143" s="7" t="s">
        <v>204</v>
      </c>
      <c r="K1143" s="7" t="s">
        <v>204</v>
      </c>
      <c r="L1143" s="7">
        <v>100.0</v>
      </c>
      <c r="M1143" s="7">
        <v>2.0</v>
      </c>
      <c r="N1143" s="7" t="s">
        <v>205</v>
      </c>
      <c r="O1143" s="7">
        <v>2.0</v>
      </c>
      <c r="P1143" s="37" t="s">
        <v>206</v>
      </c>
      <c r="Q1143" s="7" t="s">
        <v>9</v>
      </c>
    </row>
    <row r="1144">
      <c r="A1144" s="6" t="s">
        <v>1781</v>
      </c>
      <c r="B1144" s="7">
        <v>6.0</v>
      </c>
      <c r="C1144" s="36">
        <v>4240.0</v>
      </c>
      <c r="D1144" s="7">
        <v>2.0</v>
      </c>
      <c r="E1144" s="7" t="s">
        <v>234</v>
      </c>
      <c r="F1144" s="7" t="s">
        <v>201</v>
      </c>
      <c r="G1144" s="7" t="s">
        <v>310</v>
      </c>
      <c r="H1144" s="7" t="s">
        <v>203</v>
      </c>
      <c r="I1144" s="7">
        <v>120.0</v>
      </c>
      <c r="J1144" s="7" t="s">
        <v>204</v>
      </c>
      <c r="K1144" s="7" t="s">
        <v>204</v>
      </c>
      <c r="L1144" s="7">
        <v>80.0</v>
      </c>
      <c r="M1144" s="7">
        <v>2.0</v>
      </c>
      <c r="N1144" s="7" t="s">
        <v>205</v>
      </c>
      <c r="O1144" s="7">
        <v>2.0</v>
      </c>
      <c r="P1144" s="37" t="s">
        <v>355</v>
      </c>
      <c r="Q1144" s="7" t="s">
        <v>9</v>
      </c>
    </row>
    <row r="1145">
      <c r="A1145" s="6" t="s">
        <v>1782</v>
      </c>
      <c r="B1145" s="7">
        <v>14.0</v>
      </c>
      <c r="C1145" s="36">
        <v>70000.0</v>
      </c>
      <c r="D1145" s="7">
        <v>2.0</v>
      </c>
      <c r="E1145" s="7" t="s">
        <v>281</v>
      </c>
      <c r="F1145" s="7" t="s">
        <v>235</v>
      </c>
      <c r="G1145" s="7" t="s">
        <v>535</v>
      </c>
      <c r="H1145" s="7" t="s">
        <v>1783</v>
      </c>
      <c r="I1145" s="7" t="s">
        <v>204</v>
      </c>
      <c r="J1145" s="7" t="s">
        <v>212</v>
      </c>
      <c r="K1145" s="7" t="s">
        <v>218</v>
      </c>
      <c r="L1145" s="7" t="s">
        <v>204</v>
      </c>
      <c r="M1145" s="7" t="s">
        <v>204</v>
      </c>
      <c r="N1145" s="7" t="s">
        <v>204</v>
      </c>
      <c r="O1145" s="7">
        <v>1.0</v>
      </c>
      <c r="P1145" s="37" t="s">
        <v>1784</v>
      </c>
      <c r="Q1145" s="7" t="s">
        <v>19</v>
      </c>
    </row>
    <row r="1146">
      <c r="A1146" s="6" t="s">
        <v>1785</v>
      </c>
      <c r="B1146" s="7">
        <v>4.0</v>
      </c>
      <c r="C1146" s="36">
        <v>2430.0</v>
      </c>
      <c r="D1146" s="7">
        <v>2.0</v>
      </c>
      <c r="E1146" s="7" t="s">
        <v>281</v>
      </c>
      <c r="F1146" s="7" t="s">
        <v>235</v>
      </c>
      <c r="G1146" s="7" t="s">
        <v>221</v>
      </c>
      <c r="H1146" s="7" t="s">
        <v>1783</v>
      </c>
      <c r="I1146" s="7" t="s">
        <v>204</v>
      </c>
      <c r="J1146" s="7" t="s">
        <v>212</v>
      </c>
      <c r="K1146" s="7" t="s">
        <v>223</v>
      </c>
      <c r="L1146" s="7" t="s">
        <v>204</v>
      </c>
      <c r="M1146" s="7" t="s">
        <v>204</v>
      </c>
      <c r="N1146" s="7" t="s">
        <v>204</v>
      </c>
      <c r="O1146" s="7">
        <v>1.0</v>
      </c>
      <c r="P1146" s="37" t="s">
        <v>1784</v>
      </c>
      <c r="Q1146" s="7" t="s">
        <v>19</v>
      </c>
    </row>
    <row r="1147">
      <c r="A1147" s="6" t="s">
        <v>1786</v>
      </c>
      <c r="B1147" s="7">
        <v>10.0</v>
      </c>
      <c r="C1147" s="36">
        <v>17000.0</v>
      </c>
      <c r="D1147" s="7">
        <v>2.0</v>
      </c>
      <c r="E1147" s="7" t="s">
        <v>281</v>
      </c>
      <c r="F1147" s="7" t="s">
        <v>235</v>
      </c>
      <c r="G1147" s="7" t="s">
        <v>352</v>
      </c>
      <c r="H1147" s="7" t="s">
        <v>1783</v>
      </c>
      <c r="I1147" s="7" t="s">
        <v>204</v>
      </c>
      <c r="J1147" s="7" t="s">
        <v>212</v>
      </c>
      <c r="K1147" s="7" t="s">
        <v>221</v>
      </c>
      <c r="L1147" s="7" t="s">
        <v>204</v>
      </c>
      <c r="M1147" s="7" t="s">
        <v>204</v>
      </c>
      <c r="N1147" s="7" t="s">
        <v>204</v>
      </c>
      <c r="O1147" s="7">
        <v>1.0</v>
      </c>
      <c r="P1147" s="37" t="s">
        <v>1784</v>
      </c>
      <c r="Q1147" s="7" t="s">
        <v>19</v>
      </c>
    </row>
    <row r="1148">
      <c r="A1148" s="6" t="s">
        <v>1787</v>
      </c>
      <c r="B1148" s="7">
        <v>18.0</v>
      </c>
      <c r="C1148" s="36">
        <v>409000.0</v>
      </c>
      <c r="D1148" s="7">
        <v>2.0</v>
      </c>
      <c r="E1148" s="7" t="s">
        <v>281</v>
      </c>
      <c r="F1148" s="7" t="s">
        <v>235</v>
      </c>
      <c r="G1148" s="7" t="s">
        <v>324</v>
      </c>
      <c r="H1148" s="7" t="s">
        <v>1783</v>
      </c>
      <c r="I1148" s="7" t="s">
        <v>204</v>
      </c>
      <c r="J1148" s="7" t="s">
        <v>212</v>
      </c>
      <c r="K1148" s="7" t="s">
        <v>240</v>
      </c>
      <c r="L1148" s="7" t="s">
        <v>204</v>
      </c>
      <c r="M1148" s="7" t="s">
        <v>204</v>
      </c>
      <c r="N1148" s="7" t="s">
        <v>204</v>
      </c>
      <c r="O1148" s="7">
        <v>1.0</v>
      </c>
      <c r="P1148" s="37" t="s">
        <v>1784</v>
      </c>
      <c r="Q1148" s="7" t="s">
        <v>19</v>
      </c>
    </row>
    <row r="1149">
      <c r="A1149" s="6" t="s">
        <v>1788</v>
      </c>
      <c r="B1149" s="7">
        <v>14.0</v>
      </c>
      <c r="C1149" s="36">
        <v>81400.0</v>
      </c>
      <c r="D1149" s="7">
        <v>2.0</v>
      </c>
      <c r="E1149" s="7" t="s">
        <v>234</v>
      </c>
      <c r="F1149" s="7" t="s">
        <v>414</v>
      </c>
      <c r="G1149" s="7" t="s">
        <v>368</v>
      </c>
      <c r="H1149" s="7" t="s">
        <v>415</v>
      </c>
      <c r="I1149" s="7">
        <v>60.0</v>
      </c>
      <c r="J1149" s="7" t="s">
        <v>264</v>
      </c>
      <c r="K1149" s="7" t="s">
        <v>204</v>
      </c>
      <c r="L1149" s="7">
        <v>100.0</v>
      </c>
      <c r="M1149" s="7">
        <v>5.0</v>
      </c>
      <c r="N1149" s="7" t="s">
        <v>213</v>
      </c>
      <c r="O1149" s="7">
        <v>2.0</v>
      </c>
      <c r="P1149" s="37" t="s">
        <v>443</v>
      </c>
      <c r="Q1149" s="7" t="s">
        <v>9</v>
      </c>
    </row>
    <row r="1150">
      <c r="A1150" s="6" t="s">
        <v>1789</v>
      </c>
      <c r="B1150" s="7">
        <v>18.0</v>
      </c>
      <c r="C1150" s="36">
        <v>412800.0</v>
      </c>
      <c r="D1150" s="7">
        <v>2.0</v>
      </c>
      <c r="E1150" s="7" t="s">
        <v>234</v>
      </c>
      <c r="F1150" s="7" t="s">
        <v>414</v>
      </c>
      <c r="G1150" s="7" t="s">
        <v>239</v>
      </c>
      <c r="H1150" s="7" t="s">
        <v>415</v>
      </c>
      <c r="I1150" s="7">
        <v>80.0</v>
      </c>
      <c r="J1150" s="7" t="s">
        <v>264</v>
      </c>
      <c r="K1150" s="7" t="s">
        <v>204</v>
      </c>
      <c r="L1150" s="7">
        <v>100.0</v>
      </c>
      <c r="M1150" s="7">
        <v>5.0</v>
      </c>
      <c r="N1150" s="7" t="s">
        <v>213</v>
      </c>
      <c r="O1150" s="7">
        <v>2.0</v>
      </c>
      <c r="P1150" s="37" t="s">
        <v>443</v>
      </c>
      <c r="Q1150" s="7" t="s">
        <v>9</v>
      </c>
    </row>
    <row r="1151">
      <c r="A1151" s="6" t="s">
        <v>1790</v>
      </c>
      <c r="B1151" s="7">
        <v>11.0</v>
      </c>
      <c r="C1151" s="36">
        <v>23000.0</v>
      </c>
      <c r="D1151" s="7">
        <v>2.0</v>
      </c>
      <c r="E1151" s="7" t="s">
        <v>234</v>
      </c>
      <c r="F1151" s="7" t="s">
        <v>414</v>
      </c>
      <c r="G1151" s="7" t="s">
        <v>210</v>
      </c>
      <c r="H1151" s="7" t="s">
        <v>415</v>
      </c>
      <c r="I1151" s="7">
        <v>60.0</v>
      </c>
      <c r="J1151" s="7" t="s">
        <v>264</v>
      </c>
      <c r="K1151" s="7" t="s">
        <v>204</v>
      </c>
      <c r="L1151" s="7">
        <v>80.0</v>
      </c>
      <c r="M1151" s="7">
        <v>4.0</v>
      </c>
      <c r="N1151" s="7" t="s">
        <v>213</v>
      </c>
      <c r="O1151" s="7">
        <v>2.0</v>
      </c>
      <c r="P1151" s="37" t="s">
        <v>443</v>
      </c>
      <c r="Q1151" s="7" t="s">
        <v>9</v>
      </c>
    </row>
    <row r="1152">
      <c r="A1152" s="38" t="s">
        <v>1791</v>
      </c>
      <c r="B1152" s="39">
        <v>16.0</v>
      </c>
      <c r="C1152" s="40">
        <v>145000.0</v>
      </c>
      <c r="D1152" s="39">
        <v>1.0</v>
      </c>
      <c r="E1152" s="39" t="s">
        <v>281</v>
      </c>
      <c r="F1152" s="39" t="s">
        <v>414</v>
      </c>
      <c r="G1152" s="39" t="s">
        <v>292</v>
      </c>
      <c r="H1152" s="39" t="s">
        <v>415</v>
      </c>
      <c r="I1152" s="39" t="s">
        <v>204</v>
      </c>
      <c r="J1152" s="39" t="s">
        <v>264</v>
      </c>
      <c r="K1152" s="39" t="s">
        <v>204</v>
      </c>
      <c r="L1152" s="39">
        <v>40.0</v>
      </c>
      <c r="M1152" s="39">
        <v>1.0</v>
      </c>
      <c r="N1152" s="39" t="s">
        <v>213</v>
      </c>
      <c r="O1152" s="39" t="s">
        <v>214</v>
      </c>
      <c r="P1152" s="41" t="s">
        <v>1792</v>
      </c>
      <c r="Q1152" s="39" t="s">
        <v>24</v>
      </c>
    </row>
    <row r="1153">
      <c r="A1153" s="38" t="s">
        <v>1793</v>
      </c>
      <c r="B1153" s="39">
        <v>12.0</v>
      </c>
      <c r="C1153" s="40">
        <v>32400.0</v>
      </c>
      <c r="D1153" s="39">
        <v>1.0</v>
      </c>
      <c r="E1153" s="39" t="s">
        <v>281</v>
      </c>
      <c r="F1153" s="39" t="s">
        <v>414</v>
      </c>
      <c r="G1153" s="39" t="s">
        <v>220</v>
      </c>
      <c r="H1153" s="39" t="s">
        <v>415</v>
      </c>
      <c r="I1153" s="39" t="s">
        <v>204</v>
      </c>
      <c r="J1153" s="39" t="s">
        <v>264</v>
      </c>
      <c r="K1153" s="39" t="s">
        <v>204</v>
      </c>
      <c r="L1153" s="39">
        <v>40.0</v>
      </c>
      <c r="M1153" s="39">
        <v>1.0</v>
      </c>
      <c r="N1153" s="39" t="s">
        <v>213</v>
      </c>
      <c r="O1153" s="39" t="s">
        <v>214</v>
      </c>
      <c r="P1153" s="41" t="s">
        <v>1792</v>
      </c>
      <c r="Q1153" s="39" t="s">
        <v>24</v>
      </c>
    </row>
    <row r="1154">
      <c r="A1154" s="6" t="s">
        <v>1794</v>
      </c>
      <c r="B1154" s="7">
        <v>4.0</v>
      </c>
      <c r="C1154" s="36">
        <v>2810.0</v>
      </c>
      <c r="D1154" s="7">
        <v>1.0</v>
      </c>
      <c r="E1154" s="7" t="s">
        <v>281</v>
      </c>
      <c r="F1154" s="7" t="s">
        <v>414</v>
      </c>
      <c r="G1154" s="7" t="s">
        <v>223</v>
      </c>
      <c r="H1154" s="7" t="s">
        <v>415</v>
      </c>
      <c r="I1154" s="7" t="s">
        <v>204</v>
      </c>
      <c r="J1154" s="7" t="s">
        <v>264</v>
      </c>
      <c r="K1154" s="7" t="s">
        <v>204</v>
      </c>
      <c r="L1154" s="7">
        <v>40.0</v>
      </c>
      <c r="M1154" s="7">
        <v>1.0</v>
      </c>
      <c r="N1154" s="7" t="s">
        <v>213</v>
      </c>
      <c r="O1154" s="7" t="s">
        <v>214</v>
      </c>
      <c r="P1154" s="37" t="s">
        <v>1792</v>
      </c>
      <c r="Q1154" s="7" t="s">
        <v>24</v>
      </c>
    </row>
    <row r="1155">
      <c r="A1155" s="6" t="s">
        <v>1795</v>
      </c>
      <c r="B1155" s="7">
        <v>7.0</v>
      </c>
      <c r="C1155" s="36">
        <v>5540.0</v>
      </c>
      <c r="D1155" s="7">
        <v>1.0</v>
      </c>
      <c r="E1155" s="7" t="s">
        <v>281</v>
      </c>
      <c r="F1155" s="7" t="s">
        <v>414</v>
      </c>
      <c r="G1155" s="7" t="s">
        <v>279</v>
      </c>
      <c r="H1155" s="7" t="s">
        <v>415</v>
      </c>
      <c r="I1155" s="7" t="s">
        <v>204</v>
      </c>
      <c r="J1155" s="7" t="s">
        <v>264</v>
      </c>
      <c r="K1155" s="7" t="s">
        <v>204</v>
      </c>
      <c r="L1155" s="7">
        <v>40.0</v>
      </c>
      <c r="M1155" s="7">
        <v>1.0</v>
      </c>
      <c r="N1155" s="7" t="s">
        <v>213</v>
      </c>
      <c r="O1155" s="7" t="s">
        <v>214</v>
      </c>
      <c r="P1155" s="37" t="s">
        <v>1792</v>
      </c>
      <c r="Q1155" s="7" t="s">
        <v>24</v>
      </c>
    </row>
    <row r="1156">
      <c r="A1156" s="38" t="s">
        <v>1796</v>
      </c>
      <c r="B1156" s="39">
        <v>20.0</v>
      </c>
      <c r="C1156" s="40">
        <v>729000.0</v>
      </c>
      <c r="D1156" s="39">
        <v>1.0</v>
      </c>
      <c r="E1156" s="39" t="s">
        <v>281</v>
      </c>
      <c r="F1156" s="39" t="s">
        <v>414</v>
      </c>
      <c r="G1156" s="39" t="s">
        <v>518</v>
      </c>
      <c r="H1156" s="39" t="s">
        <v>415</v>
      </c>
      <c r="I1156" s="39" t="s">
        <v>204</v>
      </c>
      <c r="J1156" s="39" t="s">
        <v>264</v>
      </c>
      <c r="K1156" s="39" t="s">
        <v>204</v>
      </c>
      <c r="L1156" s="39">
        <v>40.0</v>
      </c>
      <c r="M1156" s="39">
        <v>1.0</v>
      </c>
      <c r="N1156" s="39" t="s">
        <v>213</v>
      </c>
      <c r="O1156" s="39" t="s">
        <v>214</v>
      </c>
      <c r="P1156" s="41" t="s">
        <v>1792</v>
      </c>
      <c r="Q1156" s="39" t="s">
        <v>24</v>
      </c>
    </row>
    <row r="1157">
      <c r="A1157" s="6" t="s">
        <v>1797</v>
      </c>
      <c r="B1157" s="7">
        <v>15.0</v>
      </c>
      <c r="C1157" s="36">
        <v>94500.0</v>
      </c>
      <c r="D1157" s="7">
        <v>1.0</v>
      </c>
      <c r="E1157" s="7" t="s">
        <v>208</v>
      </c>
      <c r="F1157" s="7" t="s">
        <v>414</v>
      </c>
      <c r="G1157" s="7" t="s">
        <v>277</v>
      </c>
      <c r="H1157" s="7" t="s">
        <v>415</v>
      </c>
      <c r="I1157" s="7">
        <v>60.0</v>
      </c>
      <c r="J1157" s="7" t="s">
        <v>264</v>
      </c>
      <c r="K1157" s="7" t="s">
        <v>204</v>
      </c>
      <c r="L1157" s="7">
        <v>40.0</v>
      </c>
      <c r="M1157" s="7">
        <v>2.0</v>
      </c>
      <c r="N1157" s="7" t="s">
        <v>213</v>
      </c>
      <c r="O1157" s="7" t="s">
        <v>214</v>
      </c>
      <c r="P1157" s="37" t="s">
        <v>204</v>
      </c>
      <c r="Q1157" s="7" t="s">
        <v>9</v>
      </c>
    </row>
    <row r="1158">
      <c r="A1158" s="6" t="s">
        <v>1798</v>
      </c>
      <c r="B1158" s="7">
        <v>5.0</v>
      </c>
      <c r="C1158" s="36">
        <v>3060.0</v>
      </c>
      <c r="D1158" s="7">
        <v>1.0</v>
      </c>
      <c r="E1158" s="7" t="s">
        <v>208</v>
      </c>
      <c r="F1158" s="7" t="s">
        <v>414</v>
      </c>
      <c r="G1158" s="7" t="s">
        <v>279</v>
      </c>
      <c r="H1158" s="7" t="s">
        <v>415</v>
      </c>
      <c r="I1158" s="7">
        <v>60.0</v>
      </c>
      <c r="J1158" s="7" t="s">
        <v>264</v>
      </c>
      <c r="K1158" s="7" t="s">
        <v>204</v>
      </c>
      <c r="L1158" s="7">
        <v>20.0</v>
      </c>
      <c r="M1158" s="7">
        <v>1.0</v>
      </c>
      <c r="N1158" s="7" t="s">
        <v>213</v>
      </c>
      <c r="O1158" s="7" t="s">
        <v>214</v>
      </c>
      <c r="P1158" s="37" t="s">
        <v>204</v>
      </c>
      <c r="Q1158" s="7" t="s">
        <v>9</v>
      </c>
    </row>
    <row r="1159">
      <c r="A1159" s="6" t="s">
        <v>1799</v>
      </c>
      <c r="B1159" s="7">
        <v>10.0</v>
      </c>
      <c r="C1159" s="36">
        <v>16900.0</v>
      </c>
      <c r="D1159" s="7">
        <v>1.0</v>
      </c>
      <c r="E1159" s="7" t="s">
        <v>208</v>
      </c>
      <c r="F1159" s="7" t="s">
        <v>414</v>
      </c>
      <c r="G1159" s="7" t="s">
        <v>220</v>
      </c>
      <c r="H1159" s="7" t="s">
        <v>415</v>
      </c>
      <c r="I1159" s="7">
        <v>60.0</v>
      </c>
      <c r="J1159" s="7" t="s">
        <v>264</v>
      </c>
      <c r="K1159" s="7" t="s">
        <v>204</v>
      </c>
      <c r="L1159" s="7">
        <v>40.0</v>
      </c>
      <c r="M1159" s="7">
        <v>2.0</v>
      </c>
      <c r="N1159" s="7" t="s">
        <v>213</v>
      </c>
      <c r="O1159" s="7" t="s">
        <v>214</v>
      </c>
      <c r="P1159" s="37" t="s">
        <v>204</v>
      </c>
      <c r="Q1159" s="7" t="s">
        <v>9</v>
      </c>
    </row>
    <row r="1160">
      <c r="A1160" s="6" t="s">
        <v>1800</v>
      </c>
      <c r="B1160" s="7">
        <v>19.0</v>
      </c>
      <c r="C1160" s="36">
        <v>492900.0</v>
      </c>
      <c r="D1160" s="7">
        <v>1.0</v>
      </c>
      <c r="E1160" s="7" t="s">
        <v>208</v>
      </c>
      <c r="F1160" s="7" t="s">
        <v>414</v>
      </c>
      <c r="G1160" s="7" t="s">
        <v>255</v>
      </c>
      <c r="H1160" s="7" t="s">
        <v>415</v>
      </c>
      <c r="I1160" s="7">
        <v>60.0</v>
      </c>
      <c r="J1160" s="7" t="s">
        <v>264</v>
      </c>
      <c r="K1160" s="7" t="s">
        <v>204</v>
      </c>
      <c r="L1160" s="7">
        <v>80.0</v>
      </c>
      <c r="M1160" s="7">
        <v>4.0</v>
      </c>
      <c r="N1160" s="7" t="s">
        <v>213</v>
      </c>
      <c r="O1160" s="7" t="s">
        <v>214</v>
      </c>
      <c r="P1160" s="37" t="s">
        <v>204</v>
      </c>
      <c r="Q1160" s="7" t="s">
        <v>9</v>
      </c>
    </row>
    <row r="1161">
      <c r="A1161" s="6" t="s">
        <v>1801</v>
      </c>
      <c r="B1161" s="7">
        <v>18.0</v>
      </c>
      <c r="C1161" s="36">
        <v>410200.0</v>
      </c>
      <c r="D1161" s="7">
        <v>2.0</v>
      </c>
      <c r="E1161" s="7" t="s">
        <v>200</v>
      </c>
      <c r="F1161" s="7" t="s">
        <v>414</v>
      </c>
      <c r="G1161" s="7" t="s">
        <v>321</v>
      </c>
      <c r="H1161" s="7" t="s">
        <v>415</v>
      </c>
      <c r="I1161" s="7">
        <v>60.0</v>
      </c>
      <c r="J1161" s="7" t="s">
        <v>264</v>
      </c>
      <c r="K1161" s="7" t="s">
        <v>204</v>
      </c>
      <c r="L1161" s="7">
        <v>100.0</v>
      </c>
      <c r="M1161" s="7">
        <v>5.0</v>
      </c>
      <c r="N1161" s="7" t="s">
        <v>213</v>
      </c>
      <c r="O1161" s="7">
        <v>2.0</v>
      </c>
      <c r="P1161" s="37" t="s">
        <v>204</v>
      </c>
      <c r="Q1161" s="7" t="s">
        <v>9</v>
      </c>
    </row>
    <row r="1162">
      <c r="A1162" s="6" t="s">
        <v>1802</v>
      </c>
      <c r="B1162" s="7">
        <v>14.0</v>
      </c>
      <c r="C1162" s="36">
        <v>79800.0</v>
      </c>
      <c r="D1162" s="7">
        <v>2.0</v>
      </c>
      <c r="E1162" s="7" t="s">
        <v>200</v>
      </c>
      <c r="F1162" s="7" t="s">
        <v>414</v>
      </c>
      <c r="G1162" s="7" t="s">
        <v>225</v>
      </c>
      <c r="H1162" s="7" t="s">
        <v>415</v>
      </c>
      <c r="I1162" s="7">
        <v>60.0</v>
      </c>
      <c r="J1162" s="7" t="s">
        <v>264</v>
      </c>
      <c r="K1162" s="7" t="s">
        <v>204</v>
      </c>
      <c r="L1162" s="7">
        <v>80.0</v>
      </c>
      <c r="M1162" s="7">
        <v>4.0</v>
      </c>
      <c r="N1162" s="7" t="s">
        <v>213</v>
      </c>
      <c r="O1162" s="7">
        <v>2.0</v>
      </c>
      <c r="P1162" s="37" t="s">
        <v>204</v>
      </c>
      <c r="Q1162" s="7" t="s">
        <v>9</v>
      </c>
    </row>
    <row r="1163">
      <c r="A1163" s="6" t="s">
        <v>1803</v>
      </c>
      <c r="B1163" s="7">
        <v>4.0</v>
      </c>
      <c r="C1163" s="36">
        <v>2330.0</v>
      </c>
      <c r="D1163" s="7">
        <v>2.0</v>
      </c>
      <c r="E1163" s="7" t="s">
        <v>200</v>
      </c>
      <c r="F1163" s="7" t="s">
        <v>414</v>
      </c>
      <c r="G1163" s="7" t="s">
        <v>232</v>
      </c>
      <c r="H1163" s="7" t="s">
        <v>415</v>
      </c>
      <c r="I1163" s="7">
        <v>60.0</v>
      </c>
      <c r="J1163" s="7" t="s">
        <v>264</v>
      </c>
      <c r="K1163" s="7" t="s">
        <v>204</v>
      </c>
      <c r="L1163" s="7">
        <v>40.0</v>
      </c>
      <c r="M1163" s="7">
        <v>2.0</v>
      </c>
      <c r="N1163" s="7" t="s">
        <v>213</v>
      </c>
      <c r="O1163" s="7">
        <v>1.0</v>
      </c>
      <c r="P1163" s="37" t="s">
        <v>204</v>
      </c>
      <c r="Q1163" s="7" t="s">
        <v>9</v>
      </c>
    </row>
    <row r="1164">
      <c r="A1164" s="6" t="s">
        <v>1804</v>
      </c>
      <c r="B1164" s="7">
        <v>8.0</v>
      </c>
      <c r="C1164" s="36">
        <v>10100.0</v>
      </c>
      <c r="D1164" s="7">
        <v>2.0</v>
      </c>
      <c r="E1164" s="7" t="s">
        <v>200</v>
      </c>
      <c r="F1164" s="7" t="s">
        <v>414</v>
      </c>
      <c r="G1164" s="7" t="s">
        <v>230</v>
      </c>
      <c r="H1164" s="7" t="s">
        <v>415</v>
      </c>
      <c r="I1164" s="7">
        <v>60.0</v>
      </c>
      <c r="J1164" s="7" t="s">
        <v>264</v>
      </c>
      <c r="K1164" s="7" t="s">
        <v>204</v>
      </c>
      <c r="L1164" s="7">
        <v>40.0</v>
      </c>
      <c r="M1164" s="7">
        <v>2.0</v>
      </c>
      <c r="N1164" s="7" t="s">
        <v>213</v>
      </c>
      <c r="O1164" s="7">
        <v>2.0</v>
      </c>
      <c r="P1164" s="37" t="s">
        <v>204</v>
      </c>
      <c r="Q1164" s="7" t="s">
        <v>9</v>
      </c>
    </row>
  </sheetData>
  <customSheetViews>
    <customSheetView guid="{4D87BF5A-2268-4587-9FC9-190AC8AFF871}" filter="1" showAutoFilter="1">
      <autoFilter ref="$A$1:$Q$1164">
        <filterColumn colId="15">
          <customFilters>
            <customFilter val="*injection*"/>
          </customFilters>
        </filterColumn>
        <filterColumn colId="4">
          <filters>
            <filter val="Heavy"/>
            <filter val="Small Arms"/>
            <filter val="Longarms"/>
            <filter val="Sniper"/>
          </filters>
        </filterColumn>
        <filterColumn colId="7">
          <filters>
            <filter val="A"/>
            <filter val="B"/>
            <filter val="C"/>
            <filter val="E"/>
            <filter val="F"/>
            <filter val="C &amp; P"/>
            <filter val="P &amp; E"/>
            <filter val="C or F"/>
            <filter val="A &amp; F"/>
            <filter val="P &amp; C"/>
            <filter val="S"/>
            <filter val="A &amp; P"/>
            <filter val="F &amp; P"/>
            <filter val="S &amp; So"/>
            <filter val="F &amp; S"/>
            <filter val="A &amp; S"/>
            <filter val="B &amp; C"/>
            <filter val="B &amp; E"/>
            <filter val="S &amp; E"/>
            <filter val="P &amp; So"/>
            <filter val="B &amp; F"/>
            <filter val="E &amp; P"/>
            <filter val="B &amp; So"/>
            <filter val="F or So"/>
            <filter val="grenade"/>
            <filter val="E &amp; S"/>
            <filter val="S &amp; P"/>
            <filter val="E &amp; F"/>
            <filter val="F or A"/>
            <filter val="A or S"/>
            <filter val="So"/>
          </filters>
        </filterColumn>
        <filterColumn colId="8">
          <filters>
            <filter val="45"/>
            <filter val="25"/>
            <filter val="15"/>
            <filter val="160"/>
            <filter val="150"/>
            <filter val="-"/>
            <filter val="140"/>
            <filter val="130"/>
            <filter val="120"/>
            <filter val="110"/>
            <filter val="100"/>
            <filter val="1500"/>
            <filter val="90"/>
            <filter val="80"/>
            <filter val="70"/>
            <filter val="60"/>
            <filter val="50"/>
            <filter val="40"/>
            <filter val="20"/>
            <filter val="75"/>
            <filter val="10"/>
          </filters>
        </filterColumn>
        <sortState ref="A1:Q1164">
          <sortCondition ref="C1:C1164"/>
        </sortState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5.43"/>
    <col customWidth="1" min="2" max="2" width="8.86"/>
    <col customWidth="1" min="3" max="3" width="8.71"/>
    <col customWidth="1" min="4" max="4" width="9.86"/>
    <col customWidth="1" min="5" max="6" width="11.71"/>
    <col customWidth="1" min="7" max="7" width="29.57"/>
    <col customWidth="1" min="8" max="8" width="8.43"/>
    <col customWidth="1" min="9" max="9" width="8.14"/>
    <col customWidth="1" min="10" max="10" width="10.71"/>
    <col customWidth="1" min="11" max="11" width="10.43"/>
  </cols>
  <sheetData>
    <row r="1">
      <c r="A1" s="3" t="s">
        <v>1805</v>
      </c>
      <c r="B1" s="3" t="s">
        <v>184</v>
      </c>
      <c r="C1" s="35" t="s">
        <v>185</v>
      </c>
      <c r="D1" s="3" t="s">
        <v>191</v>
      </c>
      <c r="E1" s="3" t="s">
        <v>189</v>
      </c>
      <c r="F1" s="3" t="s">
        <v>190</v>
      </c>
      <c r="G1" s="3" t="s">
        <v>1806</v>
      </c>
      <c r="H1" s="3" t="s">
        <v>1807</v>
      </c>
      <c r="I1" s="3" t="s">
        <v>197</v>
      </c>
      <c r="J1" s="3" t="s">
        <v>198</v>
      </c>
      <c r="K1" s="3" t="s">
        <v>1</v>
      </c>
    </row>
    <row r="2">
      <c r="A2" s="38" t="s">
        <v>1808</v>
      </c>
      <c r="B2" s="39">
        <v>12.0</v>
      </c>
      <c r="C2" s="40">
        <v>6000.0</v>
      </c>
      <c r="D2" s="39">
        <v>20.0</v>
      </c>
      <c r="E2" s="39" t="s">
        <v>204</v>
      </c>
      <c r="F2" s="39" t="s">
        <v>204</v>
      </c>
      <c r="G2" s="45" t="s">
        <v>1809</v>
      </c>
      <c r="H2" s="39">
        <v>5.0</v>
      </c>
      <c r="I2" s="39" t="s">
        <v>214</v>
      </c>
      <c r="J2" s="45" t="s">
        <v>1810</v>
      </c>
      <c r="K2" s="45" t="s">
        <v>24</v>
      </c>
    </row>
    <row r="3">
      <c r="A3" s="6" t="s">
        <v>1811</v>
      </c>
      <c r="B3" s="7">
        <v>6.0</v>
      </c>
      <c r="C3" s="36">
        <v>1220.0</v>
      </c>
      <c r="D3" s="7">
        <v>20.0</v>
      </c>
      <c r="E3" s="7" t="s">
        <v>232</v>
      </c>
      <c r="F3" s="7" t="s">
        <v>415</v>
      </c>
      <c r="G3" s="7" t="s">
        <v>264</v>
      </c>
      <c r="H3" s="7">
        <v>10.0</v>
      </c>
      <c r="I3" s="7" t="s">
        <v>214</v>
      </c>
      <c r="J3" s="7" t="s">
        <v>204</v>
      </c>
      <c r="K3" s="7" t="s">
        <v>9</v>
      </c>
    </row>
    <row r="4">
      <c r="A4" s="6" t="s">
        <v>1812</v>
      </c>
      <c r="B4" s="7">
        <v>10.0</v>
      </c>
      <c r="C4" s="36">
        <v>5000.0</v>
      </c>
      <c r="D4" s="7">
        <v>20.0</v>
      </c>
      <c r="E4" s="7" t="s">
        <v>230</v>
      </c>
      <c r="F4" s="7" t="s">
        <v>415</v>
      </c>
      <c r="G4" s="7" t="s">
        <v>264</v>
      </c>
      <c r="H4" s="7">
        <v>15.0</v>
      </c>
      <c r="I4" s="7" t="s">
        <v>214</v>
      </c>
      <c r="J4" s="7" t="s">
        <v>204</v>
      </c>
      <c r="K4" s="7" t="s">
        <v>9</v>
      </c>
    </row>
    <row r="5">
      <c r="A5" s="6" t="s">
        <v>1813</v>
      </c>
      <c r="B5" s="7">
        <v>14.0</v>
      </c>
      <c r="C5" s="36">
        <v>21100.0</v>
      </c>
      <c r="D5" s="7">
        <v>20.0</v>
      </c>
      <c r="E5" s="7" t="s">
        <v>225</v>
      </c>
      <c r="F5" s="7" t="s">
        <v>415</v>
      </c>
      <c r="G5" s="7" t="s">
        <v>264</v>
      </c>
      <c r="H5" s="7">
        <v>20.0</v>
      </c>
      <c r="I5" s="7" t="s">
        <v>214</v>
      </c>
      <c r="J5" s="7" t="s">
        <v>204</v>
      </c>
      <c r="K5" s="7" t="s">
        <v>9</v>
      </c>
    </row>
    <row r="6">
      <c r="A6" s="6" t="s">
        <v>1814</v>
      </c>
      <c r="B6" s="7">
        <v>18.0</v>
      </c>
      <c r="C6" s="36">
        <v>108500.0</v>
      </c>
      <c r="D6" s="7">
        <v>20.0</v>
      </c>
      <c r="E6" s="7" t="s">
        <v>346</v>
      </c>
      <c r="F6" s="7" t="s">
        <v>415</v>
      </c>
      <c r="G6" s="7" t="s">
        <v>264</v>
      </c>
      <c r="H6" s="7">
        <v>20.0</v>
      </c>
      <c r="I6" s="7" t="s">
        <v>214</v>
      </c>
      <c r="J6" s="7" t="s">
        <v>204</v>
      </c>
      <c r="K6" s="7" t="s">
        <v>9</v>
      </c>
    </row>
    <row r="7">
      <c r="A7" s="48" t="s">
        <v>1815</v>
      </c>
      <c r="B7" s="45">
        <v>6.0</v>
      </c>
      <c r="C7" s="49">
        <v>1400.0</v>
      </c>
      <c r="D7" s="45">
        <v>20.0</v>
      </c>
      <c r="E7" s="45" t="s">
        <v>204</v>
      </c>
      <c r="F7" s="45" t="s">
        <v>204</v>
      </c>
      <c r="G7" s="45" t="s">
        <v>1809</v>
      </c>
      <c r="H7" s="45">
        <v>10.0</v>
      </c>
      <c r="I7" s="45" t="s">
        <v>214</v>
      </c>
      <c r="J7" s="45" t="s">
        <v>1810</v>
      </c>
      <c r="K7" s="45" t="s">
        <v>34</v>
      </c>
    </row>
    <row r="8">
      <c r="A8" s="48" t="s">
        <v>1816</v>
      </c>
      <c r="B8" s="45">
        <v>2.0</v>
      </c>
      <c r="C8" s="49">
        <v>200.0</v>
      </c>
      <c r="D8" s="45">
        <v>20.0</v>
      </c>
      <c r="E8" s="45" t="s">
        <v>204</v>
      </c>
      <c r="F8" s="45" t="s">
        <v>204</v>
      </c>
      <c r="G8" s="45" t="s">
        <v>1817</v>
      </c>
      <c r="H8" s="45">
        <v>5.0</v>
      </c>
      <c r="I8" s="45" t="s">
        <v>214</v>
      </c>
      <c r="J8" s="45" t="s">
        <v>204</v>
      </c>
      <c r="K8" s="45" t="s">
        <v>34</v>
      </c>
    </row>
    <row r="9">
      <c r="A9" s="48" t="s">
        <v>1818</v>
      </c>
      <c r="B9" s="45">
        <v>6.0</v>
      </c>
      <c r="C9" s="49">
        <v>700.0</v>
      </c>
      <c r="D9" s="45">
        <v>20.0</v>
      </c>
      <c r="E9" s="45" t="s">
        <v>204</v>
      </c>
      <c r="F9" s="45" t="s">
        <v>204</v>
      </c>
      <c r="G9" s="45" t="s">
        <v>1819</v>
      </c>
      <c r="H9" s="45">
        <v>10.0</v>
      </c>
      <c r="I9" s="45" t="s">
        <v>214</v>
      </c>
      <c r="J9" s="45" t="s">
        <v>204</v>
      </c>
      <c r="K9" s="45" t="s">
        <v>34</v>
      </c>
    </row>
    <row r="10">
      <c r="A10" s="48" t="s">
        <v>1820</v>
      </c>
      <c r="B10" s="45">
        <v>10.0</v>
      </c>
      <c r="C10" s="49">
        <v>3000.0</v>
      </c>
      <c r="D10" s="45">
        <v>20.0</v>
      </c>
      <c r="E10" s="45" t="s">
        <v>204</v>
      </c>
      <c r="F10" s="45" t="s">
        <v>204</v>
      </c>
      <c r="G10" s="45" t="s">
        <v>1821</v>
      </c>
      <c r="H10" s="45">
        <v>10.0</v>
      </c>
      <c r="I10" s="45" t="s">
        <v>214</v>
      </c>
      <c r="J10" s="45" t="s">
        <v>204</v>
      </c>
      <c r="K10" s="45" t="s">
        <v>34</v>
      </c>
    </row>
    <row r="11">
      <c r="A11" s="48" t="s">
        <v>1822</v>
      </c>
      <c r="B11" s="45">
        <v>14.0</v>
      </c>
      <c r="C11" s="49">
        <v>12000.0</v>
      </c>
      <c r="D11" s="45">
        <v>20.0</v>
      </c>
      <c r="E11" s="45" t="s">
        <v>204</v>
      </c>
      <c r="F11" s="45" t="s">
        <v>204</v>
      </c>
      <c r="G11" s="45" t="s">
        <v>1823</v>
      </c>
      <c r="H11" s="45">
        <v>15.0</v>
      </c>
      <c r="I11" s="45" t="s">
        <v>214</v>
      </c>
      <c r="J11" s="45" t="s">
        <v>204</v>
      </c>
      <c r="K11" s="45" t="s">
        <v>34</v>
      </c>
    </row>
    <row r="12">
      <c r="A12" s="48" t="s">
        <v>1824</v>
      </c>
      <c r="B12" s="45">
        <v>18.0</v>
      </c>
      <c r="C12" s="49">
        <v>65000.0</v>
      </c>
      <c r="D12" s="45">
        <v>20.0</v>
      </c>
      <c r="E12" s="45" t="s">
        <v>204</v>
      </c>
      <c r="F12" s="45" t="s">
        <v>204</v>
      </c>
      <c r="G12" s="45" t="s">
        <v>1825</v>
      </c>
      <c r="H12" s="45">
        <v>15.0</v>
      </c>
      <c r="I12" s="45" t="s">
        <v>214</v>
      </c>
      <c r="J12" s="45" t="s">
        <v>204</v>
      </c>
      <c r="K12" s="45" t="s">
        <v>34</v>
      </c>
    </row>
    <row r="13">
      <c r="A13" s="38" t="s">
        <v>1826</v>
      </c>
      <c r="B13" s="39">
        <v>3.0</v>
      </c>
      <c r="C13" s="40">
        <v>270.0</v>
      </c>
      <c r="D13" s="39">
        <v>20.0</v>
      </c>
      <c r="E13" s="39" t="s">
        <v>204</v>
      </c>
      <c r="F13" s="39" t="s">
        <v>204</v>
      </c>
      <c r="G13" s="45" t="s">
        <v>1809</v>
      </c>
      <c r="H13" s="39">
        <v>10.0</v>
      </c>
      <c r="I13" s="39" t="s">
        <v>214</v>
      </c>
      <c r="J13" s="45" t="s">
        <v>1810</v>
      </c>
      <c r="K13" s="45" t="s">
        <v>24</v>
      </c>
    </row>
    <row r="14">
      <c r="A14" s="38" t="s">
        <v>1827</v>
      </c>
      <c r="B14" s="39">
        <v>6.0</v>
      </c>
      <c r="C14" s="40">
        <v>675.0</v>
      </c>
      <c r="D14" s="39">
        <v>20.0</v>
      </c>
      <c r="E14" s="39" t="s">
        <v>204</v>
      </c>
      <c r="F14" s="39" t="s">
        <v>204</v>
      </c>
      <c r="G14" s="45" t="s">
        <v>1809</v>
      </c>
      <c r="H14" s="39">
        <v>15.0</v>
      </c>
      <c r="I14" s="39" t="s">
        <v>214</v>
      </c>
      <c r="J14" s="45" t="s">
        <v>1810</v>
      </c>
      <c r="K14" s="45" t="s">
        <v>24</v>
      </c>
    </row>
    <row r="15">
      <c r="A15" s="38" t="s">
        <v>1828</v>
      </c>
      <c r="B15" s="39">
        <v>9.0</v>
      </c>
      <c r="C15" s="40">
        <v>2100.0</v>
      </c>
      <c r="D15" s="39">
        <v>20.0</v>
      </c>
      <c r="E15" s="39" t="s">
        <v>204</v>
      </c>
      <c r="F15" s="39" t="s">
        <v>204</v>
      </c>
      <c r="G15" s="45" t="s">
        <v>1809</v>
      </c>
      <c r="H15" s="39">
        <v>20.0</v>
      </c>
      <c r="I15" s="39" t="s">
        <v>214</v>
      </c>
      <c r="J15" s="45" t="s">
        <v>1810</v>
      </c>
      <c r="K15" s="45" t="s">
        <v>24</v>
      </c>
    </row>
    <row r="16">
      <c r="A16" s="38" t="s">
        <v>1829</v>
      </c>
      <c r="B16" s="39">
        <v>12.0</v>
      </c>
      <c r="C16" s="40">
        <v>5700.0</v>
      </c>
      <c r="D16" s="39">
        <v>20.0</v>
      </c>
      <c r="E16" s="39" t="s">
        <v>204</v>
      </c>
      <c r="F16" s="39" t="s">
        <v>204</v>
      </c>
      <c r="G16" s="45" t="s">
        <v>1809</v>
      </c>
      <c r="H16" s="39">
        <v>20.0</v>
      </c>
      <c r="I16" s="39" t="s">
        <v>214</v>
      </c>
      <c r="J16" s="45" t="s">
        <v>1810</v>
      </c>
      <c r="K16" s="45" t="s">
        <v>24</v>
      </c>
    </row>
    <row r="17">
      <c r="A17" s="38" t="s">
        <v>1830</v>
      </c>
      <c r="B17" s="39">
        <v>15.0</v>
      </c>
      <c r="C17" s="40">
        <v>17000.0</v>
      </c>
      <c r="D17" s="39">
        <v>20.0</v>
      </c>
      <c r="E17" s="39" t="s">
        <v>204</v>
      </c>
      <c r="F17" s="39" t="s">
        <v>204</v>
      </c>
      <c r="G17" s="45" t="s">
        <v>1809</v>
      </c>
      <c r="H17" s="39">
        <v>20.0</v>
      </c>
      <c r="I17" s="39" t="s">
        <v>214</v>
      </c>
      <c r="J17" s="45" t="s">
        <v>1810</v>
      </c>
      <c r="K17" s="45" t="s">
        <v>24</v>
      </c>
    </row>
    <row r="18">
      <c r="A18" s="38" t="s">
        <v>1831</v>
      </c>
      <c r="B18" s="39">
        <v>18.0</v>
      </c>
      <c r="C18" s="40">
        <v>51000.0</v>
      </c>
      <c r="D18" s="39">
        <v>20.0</v>
      </c>
      <c r="E18" s="39" t="s">
        <v>204</v>
      </c>
      <c r="F18" s="39" t="s">
        <v>204</v>
      </c>
      <c r="G18" s="45" t="s">
        <v>1809</v>
      </c>
      <c r="H18" s="39">
        <v>20.0</v>
      </c>
      <c r="I18" s="39" t="s">
        <v>214</v>
      </c>
      <c r="J18" s="45" t="s">
        <v>1810</v>
      </c>
      <c r="K18" s="45" t="s">
        <v>24</v>
      </c>
    </row>
    <row r="19">
      <c r="A19" s="6" t="s">
        <v>1832</v>
      </c>
      <c r="B19" s="7">
        <v>8.0</v>
      </c>
      <c r="C19" s="36">
        <v>1600.0</v>
      </c>
      <c r="D19" s="7">
        <v>20.0</v>
      </c>
      <c r="E19" s="7" t="s">
        <v>262</v>
      </c>
      <c r="F19" s="7" t="s">
        <v>403</v>
      </c>
      <c r="G19" s="7" t="s">
        <v>264</v>
      </c>
      <c r="H19" s="7">
        <v>20.0</v>
      </c>
      <c r="I19" s="7" t="s">
        <v>214</v>
      </c>
      <c r="J19" s="7" t="s">
        <v>1833</v>
      </c>
      <c r="K19" s="7" t="s">
        <v>77</v>
      </c>
    </row>
    <row r="20">
      <c r="A20" s="6" t="s">
        <v>1834</v>
      </c>
      <c r="B20" s="7">
        <v>2.0</v>
      </c>
      <c r="C20" s="36">
        <v>275.0</v>
      </c>
      <c r="D20" s="7">
        <v>20.0</v>
      </c>
      <c r="E20" s="7" t="s">
        <v>204</v>
      </c>
      <c r="F20" s="7" t="s">
        <v>204</v>
      </c>
      <c r="G20" s="7" t="s">
        <v>1835</v>
      </c>
      <c r="H20" s="7">
        <v>5.0</v>
      </c>
      <c r="I20" s="7" t="s">
        <v>214</v>
      </c>
      <c r="J20" s="7" t="s">
        <v>204</v>
      </c>
      <c r="K20" s="7" t="s">
        <v>9</v>
      </c>
    </row>
    <row r="21">
      <c r="A21" s="6" t="s">
        <v>1836</v>
      </c>
      <c r="B21" s="7">
        <v>6.0</v>
      </c>
      <c r="C21" s="36">
        <v>1350.0</v>
      </c>
      <c r="D21" s="7">
        <v>20.0</v>
      </c>
      <c r="E21" s="7" t="s">
        <v>204</v>
      </c>
      <c r="F21" s="7" t="s">
        <v>204</v>
      </c>
      <c r="G21" s="7" t="s">
        <v>1835</v>
      </c>
      <c r="H21" s="7">
        <v>10.0</v>
      </c>
      <c r="I21" s="7" t="s">
        <v>214</v>
      </c>
      <c r="J21" s="7" t="s">
        <v>204</v>
      </c>
      <c r="K21" s="7" t="s">
        <v>9</v>
      </c>
    </row>
    <row r="22">
      <c r="A22" s="6" t="s">
        <v>1837</v>
      </c>
      <c r="B22" s="7">
        <v>12.0</v>
      </c>
      <c r="C22" s="36">
        <v>10400.0</v>
      </c>
      <c r="D22" s="7">
        <v>20.0</v>
      </c>
      <c r="E22" s="7" t="s">
        <v>204</v>
      </c>
      <c r="F22" s="7" t="s">
        <v>204</v>
      </c>
      <c r="G22" s="7" t="s">
        <v>1838</v>
      </c>
      <c r="H22" s="7">
        <v>15.0</v>
      </c>
      <c r="I22" s="7" t="s">
        <v>214</v>
      </c>
      <c r="J22" s="7" t="s">
        <v>204</v>
      </c>
      <c r="K22" s="7" t="s">
        <v>9</v>
      </c>
    </row>
    <row r="23">
      <c r="A23" s="6" t="s">
        <v>1839</v>
      </c>
      <c r="B23" s="7">
        <v>16.0</v>
      </c>
      <c r="C23" s="36">
        <v>53000.0</v>
      </c>
      <c r="D23" s="7">
        <v>20.0</v>
      </c>
      <c r="E23" s="7" t="s">
        <v>204</v>
      </c>
      <c r="F23" s="7" t="s">
        <v>204</v>
      </c>
      <c r="G23" s="7" t="s">
        <v>1840</v>
      </c>
      <c r="H23" s="7">
        <v>20.0</v>
      </c>
      <c r="I23" s="7" t="s">
        <v>214</v>
      </c>
      <c r="J23" s="7" t="s">
        <v>204</v>
      </c>
      <c r="K23" s="7" t="s">
        <v>9</v>
      </c>
    </row>
    <row r="24">
      <c r="A24" s="38" t="s">
        <v>1841</v>
      </c>
      <c r="B24" s="39">
        <v>3.0</v>
      </c>
      <c r="C24" s="40">
        <v>410.0</v>
      </c>
      <c r="D24" s="39">
        <v>20.0</v>
      </c>
      <c r="E24" s="39" t="s">
        <v>204</v>
      </c>
      <c r="F24" s="39" t="s">
        <v>204</v>
      </c>
      <c r="G24" s="39" t="s">
        <v>1842</v>
      </c>
      <c r="H24" s="39">
        <v>10.0</v>
      </c>
      <c r="I24" s="39" t="s">
        <v>214</v>
      </c>
      <c r="J24" s="39" t="s">
        <v>204</v>
      </c>
      <c r="K24" s="39" t="s">
        <v>24</v>
      </c>
    </row>
    <row r="25">
      <c r="A25" s="38" t="s">
        <v>1841</v>
      </c>
      <c r="B25" s="39">
        <v>9.0</v>
      </c>
      <c r="C25" s="40">
        <v>3520.0</v>
      </c>
      <c r="D25" s="39">
        <v>20.0</v>
      </c>
      <c r="E25" s="39" t="s">
        <v>204</v>
      </c>
      <c r="F25" s="39" t="s">
        <v>204</v>
      </c>
      <c r="G25" s="39" t="s">
        <v>1842</v>
      </c>
      <c r="H25" s="39">
        <v>20.0</v>
      </c>
      <c r="I25" s="39" t="s">
        <v>214</v>
      </c>
      <c r="J25" s="39" t="s">
        <v>204</v>
      </c>
      <c r="K25" s="39" t="s">
        <v>24</v>
      </c>
    </row>
    <row r="26">
      <c r="A26" s="38" t="s">
        <v>1843</v>
      </c>
      <c r="B26" s="39">
        <v>15.0</v>
      </c>
      <c r="C26" s="40">
        <v>26100.0</v>
      </c>
      <c r="D26" s="39">
        <v>20.0</v>
      </c>
      <c r="E26" s="39" t="s">
        <v>204</v>
      </c>
      <c r="F26" s="39" t="s">
        <v>204</v>
      </c>
      <c r="G26" s="39" t="s">
        <v>1842</v>
      </c>
      <c r="H26" s="39">
        <v>30.0</v>
      </c>
      <c r="I26" s="39" t="s">
        <v>214</v>
      </c>
      <c r="J26" s="39" t="s">
        <v>204</v>
      </c>
      <c r="K26" s="39" t="s">
        <v>24</v>
      </c>
    </row>
    <row r="27">
      <c r="A27" s="6" t="s">
        <v>1844</v>
      </c>
      <c r="B27" s="7">
        <v>1.0</v>
      </c>
      <c r="C27" s="36">
        <v>35.0</v>
      </c>
      <c r="D27" s="7">
        <v>20.0</v>
      </c>
      <c r="E27" s="7" t="s">
        <v>279</v>
      </c>
      <c r="F27" s="7" t="s">
        <v>203</v>
      </c>
      <c r="G27" s="7" t="s">
        <v>204</v>
      </c>
      <c r="H27" s="7">
        <v>15.0</v>
      </c>
      <c r="I27" s="7" t="s">
        <v>214</v>
      </c>
      <c r="J27" s="7" t="s">
        <v>204</v>
      </c>
      <c r="K27" s="7" t="s">
        <v>9</v>
      </c>
    </row>
    <row r="28">
      <c r="A28" s="6" t="s">
        <v>1845</v>
      </c>
      <c r="B28" s="7">
        <v>4.0</v>
      </c>
      <c r="C28" s="36">
        <v>700.0</v>
      </c>
      <c r="D28" s="7">
        <v>20.0</v>
      </c>
      <c r="E28" s="7" t="s">
        <v>220</v>
      </c>
      <c r="F28" s="7" t="s">
        <v>203</v>
      </c>
      <c r="G28" s="7" t="s">
        <v>204</v>
      </c>
      <c r="H28" s="7">
        <v>15.0</v>
      </c>
      <c r="I28" s="7" t="s">
        <v>214</v>
      </c>
      <c r="J28" s="7" t="s">
        <v>204</v>
      </c>
      <c r="K28" s="7" t="s">
        <v>9</v>
      </c>
    </row>
    <row r="29">
      <c r="A29" s="6" t="s">
        <v>1846</v>
      </c>
      <c r="B29" s="7">
        <v>8.0</v>
      </c>
      <c r="C29" s="36">
        <v>2560.0</v>
      </c>
      <c r="D29" s="7">
        <v>20.0</v>
      </c>
      <c r="E29" s="7" t="s">
        <v>277</v>
      </c>
      <c r="F29" s="7" t="s">
        <v>203</v>
      </c>
      <c r="G29" s="7" t="s">
        <v>204</v>
      </c>
      <c r="H29" s="7">
        <v>15.0</v>
      </c>
      <c r="I29" s="7" t="s">
        <v>214</v>
      </c>
      <c r="J29" s="7" t="s">
        <v>204</v>
      </c>
      <c r="K29" s="7" t="s">
        <v>9</v>
      </c>
    </row>
    <row r="30">
      <c r="A30" s="6" t="s">
        <v>1847</v>
      </c>
      <c r="B30" s="7">
        <v>10.0</v>
      </c>
      <c r="C30" s="36">
        <v>5750.0</v>
      </c>
      <c r="D30" s="7">
        <v>20.0</v>
      </c>
      <c r="E30" s="7" t="s">
        <v>255</v>
      </c>
      <c r="F30" s="7" t="s">
        <v>203</v>
      </c>
      <c r="G30" s="7" t="s">
        <v>204</v>
      </c>
      <c r="H30" s="7">
        <v>15.0</v>
      </c>
      <c r="I30" s="7" t="s">
        <v>214</v>
      </c>
      <c r="J30" s="7" t="s">
        <v>204</v>
      </c>
      <c r="K30" s="7" t="s">
        <v>9</v>
      </c>
    </row>
    <row r="31">
      <c r="A31" s="6" t="s">
        <v>1848</v>
      </c>
      <c r="B31" s="7">
        <v>14.0</v>
      </c>
      <c r="C31" s="36">
        <v>18750.0</v>
      </c>
      <c r="D31" s="7">
        <v>20.0</v>
      </c>
      <c r="E31" s="7" t="s">
        <v>295</v>
      </c>
      <c r="F31" s="7" t="s">
        <v>203</v>
      </c>
      <c r="G31" s="7" t="s">
        <v>204</v>
      </c>
      <c r="H31" s="7">
        <v>15.0</v>
      </c>
      <c r="I31" s="7" t="s">
        <v>214</v>
      </c>
      <c r="J31" s="7" t="s">
        <v>204</v>
      </c>
      <c r="K31" s="7" t="s">
        <v>9</v>
      </c>
    </row>
    <row r="32">
      <c r="A32" s="6" t="s">
        <v>1849</v>
      </c>
      <c r="B32" s="7">
        <v>16.0</v>
      </c>
      <c r="C32" s="36">
        <v>44600.0</v>
      </c>
      <c r="D32" s="7">
        <v>20.0</v>
      </c>
      <c r="E32" s="7" t="s">
        <v>258</v>
      </c>
      <c r="F32" s="7" t="s">
        <v>203</v>
      </c>
      <c r="G32" s="7" t="s">
        <v>204</v>
      </c>
      <c r="H32" s="7">
        <v>15.0</v>
      </c>
      <c r="I32" s="7" t="s">
        <v>214</v>
      </c>
      <c r="J32" s="7" t="s">
        <v>204</v>
      </c>
      <c r="K32" s="7" t="s">
        <v>9</v>
      </c>
    </row>
    <row r="33">
      <c r="A33" s="6" t="s">
        <v>1850</v>
      </c>
      <c r="B33" s="7">
        <v>18.0</v>
      </c>
      <c r="C33" s="36">
        <v>96900.0</v>
      </c>
      <c r="D33" s="7">
        <v>20.0</v>
      </c>
      <c r="E33" s="7" t="s">
        <v>1138</v>
      </c>
      <c r="F33" s="7" t="s">
        <v>203</v>
      </c>
      <c r="G33" s="7" t="s">
        <v>204</v>
      </c>
      <c r="H33" s="7">
        <v>15.0</v>
      </c>
      <c r="I33" s="7" t="s">
        <v>214</v>
      </c>
      <c r="J33" s="7" t="s">
        <v>204</v>
      </c>
      <c r="K33" s="7" t="s">
        <v>9</v>
      </c>
    </row>
    <row r="34">
      <c r="A34" s="6" t="s">
        <v>1851</v>
      </c>
      <c r="B34" s="7">
        <v>20.0</v>
      </c>
      <c r="C34" s="36">
        <v>216000.0</v>
      </c>
      <c r="D34" s="7">
        <v>20.0</v>
      </c>
      <c r="E34" s="7" t="s">
        <v>1633</v>
      </c>
      <c r="F34" s="7" t="s">
        <v>203</v>
      </c>
      <c r="G34" s="7" t="s">
        <v>204</v>
      </c>
      <c r="H34" s="7">
        <v>15.0</v>
      </c>
      <c r="I34" s="7" t="s">
        <v>214</v>
      </c>
      <c r="J34" s="7" t="s">
        <v>204</v>
      </c>
      <c r="K34" s="7" t="s">
        <v>9</v>
      </c>
    </row>
    <row r="35">
      <c r="A35" s="38" t="s">
        <v>1852</v>
      </c>
      <c r="B35" s="39">
        <v>1.0</v>
      </c>
      <c r="C35" s="40">
        <v>50.0</v>
      </c>
      <c r="D35" s="39">
        <v>20.0</v>
      </c>
      <c r="E35" s="39" t="s">
        <v>204</v>
      </c>
      <c r="F35" s="39" t="s">
        <v>204</v>
      </c>
      <c r="G35" s="45" t="s">
        <v>1809</v>
      </c>
      <c r="H35" s="39">
        <v>10.0</v>
      </c>
      <c r="I35" s="39" t="s">
        <v>214</v>
      </c>
      <c r="J35" s="45" t="s">
        <v>1810</v>
      </c>
      <c r="K35" s="45" t="s">
        <v>24</v>
      </c>
    </row>
    <row r="36">
      <c r="A36" s="38" t="s">
        <v>1853</v>
      </c>
      <c r="B36" s="39">
        <v>4.0</v>
      </c>
      <c r="C36" s="40">
        <v>300.0</v>
      </c>
      <c r="D36" s="39">
        <v>20.0</v>
      </c>
      <c r="E36" s="39" t="s">
        <v>204</v>
      </c>
      <c r="F36" s="39" t="s">
        <v>204</v>
      </c>
      <c r="G36" s="45" t="s">
        <v>1809</v>
      </c>
      <c r="H36" s="39">
        <v>15.0</v>
      </c>
      <c r="I36" s="39" t="s">
        <v>214</v>
      </c>
      <c r="J36" s="45" t="s">
        <v>1810</v>
      </c>
      <c r="K36" s="45" t="s">
        <v>24</v>
      </c>
    </row>
    <row r="37">
      <c r="A37" s="38" t="s">
        <v>1854</v>
      </c>
      <c r="B37" s="39">
        <v>7.0</v>
      </c>
      <c r="C37" s="40">
        <v>900.0</v>
      </c>
      <c r="D37" s="39">
        <v>20.0</v>
      </c>
      <c r="E37" s="39" t="s">
        <v>204</v>
      </c>
      <c r="F37" s="39" t="s">
        <v>204</v>
      </c>
      <c r="G37" s="45" t="s">
        <v>1809</v>
      </c>
      <c r="H37" s="39">
        <v>20.0</v>
      </c>
      <c r="I37" s="39" t="s">
        <v>214</v>
      </c>
      <c r="J37" s="45" t="s">
        <v>1810</v>
      </c>
      <c r="K37" s="45" t="s">
        <v>24</v>
      </c>
    </row>
    <row r="38">
      <c r="A38" s="38" t="s">
        <v>1855</v>
      </c>
      <c r="B38" s="39">
        <v>2.0</v>
      </c>
      <c r="C38" s="40">
        <v>375.0</v>
      </c>
      <c r="D38" s="39">
        <v>20.0</v>
      </c>
      <c r="E38" s="39" t="s">
        <v>220</v>
      </c>
      <c r="F38" s="39" t="s">
        <v>358</v>
      </c>
      <c r="G38" s="39" t="s">
        <v>1856</v>
      </c>
      <c r="H38" s="39">
        <v>20.0</v>
      </c>
      <c r="I38" s="39" t="s">
        <v>214</v>
      </c>
      <c r="J38" s="39" t="s">
        <v>204</v>
      </c>
      <c r="K38" s="39" t="s">
        <v>24</v>
      </c>
    </row>
    <row r="39">
      <c r="A39" s="38" t="s">
        <v>1857</v>
      </c>
      <c r="B39" s="39">
        <v>5.0</v>
      </c>
      <c r="C39" s="40">
        <v>940.0</v>
      </c>
      <c r="D39" s="39">
        <v>20.0</v>
      </c>
      <c r="E39" s="39" t="s">
        <v>277</v>
      </c>
      <c r="F39" s="39" t="s">
        <v>358</v>
      </c>
      <c r="G39" s="39" t="s">
        <v>1856</v>
      </c>
      <c r="H39" s="39">
        <v>20.0</v>
      </c>
      <c r="I39" s="39" t="s">
        <v>214</v>
      </c>
      <c r="J39" s="39" t="s">
        <v>204</v>
      </c>
      <c r="K39" s="39" t="s">
        <v>24</v>
      </c>
    </row>
    <row r="40">
      <c r="A40" s="38" t="s">
        <v>1858</v>
      </c>
      <c r="B40" s="39">
        <v>11.0</v>
      </c>
      <c r="C40" s="40">
        <v>7680.0</v>
      </c>
      <c r="D40" s="39">
        <v>20.0</v>
      </c>
      <c r="E40" s="39" t="s">
        <v>312</v>
      </c>
      <c r="F40" s="39" t="s">
        <v>358</v>
      </c>
      <c r="G40" s="39" t="s">
        <v>1856</v>
      </c>
      <c r="H40" s="39">
        <v>20.0</v>
      </c>
      <c r="I40" s="39" t="s">
        <v>214</v>
      </c>
      <c r="J40" s="39" t="s">
        <v>204</v>
      </c>
      <c r="K40" s="39" t="s">
        <v>24</v>
      </c>
    </row>
    <row r="41">
      <c r="A41" s="38" t="s">
        <v>1859</v>
      </c>
      <c r="B41" s="39">
        <v>19.0</v>
      </c>
      <c r="C41" s="40">
        <v>175000.0</v>
      </c>
      <c r="D41" s="39">
        <v>20.0</v>
      </c>
      <c r="E41" s="39" t="s">
        <v>745</v>
      </c>
      <c r="F41" s="39" t="s">
        <v>358</v>
      </c>
      <c r="G41" s="39" t="s">
        <v>1856</v>
      </c>
      <c r="H41" s="39">
        <v>20.0</v>
      </c>
      <c r="I41" s="39" t="s">
        <v>214</v>
      </c>
      <c r="J41" s="39" t="s">
        <v>204</v>
      </c>
      <c r="K41" s="39" t="s">
        <v>24</v>
      </c>
    </row>
    <row r="42">
      <c r="A42" s="6" t="s">
        <v>1860</v>
      </c>
      <c r="B42" s="7">
        <v>2.0</v>
      </c>
      <c r="C42" s="36">
        <v>375.0</v>
      </c>
      <c r="D42" s="7">
        <v>20.0</v>
      </c>
      <c r="E42" s="7" t="s">
        <v>279</v>
      </c>
      <c r="F42" s="7" t="s">
        <v>249</v>
      </c>
      <c r="G42" s="7" t="s">
        <v>1861</v>
      </c>
      <c r="H42" s="7">
        <v>5.0</v>
      </c>
      <c r="I42" s="7" t="s">
        <v>214</v>
      </c>
      <c r="J42" s="7" t="s">
        <v>204</v>
      </c>
      <c r="K42" s="7" t="s">
        <v>9</v>
      </c>
    </row>
    <row r="43">
      <c r="A43" s="6" t="s">
        <v>1862</v>
      </c>
      <c r="B43" s="7">
        <v>6.0</v>
      </c>
      <c r="C43" s="36">
        <v>1040.0</v>
      </c>
      <c r="D43" s="7">
        <v>20.0</v>
      </c>
      <c r="E43" s="7" t="s">
        <v>220</v>
      </c>
      <c r="F43" s="7" t="s">
        <v>249</v>
      </c>
      <c r="G43" s="7" t="s">
        <v>1863</v>
      </c>
      <c r="H43" s="7">
        <v>10.0</v>
      </c>
      <c r="I43" s="7" t="s">
        <v>214</v>
      </c>
      <c r="J43" s="7" t="s">
        <v>204</v>
      </c>
      <c r="K43" s="7" t="s">
        <v>9</v>
      </c>
    </row>
    <row r="44">
      <c r="A44" s="6" t="s">
        <v>1864</v>
      </c>
      <c r="B44" s="7">
        <v>8.0</v>
      </c>
      <c r="C44" s="36">
        <v>2800.0</v>
      </c>
      <c r="D44" s="7">
        <v>20.0</v>
      </c>
      <c r="E44" s="7" t="s">
        <v>301</v>
      </c>
      <c r="F44" s="7" t="s">
        <v>249</v>
      </c>
      <c r="G44" s="7" t="s">
        <v>1863</v>
      </c>
      <c r="H44" s="7">
        <v>10.0</v>
      </c>
      <c r="I44" s="7" t="s">
        <v>214</v>
      </c>
      <c r="J44" s="7" t="s">
        <v>204</v>
      </c>
      <c r="K44" s="7" t="s">
        <v>9</v>
      </c>
    </row>
    <row r="45">
      <c r="A45" s="6" t="s">
        <v>1865</v>
      </c>
      <c r="B45" s="7">
        <v>12.0</v>
      </c>
      <c r="C45" s="36">
        <v>9380.0</v>
      </c>
      <c r="D45" s="7">
        <v>20.0</v>
      </c>
      <c r="E45" s="7" t="s">
        <v>292</v>
      </c>
      <c r="F45" s="7" t="s">
        <v>249</v>
      </c>
      <c r="G45" s="7" t="s">
        <v>1866</v>
      </c>
      <c r="H45" s="7">
        <v>15.0</v>
      </c>
      <c r="I45" s="7" t="s">
        <v>214</v>
      </c>
      <c r="J45" s="7" t="s">
        <v>204</v>
      </c>
      <c r="K45" s="7" t="s">
        <v>9</v>
      </c>
    </row>
    <row r="46">
      <c r="A46" s="6" t="s">
        <v>1867</v>
      </c>
      <c r="B46" s="7">
        <v>16.0</v>
      </c>
      <c r="C46" s="36">
        <v>44000.0</v>
      </c>
      <c r="D46" s="7">
        <v>20.0</v>
      </c>
      <c r="E46" s="7" t="s">
        <v>295</v>
      </c>
      <c r="F46" s="7" t="s">
        <v>249</v>
      </c>
      <c r="G46" s="7" t="s">
        <v>1868</v>
      </c>
      <c r="H46" s="7">
        <v>15.0</v>
      </c>
      <c r="I46" s="7" t="s">
        <v>214</v>
      </c>
      <c r="J46" s="7" t="s">
        <v>204</v>
      </c>
      <c r="K46" s="7" t="s">
        <v>9</v>
      </c>
    </row>
    <row r="47">
      <c r="A47" s="6" t="s">
        <v>1869</v>
      </c>
      <c r="B47" s="7">
        <v>18.0</v>
      </c>
      <c r="C47" s="36">
        <v>108800.0</v>
      </c>
      <c r="D47" s="7">
        <v>20.0</v>
      </c>
      <c r="E47" s="7" t="s">
        <v>258</v>
      </c>
      <c r="F47" s="7" t="s">
        <v>249</v>
      </c>
      <c r="G47" s="7" t="s">
        <v>1870</v>
      </c>
      <c r="H47" s="7">
        <v>15.0</v>
      </c>
      <c r="I47" s="7" t="s">
        <v>214</v>
      </c>
      <c r="J47" s="7" t="s">
        <v>204</v>
      </c>
      <c r="K47" s="7" t="s">
        <v>9</v>
      </c>
    </row>
    <row r="48">
      <c r="A48" s="50" t="s">
        <v>1871</v>
      </c>
      <c r="B48" s="42">
        <v>9.0</v>
      </c>
      <c r="C48" s="51">
        <v>2250.0</v>
      </c>
      <c r="D48" s="39">
        <v>20.0</v>
      </c>
      <c r="E48" s="39" t="s">
        <v>204</v>
      </c>
      <c r="F48" s="39" t="s">
        <v>204</v>
      </c>
      <c r="G48" s="45" t="s">
        <v>1809</v>
      </c>
      <c r="H48" s="42">
        <v>10.0</v>
      </c>
      <c r="I48" s="39" t="s">
        <v>214</v>
      </c>
      <c r="J48" s="45" t="s">
        <v>1810</v>
      </c>
      <c r="K48" s="45" t="s">
        <v>24</v>
      </c>
    </row>
    <row r="49">
      <c r="A49" s="50" t="s">
        <v>1872</v>
      </c>
      <c r="B49" s="39">
        <v>6.0</v>
      </c>
      <c r="C49" s="40">
        <v>1400.0</v>
      </c>
      <c r="D49" s="39">
        <v>20.0</v>
      </c>
      <c r="E49" s="39" t="s">
        <v>204</v>
      </c>
      <c r="F49" s="39" t="s">
        <v>204</v>
      </c>
      <c r="G49" s="45" t="s">
        <v>1809</v>
      </c>
      <c r="H49" s="39">
        <v>5.0</v>
      </c>
      <c r="I49" s="39" t="s">
        <v>214</v>
      </c>
      <c r="J49" s="45" t="s">
        <v>1810</v>
      </c>
      <c r="K49" s="45" t="s">
        <v>24</v>
      </c>
    </row>
    <row r="50">
      <c r="A50" s="38" t="s">
        <v>1873</v>
      </c>
      <c r="B50" s="39">
        <v>9.0</v>
      </c>
      <c r="C50" s="40">
        <v>4200.0</v>
      </c>
      <c r="D50" s="39">
        <v>20.0</v>
      </c>
      <c r="E50" s="39" t="s">
        <v>204</v>
      </c>
      <c r="F50" s="39" t="s">
        <v>204</v>
      </c>
      <c r="G50" s="45" t="s">
        <v>1809</v>
      </c>
      <c r="H50" s="39">
        <v>5.0</v>
      </c>
      <c r="I50" s="39" t="s">
        <v>214</v>
      </c>
      <c r="J50" s="45" t="s">
        <v>1810</v>
      </c>
      <c r="K50" s="45" t="s">
        <v>24</v>
      </c>
    </row>
    <row r="51">
      <c r="A51" s="38" t="s">
        <v>1874</v>
      </c>
      <c r="B51" s="39">
        <v>12.0</v>
      </c>
      <c r="C51" s="40">
        <v>12500.0</v>
      </c>
      <c r="D51" s="39">
        <v>20.0</v>
      </c>
      <c r="E51" s="39" t="s">
        <v>204</v>
      </c>
      <c r="F51" s="39" t="s">
        <v>204</v>
      </c>
      <c r="G51" s="45" t="s">
        <v>1809</v>
      </c>
      <c r="H51" s="39">
        <v>5.0</v>
      </c>
      <c r="I51" s="39" t="s">
        <v>214</v>
      </c>
      <c r="J51" s="45" t="s">
        <v>1810</v>
      </c>
      <c r="K51" s="45" t="s">
        <v>24</v>
      </c>
    </row>
    <row r="52">
      <c r="A52" s="50" t="s">
        <v>1875</v>
      </c>
      <c r="B52" s="42">
        <v>15.0</v>
      </c>
      <c r="C52" s="51">
        <v>37000.0</v>
      </c>
      <c r="D52" s="39">
        <v>20.0</v>
      </c>
      <c r="E52" s="39" t="s">
        <v>204</v>
      </c>
      <c r="F52" s="39" t="s">
        <v>204</v>
      </c>
      <c r="G52" s="45" t="s">
        <v>1809</v>
      </c>
      <c r="H52" s="42">
        <v>5.0</v>
      </c>
      <c r="I52" s="39" t="s">
        <v>214</v>
      </c>
      <c r="J52" s="45" t="s">
        <v>1810</v>
      </c>
      <c r="K52" s="45" t="s">
        <v>24</v>
      </c>
    </row>
    <row r="53">
      <c r="A53" s="38" t="s">
        <v>1876</v>
      </c>
      <c r="B53" s="39">
        <v>18.0</v>
      </c>
      <c r="C53" s="40">
        <v>109000.0</v>
      </c>
      <c r="D53" s="39">
        <v>20.0</v>
      </c>
      <c r="E53" s="39" t="s">
        <v>204</v>
      </c>
      <c r="F53" s="39" t="s">
        <v>204</v>
      </c>
      <c r="G53" s="45" t="s">
        <v>1809</v>
      </c>
      <c r="H53" s="39">
        <v>5.0</v>
      </c>
      <c r="I53" s="39" t="s">
        <v>214</v>
      </c>
      <c r="J53" s="45" t="s">
        <v>1810</v>
      </c>
      <c r="K53" s="45" t="s">
        <v>24</v>
      </c>
    </row>
    <row r="54">
      <c r="A54" s="6" t="s">
        <v>1877</v>
      </c>
      <c r="B54" s="7">
        <v>5.0</v>
      </c>
      <c r="C54" s="36">
        <v>870.0</v>
      </c>
      <c r="D54" s="7">
        <v>20.0</v>
      </c>
      <c r="E54" s="7" t="s">
        <v>232</v>
      </c>
      <c r="F54" s="7" t="s">
        <v>415</v>
      </c>
      <c r="G54" s="7" t="s">
        <v>795</v>
      </c>
      <c r="H54" s="7">
        <v>10.0</v>
      </c>
      <c r="I54" s="7" t="s">
        <v>214</v>
      </c>
      <c r="J54" s="7" t="s">
        <v>204</v>
      </c>
      <c r="K54" s="7" t="s">
        <v>69</v>
      </c>
    </row>
    <row r="55">
      <c r="A55" s="6" t="s">
        <v>1878</v>
      </c>
      <c r="B55" s="7">
        <v>9.0</v>
      </c>
      <c r="C55" s="36">
        <v>3900.0</v>
      </c>
      <c r="D55" s="7">
        <v>20.0</v>
      </c>
      <c r="E55" s="7" t="s">
        <v>230</v>
      </c>
      <c r="F55" s="7" t="s">
        <v>415</v>
      </c>
      <c r="G55" s="7" t="s">
        <v>795</v>
      </c>
      <c r="H55" s="7">
        <v>15.0</v>
      </c>
      <c r="I55" s="7" t="s">
        <v>214</v>
      </c>
      <c r="J55" s="7" t="s">
        <v>204</v>
      </c>
      <c r="K55" s="7" t="s">
        <v>69</v>
      </c>
    </row>
    <row r="56">
      <c r="A56" s="6" t="s">
        <v>1879</v>
      </c>
      <c r="B56" s="7">
        <v>13.0</v>
      </c>
      <c r="C56" s="36">
        <v>14640.0</v>
      </c>
      <c r="D56" s="7">
        <v>20.0</v>
      </c>
      <c r="E56" s="7" t="s">
        <v>225</v>
      </c>
      <c r="F56" s="7" t="s">
        <v>415</v>
      </c>
      <c r="G56" s="7" t="s">
        <v>795</v>
      </c>
      <c r="H56" s="7">
        <v>20.0</v>
      </c>
      <c r="I56" s="7" t="s">
        <v>214</v>
      </c>
      <c r="J56" s="7" t="s">
        <v>204</v>
      </c>
      <c r="K56" s="7" t="s">
        <v>69</v>
      </c>
    </row>
    <row r="57">
      <c r="A57" s="6" t="s">
        <v>1880</v>
      </c>
      <c r="B57" s="7">
        <v>17.0</v>
      </c>
      <c r="C57" s="36">
        <v>72900.0</v>
      </c>
      <c r="D57" s="7">
        <v>20.0</v>
      </c>
      <c r="E57" s="7" t="s">
        <v>346</v>
      </c>
      <c r="F57" s="7" t="s">
        <v>415</v>
      </c>
      <c r="G57" s="7" t="s">
        <v>795</v>
      </c>
      <c r="H57" s="7">
        <v>20.0</v>
      </c>
      <c r="I57" s="7" t="s">
        <v>214</v>
      </c>
      <c r="J57" s="7" t="s">
        <v>204</v>
      </c>
      <c r="K57" s="7" t="s">
        <v>69</v>
      </c>
    </row>
    <row r="58">
      <c r="A58" s="48" t="s">
        <v>1881</v>
      </c>
      <c r="B58" s="45">
        <v>4.0</v>
      </c>
      <c r="C58" s="49">
        <v>325.0</v>
      </c>
      <c r="D58" s="45">
        <v>20.0</v>
      </c>
      <c r="E58" s="45" t="s">
        <v>204</v>
      </c>
      <c r="F58" s="45" t="s">
        <v>204</v>
      </c>
      <c r="G58" s="45" t="s">
        <v>1809</v>
      </c>
      <c r="H58" s="45">
        <v>10.0</v>
      </c>
      <c r="I58" s="45" t="s">
        <v>214</v>
      </c>
      <c r="J58" s="45" t="s">
        <v>1810</v>
      </c>
      <c r="K58" s="45" t="s">
        <v>34</v>
      </c>
    </row>
    <row r="59">
      <c r="A59" s="48" t="s">
        <v>1882</v>
      </c>
      <c r="B59" s="45">
        <v>8.0</v>
      </c>
      <c r="C59" s="49">
        <v>1400.0</v>
      </c>
      <c r="D59" s="45">
        <v>20.0</v>
      </c>
      <c r="E59" s="45" t="s">
        <v>204</v>
      </c>
      <c r="F59" s="45" t="s">
        <v>204</v>
      </c>
      <c r="G59" s="45" t="s">
        <v>1809</v>
      </c>
      <c r="H59" s="45">
        <v>15.0</v>
      </c>
      <c r="I59" s="45" t="s">
        <v>214</v>
      </c>
      <c r="J59" s="45" t="s">
        <v>1810</v>
      </c>
      <c r="K59" s="45" t="s">
        <v>34</v>
      </c>
    </row>
    <row r="60">
      <c r="A60" s="48" t="s">
        <v>1883</v>
      </c>
      <c r="B60" s="45">
        <v>12.0</v>
      </c>
      <c r="C60" s="49">
        <v>5300.0</v>
      </c>
      <c r="D60" s="45">
        <v>20.0</v>
      </c>
      <c r="E60" s="45" t="s">
        <v>204</v>
      </c>
      <c r="F60" s="45" t="s">
        <v>204</v>
      </c>
      <c r="G60" s="45" t="s">
        <v>1809</v>
      </c>
      <c r="H60" s="45">
        <v>20.0</v>
      </c>
      <c r="I60" s="45" t="s">
        <v>214</v>
      </c>
      <c r="J60" s="45" t="s">
        <v>1810</v>
      </c>
      <c r="K60" s="45" t="s">
        <v>34</v>
      </c>
    </row>
    <row r="61">
      <c r="A61" s="48" t="s">
        <v>1884</v>
      </c>
      <c r="B61" s="45">
        <v>16.0</v>
      </c>
      <c r="C61" s="49">
        <v>26000.0</v>
      </c>
      <c r="D61" s="45">
        <v>20.0</v>
      </c>
      <c r="E61" s="45" t="s">
        <v>204</v>
      </c>
      <c r="F61" s="45" t="s">
        <v>204</v>
      </c>
      <c r="G61" s="45" t="s">
        <v>1809</v>
      </c>
      <c r="H61" s="45">
        <v>25.0</v>
      </c>
      <c r="I61" s="45" t="s">
        <v>214</v>
      </c>
      <c r="J61" s="45" t="s">
        <v>1810</v>
      </c>
      <c r="K61" s="45" t="s">
        <v>34</v>
      </c>
    </row>
    <row r="62">
      <c r="A62" s="38" t="s">
        <v>1885</v>
      </c>
      <c r="B62" s="39">
        <v>5.0</v>
      </c>
      <c r="C62" s="40">
        <v>950.0</v>
      </c>
      <c r="D62" s="39">
        <v>20.0</v>
      </c>
      <c r="E62" s="39" t="s">
        <v>267</v>
      </c>
      <c r="F62" s="39" t="s">
        <v>263</v>
      </c>
      <c r="G62" s="45" t="s">
        <v>1886</v>
      </c>
      <c r="H62" s="39">
        <v>20.0</v>
      </c>
      <c r="I62" s="39" t="s">
        <v>214</v>
      </c>
      <c r="J62" s="39" t="s">
        <v>204</v>
      </c>
      <c r="K62" s="39" t="s">
        <v>24</v>
      </c>
    </row>
    <row r="63">
      <c r="A63" s="50" t="s">
        <v>1887</v>
      </c>
      <c r="B63" s="42">
        <v>9.0</v>
      </c>
      <c r="C63" s="51">
        <v>4350.0</v>
      </c>
      <c r="D63" s="39">
        <v>20.0</v>
      </c>
      <c r="E63" s="42" t="s">
        <v>383</v>
      </c>
      <c r="F63" s="42" t="s">
        <v>263</v>
      </c>
      <c r="G63" s="52" t="s">
        <v>1888</v>
      </c>
      <c r="H63" s="42">
        <v>20.0</v>
      </c>
      <c r="I63" s="39" t="s">
        <v>214</v>
      </c>
      <c r="J63" s="39" t="s">
        <v>204</v>
      </c>
      <c r="K63" s="39" t="s">
        <v>24</v>
      </c>
    </row>
    <row r="64">
      <c r="A64" s="38" t="s">
        <v>1889</v>
      </c>
      <c r="B64" s="39">
        <v>15.0</v>
      </c>
      <c r="C64" s="40">
        <v>37500.0</v>
      </c>
      <c r="D64" s="39">
        <v>20.0</v>
      </c>
      <c r="E64" s="39" t="s">
        <v>270</v>
      </c>
      <c r="F64" s="39" t="s">
        <v>263</v>
      </c>
      <c r="G64" s="45" t="s">
        <v>1888</v>
      </c>
      <c r="H64" s="39">
        <v>20.0</v>
      </c>
      <c r="I64" s="39" t="s">
        <v>214</v>
      </c>
      <c r="J64" s="39" t="s">
        <v>204</v>
      </c>
      <c r="K64" s="39" t="s">
        <v>24</v>
      </c>
    </row>
    <row r="65">
      <c r="A65" s="38" t="s">
        <v>1890</v>
      </c>
      <c r="B65" s="39">
        <v>17.0</v>
      </c>
      <c r="C65" s="40">
        <v>82500.0</v>
      </c>
      <c r="D65" s="39">
        <v>20.0</v>
      </c>
      <c r="E65" s="39" t="s">
        <v>1048</v>
      </c>
      <c r="F65" s="39" t="s">
        <v>263</v>
      </c>
      <c r="G65" s="45" t="s">
        <v>1891</v>
      </c>
      <c r="H65" s="39">
        <v>20.0</v>
      </c>
      <c r="I65" s="39" t="s">
        <v>214</v>
      </c>
      <c r="J65" s="39" t="s">
        <v>204</v>
      </c>
      <c r="K65" s="39" t="s">
        <v>24</v>
      </c>
    </row>
    <row r="66">
      <c r="A66" s="38" t="s">
        <v>1892</v>
      </c>
      <c r="B66" s="39">
        <v>2.0</v>
      </c>
      <c r="C66" s="40">
        <v>185.0</v>
      </c>
      <c r="D66" s="39">
        <v>20.0</v>
      </c>
      <c r="E66" s="39" t="s">
        <v>204</v>
      </c>
      <c r="F66" s="39" t="s">
        <v>204</v>
      </c>
      <c r="G66" s="39" t="s">
        <v>264</v>
      </c>
      <c r="H66" s="39">
        <v>10.0</v>
      </c>
      <c r="I66" s="39" t="s">
        <v>214</v>
      </c>
      <c r="J66" s="39" t="s">
        <v>204</v>
      </c>
      <c r="K66" s="39" t="s">
        <v>24</v>
      </c>
    </row>
    <row r="67">
      <c r="A67" s="38" t="s">
        <v>1893</v>
      </c>
      <c r="B67" s="39">
        <v>5.0</v>
      </c>
      <c r="C67" s="40">
        <v>810.0</v>
      </c>
      <c r="D67" s="39">
        <v>20.0</v>
      </c>
      <c r="E67" s="39" t="s">
        <v>204</v>
      </c>
      <c r="F67" s="39" t="s">
        <v>204</v>
      </c>
      <c r="G67" s="39" t="s">
        <v>264</v>
      </c>
      <c r="H67" s="39">
        <v>15.0</v>
      </c>
      <c r="I67" s="39" t="s">
        <v>214</v>
      </c>
      <c r="J67" s="39" t="s">
        <v>204</v>
      </c>
      <c r="K67" s="39" t="s">
        <v>24</v>
      </c>
    </row>
    <row r="68">
      <c r="A68" s="38" t="s">
        <v>1894</v>
      </c>
      <c r="B68" s="39">
        <v>7.0</v>
      </c>
      <c r="C68" s="40">
        <v>1640.0</v>
      </c>
      <c r="D68" s="39">
        <v>20.0</v>
      </c>
      <c r="E68" s="39" t="s">
        <v>232</v>
      </c>
      <c r="F68" s="39" t="s">
        <v>363</v>
      </c>
      <c r="G68" s="45" t="s">
        <v>1895</v>
      </c>
      <c r="H68" s="39">
        <v>15.0</v>
      </c>
      <c r="I68" s="39" t="s">
        <v>214</v>
      </c>
      <c r="J68" s="39" t="s">
        <v>204</v>
      </c>
      <c r="K68" s="39" t="s">
        <v>24</v>
      </c>
    </row>
    <row r="69">
      <c r="A69" s="38" t="s">
        <v>1896</v>
      </c>
      <c r="B69" s="39">
        <v>11.0</v>
      </c>
      <c r="C69" s="40">
        <v>6910.0</v>
      </c>
      <c r="D69" s="39">
        <v>20.0</v>
      </c>
      <c r="E69" s="39" t="s">
        <v>262</v>
      </c>
      <c r="F69" s="39" t="s">
        <v>363</v>
      </c>
      <c r="G69" s="45" t="s">
        <v>1895</v>
      </c>
      <c r="H69" s="39">
        <v>20.0</v>
      </c>
      <c r="I69" s="39" t="s">
        <v>214</v>
      </c>
      <c r="J69" s="39" t="s">
        <v>204</v>
      </c>
      <c r="K69" s="39" t="s">
        <v>24</v>
      </c>
    </row>
    <row r="70">
      <c r="A70" s="38" t="s">
        <v>1897</v>
      </c>
      <c r="B70" s="39">
        <v>15.0</v>
      </c>
      <c r="C70" s="40">
        <v>28200.0</v>
      </c>
      <c r="D70" s="39">
        <v>20.0</v>
      </c>
      <c r="E70" s="39" t="s">
        <v>217</v>
      </c>
      <c r="F70" s="39" t="s">
        <v>363</v>
      </c>
      <c r="G70" s="45" t="s">
        <v>1895</v>
      </c>
      <c r="H70" s="39">
        <v>20.0</v>
      </c>
      <c r="I70" s="39" t="s">
        <v>214</v>
      </c>
      <c r="J70" s="39" t="s">
        <v>204</v>
      </c>
      <c r="K70" s="39" t="s">
        <v>24</v>
      </c>
    </row>
    <row r="71">
      <c r="A71" s="50" t="s">
        <v>1898</v>
      </c>
      <c r="B71" s="42">
        <v>17.0</v>
      </c>
      <c r="C71" s="51">
        <v>67000.0</v>
      </c>
      <c r="D71" s="39">
        <v>20.0</v>
      </c>
      <c r="E71" s="42" t="s">
        <v>312</v>
      </c>
      <c r="F71" s="42" t="s">
        <v>363</v>
      </c>
      <c r="G71" s="45" t="s">
        <v>1895</v>
      </c>
      <c r="H71" s="42">
        <v>25.0</v>
      </c>
      <c r="I71" s="39" t="s">
        <v>214</v>
      </c>
      <c r="J71" s="39" t="s">
        <v>204</v>
      </c>
      <c r="K71" s="39" t="s">
        <v>24</v>
      </c>
    </row>
    <row r="72">
      <c r="A72" s="38" t="s">
        <v>1899</v>
      </c>
      <c r="B72" s="39">
        <v>20.0</v>
      </c>
      <c r="C72" s="40">
        <v>222000.0</v>
      </c>
      <c r="D72" s="39">
        <v>20.0</v>
      </c>
      <c r="E72" s="39" t="s">
        <v>314</v>
      </c>
      <c r="F72" s="39" t="s">
        <v>363</v>
      </c>
      <c r="G72" s="45" t="s">
        <v>1895</v>
      </c>
      <c r="H72" s="39">
        <v>25.0</v>
      </c>
      <c r="I72" s="39" t="s">
        <v>214</v>
      </c>
      <c r="J72" s="39" t="s">
        <v>204</v>
      </c>
      <c r="K72" s="39" t="s">
        <v>24</v>
      </c>
    </row>
    <row r="73">
      <c r="A73" s="6" t="s">
        <v>1900</v>
      </c>
      <c r="B73" s="7">
        <v>4.0</v>
      </c>
      <c r="C73" s="36">
        <v>725.0</v>
      </c>
      <c r="D73" s="7">
        <v>20.0</v>
      </c>
      <c r="E73" s="7" t="s">
        <v>267</v>
      </c>
      <c r="F73" s="7" t="s">
        <v>403</v>
      </c>
      <c r="G73" s="7" t="s">
        <v>1901</v>
      </c>
      <c r="H73" s="7">
        <v>15.0</v>
      </c>
      <c r="I73" s="7" t="s">
        <v>214</v>
      </c>
      <c r="J73" s="7" t="s">
        <v>204</v>
      </c>
      <c r="K73" s="7" t="s">
        <v>9</v>
      </c>
    </row>
    <row r="74">
      <c r="A74" s="6" t="s">
        <v>1902</v>
      </c>
      <c r="B74" s="7">
        <v>8.0</v>
      </c>
      <c r="C74" s="36">
        <v>2720.0</v>
      </c>
      <c r="D74" s="7">
        <v>20.0</v>
      </c>
      <c r="E74" s="7" t="s">
        <v>262</v>
      </c>
      <c r="F74" s="7" t="s">
        <v>403</v>
      </c>
      <c r="G74" s="7" t="s">
        <v>1901</v>
      </c>
      <c r="H74" s="7">
        <v>20.0</v>
      </c>
      <c r="I74" s="7" t="s">
        <v>214</v>
      </c>
      <c r="J74" s="7" t="s">
        <v>204</v>
      </c>
      <c r="K74" s="7" t="s">
        <v>9</v>
      </c>
    </row>
    <row r="75">
      <c r="A75" s="6" t="s">
        <v>1903</v>
      </c>
      <c r="B75" s="7">
        <v>12.0</v>
      </c>
      <c r="C75" s="36">
        <v>11300.0</v>
      </c>
      <c r="D75" s="7">
        <v>20.0</v>
      </c>
      <c r="E75" s="7" t="s">
        <v>217</v>
      </c>
      <c r="F75" s="7" t="s">
        <v>403</v>
      </c>
      <c r="G75" s="7" t="s">
        <v>1901</v>
      </c>
      <c r="H75" s="7">
        <v>25.0</v>
      </c>
      <c r="I75" s="7" t="s">
        <v>214</v>
      </c>
      <c r="J75" s="7" t="s">
        <v>204</v>
      </c>
      <c r="K75" s="7" t="s">
        <v>9</v>
      </c>
    </row>
    <row r="76">
      <c r="A76" s="6" t="s">
        <v>1904</v>
      </c>
      <c r="B76" s="7">
        <v>16.0</v>
      </c>
      <c r="C76" s="36">
        <v>43500.0</v>
      </c>
      <c r="D76" s="7">
        <v>20.0</v>
      </c>
      <c r="E76" s="7" t="s">
        <v>544</v>
      </c>
      <c r="F76" s="7" t="s">
        <v>403</v>
      </c>
      <c r="G76" s="7" t="s">
        <v>1901</v>
      </c>
      <c r="H76" s="7">
        <v>30.0</v>
      </c>
      <c r="I76" s="7" t="s">
        <v>214</v>
      </c>
      <c r="J76" s="7" t="s">
        <v>204</v>
      </c>
      <c r="K76" s="7" t="s">
        <v>9</v>
      </c>
    </row>
    <row r="77">
      <c r="A77" s="6" t="s">
        <v>1905</v>
      </c>
      <c r="B77" s="7">
        <v>1.0</v>
      </c>
      <c r="C77" s="36">
        <v>130.0</v>
      </c>
      <c r="D77" s="7">
        <v>20.0</v>
      </c>
      <c r="E77" s="7" t="s">
        <v>232</v>
      </c>
      <c r="F77" s="7" t="s">
        <v>263</v>
      </c>
      <c r="G77" s="7" t="s">
        <v>204</v>
      </c>
      <c r="H77" s="7">
        <v>15.0</v>
      </c>
      <c r="I77" s="7" t="s">
        <v>214</v>
      </c>
      <c r="J77" s="7" t="s">
        <v>204</v>
      </c>
      <c r="K77" s="7" t="s">
        <v>9</v>
      </c>
    </row>
    <row r="78">
      <c r="A78" s="6" t="s">
        <v>1906</v>
      </c>
      <c r="B78" s="7">
        <v>4.0</v>
      </c>
      <c r="C78" s="36">
        <v>650.0</v>
      </c>
      <c r="D78" s="7">
        <v>20.0</v>
      </c>
      <c r="E78" s="7" t="s">
        <v>310</v>
      </c>
      <c r="F78" s="7" t="s">
        <v>263</v>
      </c>
      <c r="G78" s="7" t="s">
        <v>204</v>
      </c>
      <c r="H78" s="7">
        <v>15.0</v>
      </c>
      <c r="I78" s="7" t="s">
        <v>214</v>
      </c>
      <c r="J78" s="7" t="s">
        <v>204</v>
      </c>
      <c r="K78" s="7" t="s">
        <v>9</v>
      </c>
    </row>
    <row r="79">
      <c r="A79" s="6" t="s">
        <v>1907</v>
      </c>
      <c r="B79" s="7">
        <v>10.0</v>
      </c>
      <c r="C79" s="36">
        <v>5380.0</v>
      </c>
      <c r="D79" s="7">
        <v>20.0</v>
      </c>
      <c r="E79" s="7" t="s">
        <v>306</v>
      </c>
      <c r="F79" s="7" t="s">
        <v>263</v>
      </c>
      <c r="G79" s="7" t="s">
        <v>204</v>
      </c>
      <c r="H79" s="7">
        <v>15.0</v>
      </c>
      <c r="I79" s="7" t="s">
        <v>214</v>
      </c>
      <c r="J79" s="7" t="s">
        <v>204</v>
      </c>
      <c r="K79" s="7" t="s">
        <v>9</v>
      </c>
    </row>
    <row r="80">
      <c r="A80" s="6" t="s">
        <v>1908</v>
      </c>
      <c r="B80" s="7">
        <v>14.0</v>
      </c>
      <c r="C80" s="36">
        <v>23600.0</v>
      </c>
      <c r="D80" s="7">
        <v>20.0</v>
      </c>
      <c r="E80" s="7" t="s">
        <v>314</v>
      </c>
      <c r="F80" s="7" t="s">
        <v>263</v>
      </c>
      <c r="G80" s="7" t="s">
        <v>204</v>
      </c>
      <c r="H80" s="7">
        <v>15.0</v>
      </c>
      <c r="I80" s="7" t="s">
        <v>214</v>
      </c>
      <c r="J80" s="7" t="s">
        <v>204</v>
      </c>
      <c r="K80" s="7" t="s">
        <v>9</v>
      </c>
    </row>
    <row r="81">
      <c r="A81" s="6" t="s">
        <v>1909</v>
      </c>
      <c r="B81" s="7">
        <v>20.0</v>
      </c>
      <c r="C81" s="36">
        <v>110000.0</v>
      </c>
      <c r="D81" s="7">
        <v>20.0</v>
      </c>
      <c r="E81" s="7" t="s">
        <v>585</v>
      </c>
      <c r="F81" s="7" t="s">
        <v>263</v>
      </c>
      <c r="G81" s="7" t="s">
        <v>204</v>
      </c>
      <c r="H81" s="7">
        <v>15.0</v>
      </c>
      <c r="I81" s="7" t="s">
        <v>214</v>
      </c>
      <c r="J81" s="7" t="s">
        <v>204</v>
      </c>
      <c r="K81" s="7" t="s">
        <v>9</v>
      </c>
    </row>
    <row r="82">
      <c r="A82" s="6" t="s">
        <v>1910</v>
      </c>
      <c r="B82" s="7">
        <v>1.0</v>
      </c>
      <c r="C82" s="36">
        <v>40.0</v>
      </c>
      <c r="D82" s="7">
        <v>20.0</v>
      </c>
      <c r="E82" s="7" t="s">
        <v>204</v>
      </c>
      <c r="F82" s="7" t="s">
        <v>204</v>
      </c>
      <c r="G82" s="7" t="s">
        <v>1911</v>
      </c>
      <c r="H82" s="7">
        <v>20.0</v>
      </c>
      <c r="I82" s="7" t="s">
        <v>214</v>
      </c>
      <c r="J82" s="7" t="s">
        <v>204</v>
      </c>
      <c r="K82" s="7" t="s">
        <v>9</v>
      </c>
    </row>
    <row r="83">
      <c r="A83" s="48" t="s">
        <v>1912</v>
      </c>
      <c r="B83" s="45">
        <v>3.0</v>
      </c>
      <c r="C83" s="49">
        <v>280.0</v>
      </c>
      <c r="D83" s="45">
        <v>20.0</v>
      </c>
      <c r="E83" s="45" t="s">
        <v>267</v>
      </c>
      <c r="F83" s="45" t="s">
        <v>283</v>
      </c>
      <c r="G83" s="45" t="s">
        <v>1809</v>
      </c>
      <c r="H83" s="45">
        <v>20.0</v>
      </c>
      <c r="I83" s="45" t="s">
        <v>214</v>
      </c>
      <c r="J83" s="45" t="s">
        <v>1810</v>
      </c>
      <c r="K83" s="45" t="s">
        <v>109</v>
      </c>
    </row>
    <row r="84">
      <c r="A84" s="48" t="s">
        <v>1913</v>
      </c>
      <c r="B84" s="45">
        <v>6.0</v>
      </c>
      <c r="C84" s="49">
        <v>725.0</v>
      </c>
      <c r="D84" s="45">
        <v>20.0</v>
      </c>
      <c r="E84" s="45" t="s">
        <v>262</v>
      </c>
      <c r="F84" s="45" t="s">
        <v>283</v>
      </c>
      <c r="G84" s="45" t="s">
        <v>1809</v>
      </c>
      <c r="H84" s="45">
        <v>20.0</v>
      </c>
      <c r="I84" s="45" t="s">
        <v>214</v>
      </c>
      <c r="J84" s="45" t="s">
        <v>1810</v>
      </c>
      <c r="K84" s="45" t="s">
        <v>109</v>
      </c>
    </row>
    <row r="85">
      <c r="A85" s="48" t="s">
        <v>1914</v>
      </c>
      <c r="B85" s="45">
        <v>9.0</v>
      </c>
      <c r="C85" s="49">
        <v>2450.0</v>
      </c>
      <c r="D85" s="45">
        <v>20.0</v>
      </c>
      <c r="E85" s="45" t="s">
        <v>383</v>
      </c>
      <c r="F85" s="45" t="s">
        <v>283</v>
      </c>
      <c r="G85" s="45" t="s">
        <v>1809</v>
      </c>
      <c r="H85" s="45">
        <v>20.0</v>
      </c>
      <c r="I85" s="45" t="s">
        <v>214</v>
      </c>
      <c r="J85" s="45" t="s">
        <v>1810</v>
      </c>
      <c r="K85" s="45" t="s">
        <v>109</v>
      </c>
    </row>
    <row r="86">
      <c r="A86" s="48" t="s">
        <v>1915</v>
      </c>
      <c r="B86" s="45">
        <v>12.0</v>
      </c>
      <c r="C86" s="49">
        <v>6500.0</v>
      </c>
      <c r="D86" s="45">
        <v>20.0</v>
      </c>
      <c r="E86" s="45" t="s">
        <v>217</v>
      </c>
      <c r="F86" s="45" t="s">
        <v>283</v>
      </c>
      <c r="G86" s="45" t="s">
        <v>1809</v>
      </c>
      <c r="H86" s="45">
        <v>20.0</v>
      </c>
      <c r="I86" s="45" t="s">
        <v>214</v>
      </c>
      <c r="J86" s="45" t="s">
        <v>1810</v>
      </c>
      <c r="K86" s="45" t="s">
        <v>109</v>
      </c>
    </row>
    <row r="87">
      <c r="A87" s="48" t="s">
        <v>1916</v>
      </c>
      <c r="B87" s="45">
        <v>15.0</v>
      </c>
      <c r="C87" s="49">
        <v>20100.0</v>
      </c>
      <c r="D87" s="45">
        <v>20.0</v>
      </c>
      <c r="E87" s="45" t="s">
        <v>380</v>
      </c>
      <c r="F87" s="45" t="s">
        <v>283</v>
      </c>
      <c r="G87" s="45" t="s">
        <v>1809</v>
      </c>
      <c r="H87" s="45">
        <v>20.0</v>
      </c>
      <c r="I87" s="45" t="s">
        <v>214</v>
      </c>
      <c r="J87" s="45" t="s">
        <v>1810</v>
      </c>
      <c r="K87" s="45" t="s">
        <v>109</v>
      </c>
    </row>
    <row r="88">
      <c r="A88" s="6" t="s">
        <v>1917</v>
      </c>
      <c r="B88" s="7">
        <v>1.0</v>
      </c>
      <c r="C88" s="36">
        <v>170.0</v>
      </c>
      <c r="D88" s="7">
        <v>20.0</v>
      </c>
      <c r="E88" s="7" t="s">
        <v>204</v>
      </c>
      <c r="F88" s="7" t="s">
        <v>204</v>
      </c>
      <c r="G88" s="7" t="s">
        <v>1891</v>
      </c>
      <c r="H88" s="7">
        <v>10.0</v>
      </c>
      <c r="I88" s="7" t="s">
        <v>214</v>
      </c>
      <c r="J88" s="7" t="s">
        <v>204</v>
      </c>
      <c r="K88" s="7" t="s">
        <v>9</v>
      </c>
    </row>
    <row r="89">
      <c r="A89" s="6" t="s">
        <v>1918</v>
      </c>
      <c r="B89" s="7">
        <v>4.0</v>
      </c>
      <c r="C89" s="36">
        <v>675.0</v>
      </c>
      <c r="D89" s="7">
        <v>20.0</v>
      </c>
      <c r="E89" s="7" t="s">
        <v>204</v>
      </c>
      <c r="F89" s="7" t="s">
        <v>204</v>
      </c>
      <c r="G89" s="7" t="s">
        <v>1891</v>
      </c>
      <c r="H89" s="7">
        <v>15.0</v>
      </c>
      <c r="I89" s="7" t="s">
        <v>214</v>
      </c>
      <c r="J89" s="7" t="s">
        <v>204</v>
      </c>
      <c r="K89" s="7" t="s">
        <v>9</v>
      </c>
    </row>
    <row r="90">
      <c r="A90" s="6" t="s">
        <v>1919</v>
      </c>
      <c r="B90" s="7">
        <v>10.0</v>
      </c>
      <c r="C90" s="36">
        <v>5410.0</v>
      </c>
      <c r="D90" s="7">
        <v>20.0</v>
      </c>
      <c r="E90" s="7" t="s">
        <v>204</v>
      </c>
      <c r="F90" s="7" t="s">
        <v>204</v>
      </c>
      <c r="G90" s="7" t="s">
        <v>1891</v>
      </c>
      <c r="H90" s="7">
        <v>20.0</v>
      </c>
      <c r="I90" s="7" t="s">
        <v>214</v>
      </c>
      <c r="J90" s="7" t="s">
        <v>204</v>
      </c>
      <c r="K90" s="7" t="s">
        <v>9</v>
      </c>
    </row>
    <row r="91">
      <c r="A91" s="38" t="s">
        <v>1920</v>
      </c>
      <c r="B91" s="39">
        <v>3.0</v>
      </c>
      <c r="C91" s="40">
        <v>250.0</v>
      </c>
      <c r="D91" s="39">
        <v>20.0</v>
      </c>
      <c r="E91" s="39" t="s">
        <v>204</v>
      </c>
      <c r="F91" s="39" t="s">
        <v>204</v>
      </c>
      <c r="G91" s="45" t="s">
        <v>1809</v>
      </c>
      <c r="H91" s="39">
        <v>10.0</v>
      </c>
      <c r="I91" s="39" t="s">
        <v>214</v>
      </c>
      <c r="J91" s="45" t="s">
        <v>1810</v>
      </c>
      <c r="K91" s="45" t="s">
        <v>24</v>
      </c>
    </row>
    <row r="92">
      <c r="A92" s="38" t="s">
        <v>1921</v>
      </c>
      <c r="B92" s="39">
        <v>6.0</v>
      </c>
      <c r="C92" s="40">
        <v>650.0</v>
      </c>
      <c r="D92" s="39">
        <v>20.0</v>
      </c>
      <c r="E92" s="39" t="s">
        <v>204</v>
      </c>
      <c r="F92" s="39" t="s">
        <v>204</v>
      </c>
      <c r="G92" s="45" t="s">
        <v>1809</v>
      </c>
      <c r="H92" s="39">
        <v>10.0</v>
      </c>
      <c r="I92" s="39" t="s">
        <v>214</v>
      </c>
      <c r="J92" s="45" t="s">
        <v>1810</v>
      </c>
      <c r="K92" s="45" t="s">
        <v>24</v>
      </c>
    </row>
    <row r="93">
      <c r="A93" s="38" t="s">
        <v>1922</v>
      </c>
      <c r="B93" s="39">
        <v>9.0</v>
      </c>
      <c r="C93" s="40">
        <v>2000.0</v>
      </c>
      <c r="D93" s="39">
        <v>20.0</v>
      </c>
      <c r="E93" s="39" t="s">
        <v>204</v>
      </c>
      <c r="F93" s="39" t="s">
        <v>204</v>
      </c>
      <c r="G93" s="45" t="s">
        <v>1809</v>
      </c>
      <c r="H93" s="39">
        <v>15.0</v>
      </c>
      <c r="I93" s="39" t="s">
        <v>214</v>
      </c>
      <c r="J93" s="45" t="s">
        <v>1810</v>
      </c>
      <c r="K93" s="45" t="s">
        <v>24</v>
      </c>
    </row>
    <row r="94">
      <c r="A94" s="38" t="s">
        <v>1923</v>
      </c>
      <c r="B94" s="39">
        <v>12.0</v>
      </c>
      <c r="C94" s="40">
        <v>5000.0</v>
      </c>
      <c r="D94" s="39">
        <v>20.0</v>
      </c>
      <c r="E94" s="39" t="s">
        <v>204</v>
      </c>
      <c r="F94" s="39" t="s">
        <v>204</v>
      </c>
      <c r="G94" s="45" t="s">
        <v>1809</v>
      </c>
      <c r="H94" s="39">
        <v>20.0</v>
      </c>
      <c r="I94" s="39" t="s">
        <v>214</v>
      </c>
      <c r="J94" s="45" t="s">
        <v>1810</v>
      </c>
      <c r="K94" s="45" t="s">
        <v>24</v>
      </c>
    </row>
    <row r="95">
      <c r="A95" s="38" t="s">
        <v>1924</v>
      </c>
      <c r="B95" s="39">
        <v>15.0</v>
      </c>
      <c r="C95" s="40">
        <v>16000.0</v>
      </c>
      <c r="D95" s="39">
        <v>20.0</v>
      </c>
      <c r="E95" s="39" t="s">
        <v>204</v>
      </c>
      <c r="F95" s="39" t="s">
        <v>204</v>
      </c>
      <c r="G95" s="45" t="s">
        <v>1809</v>
      </c>
      <c r="H95" s="39">
        <v>25.0</v>
      </c>
      <c r="I95" s="39" t="s">
        <v>214</v>
      </c>
      <c r="J95" s="45" t="s">
        <v>1810</v>
      </c>
      <c r="K95" s="45" t="s">
        <v>24</v>
      </c>
    </row>
    <row r="96">
      <c r="A96" s="38" t="s">
        <v>1925</v>
      </c>
      <c r="B96" s="39">
        <v>18.0</v>
      </c>
      <c r="C96" s="40">
        <v>49000.0</v>
      </c>
      <c r="D96" s="39">
        <v>20.0</v>
      </c>
      <c r="E96" s="39" t="s">
        <v>204</v>
      </c>
      <c r="F96" s="39" t="s">
        <v>204</v>
      </c>
      <c r="G96" s="45" t="s">
        <v>1809</v>
      </c>
      <c r="H96" s="39">
        <v>30.0</v>
      </c>
      <c r="I96" s="39" t="s">
        <v>214</v>
      </c>
      <c r="J96" s="45" t="s">
        <v>1810</v>
      </c>
      <c r="K96" s="45" t="s">
        <v>24</v>
      </c>
    </row>
    <row r="97">
      <c r="A97" s="6" t="s">
        <v>1926</v>
      </c>
      <c r="B97" s="7">
        <v>10.0</v>
      </c>
      <c r="C97" s="36">
        <v>2900.0</v>
      </c>
      <c r="D97" s="7">
        <v>20.0</v>
      </c>
      <c r="E97" s="7" t="s">
        <v>204</v>
      </c>
      <c r="F97" s="7" t="s">
        <v>204</v>
      </c>
      <c r="G97" s="7" t="s">
        <v>1927</v>
      </c>
      <c r="H97" s="7">
        <v>20.0</v>
      </c>
      <c r="I97" s="7" t="s">
        <v>214</v>
      </c>
      <c r="J97" s="7" t="s">
        <v>1833</v>
      </c>
      <c r="K97" s="7" t="s">
        <v>77</v>
      </c>
    </row>
    <row r="98">
      <c r="A98" s="38" t="s">
        <v>1928</v>
      </c>
      <c r="B98" s="39">
        <v>3.0</v>
      </c>
      <c r="C98" s="40">
        <v>490.0</v>
      </c>
      <c r="D98" s="39">
        <v>20.0</v>
      </c>
      <c r="E98" s="39" t="s">
        <v>204</v>
      </c>
      <c r="F98" s="39" t="s">
        <v>204</v>
      </c>
      <c r="G98" s="39" t="s">
        <v>1929</v>
      </c>
      <c r="H98" s="39">
        <v>10.0</v>
      </c>
      <c r="I98" s="39" t="s">
        <v>214</v>
      </c>
      <c r="J98" s="39" t="s">
        <v>204</v>
      </c>
      <c r="K98" s="39" t="s">
        <v>24</v>
      </c>
    </row>
    <row r="99">
      <c r="A99" s="38" t="s">
        <v>1930</v>
      </c>
      <c r="B99" s="39">
        <v>9.0</v>
      </c>
      <c r="C99" s="40">
        <v>3950.0</v>
      </c>
      <c r="D99" s="39">
        <v>20.0</v>
      </c>
      <c r="E99" s="39" t="s">
        <v>204</v>
      </c>
      <c r="F99" s="39" t="s">
        <v>204</v>
      </c>
      <c r="G99" s="45" t="s">
        <v>1931</v>
      </c>
      <c r="H99" s="39">
        <v>10.0</v>
      </c>
      <c r="I99" s="39" t="s">
        <v>214</v>
      </c>
      <c r="J99" s="39" t="s">
        <v>204</v>
      </c>
      <c r="K99" s="39" t="s">
        <v>24</v>
      </c>
    </row>
    <row r="100">
      <c r="A100" s="38" t="s">
        <v>1932</v>
      </c>
      <c r="B100" s="39">
        <v>13.0</v>
      </c>
      <c r="C100" s="40">
        <v>14700.0</v>
      </c>
      <c r="D100" s="39">
        <v>20.0</v>
      </c>
      <c r="E100" s="39" t="s">
        <v>204</v>
      </c>
      <c r="F100" s="39" t="s">
        <v>204</v>
      </c>
      <c r="G100" s="45" t="s">
        <v>1933</v>
      </c>
      <c r="H100" s="39">
        <v>15.0</v>
      </c>
      <c r="I100" s="39" t="s">
        <v>214</v>
      </c>
      <c r="J100" s="39" t="s">
        <v>204</v>
      </c>
      <c r="K100" s="39" t="s">
        <v>24</v>
      </c>
    </row>
    <row r="101">
      <c r="A101" s="38" t="s">
        <v>1934</v>
      </c>
      <c r="B101" s="39">
        <v>19.0</v>
      </c>
      <c r="C101" s="40">
        <v>163000.0</v>
      </c>
      <c r="D101" s="39">
        <v>20.0</v>
      </c>
      <c r="E101" s="39" t="s">
        <v>204</v>
      </c>
      <c r="F101" s="39" t="s">
        <v>204</v>
      </c>
      <c r="G101" s="45" t="s">
        <v>1933</v>
      </c>
      <c r="H101" s="39">
        <v>25.0</v>
      </c>
      <c r="I101" s="39" t="s">
        <v>214</v>
      </c>
      <c r="J101" s="39" t="s">
        <v>204</v>
      </c>
      <c r="K101" s="39" t="s">
        <v>24</v>
      </c>
    </row>
    <row r="102">
      <c r="A102" s="38" t="s">
        <v>1935</v>
      </c>
      <c r="B102" s="39">
        <v>10.0</v>
      </c>
      <c r="C102" s="40">
        <v>2500.0</v>
      </c>
      <c r="D102" s="39">
        <v>20.0</v>
      </c>
      <c r="E102" s="39" t="s">
        <v>204</v>
      </c>
      <c r="F102" s="39" t="s">
        <v>204</v>
      </c>
      <c r="G102" s="45" t="s">
        <v>1809</v>
      </c>
      <c r="H102" s="39">
        <v>10.0</v>
      </c>
      <c r="I102" s="39" t="s">
        <v>214</v>
      </c>
      <c r="J102" s="45" t="s">
        <v>1810</v>
      </c>
      <c r="K102" s="45" t="s">
        <v>24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8.57"/>
    <col customWidth="1" min="2" max="2" width="8.86"/>
    <col customWidth="1" min="3" max="3" width="8.71"/>
    <col customWidth="1" min="4" max="4" width="13.71"/>
    <col customWidth="1" min="5" max="5" width="8.14"/>
    <col customWidth="1" min="6" max="6" width="29.86"/>
    <col customWidth="1" min="7" max="7" width="10.43"/>
  </cols>
  <sheetData>
    <row r="1">
      <c r="A1" s="3" t="s">
        <v>22</v>
      </c>
      <c r="B1" s="3" t="s">
        <v>184</v>
      </c>
      <c r="C1" s="35" t="s">
        <v>185</v>
      </c>
      <c r="D1" s="3" t="s">
        <v>1936</v>
      </c>
      <c r="E1" s="3" t="s">
        <v>197</v>
      </c>
      <c r="F1" s="3" t="s">
        <v>198</v>
      </c>
      <c r="G1" s="3" t="s">
        <v>1</v>
      </c>
    </row>
    <row r="2">
      <c r="A2" s="48" t="s">
        <v>1937</v>
      </c>
      <c r="B2" s="45">
        <v>2.0</v>
      </c>
      <c r="C2" s="49">
        <v>550.0</v>
      </c>
      <c r="D2" s="45">
        <v>20.0</v>
      </c>
      <c r="E2" s="45" t="s">
        <v>214</v>
      </c>
      <c r="F2" s="43" t="s">
        <v>1938</v>
      </c>
      <c r="G2" s="45" t="s">
        <v>1939</v>
      </c>
    </row>
    <row r="3">
      <c r="A3" s="6" t="s">
        <v>1940</v>
      </c>
      <c r="B3" s="7">
        <v>12.0</v>
      </c>
      <c r="C3" s="36">
        <v>5700.0</v>
      </c>
      <c r="D3" s="7">
        <v>20.0</v>
      </c>
      <c r="E3" s="7" t="s">
        <v>214</v>
      </c>
      <c r="F3" s="37" t="s">
        <v>1941</v>
      </c>
      <c r="G3" s="7" t="s">
        <v>1939</v>
      </c>
    </row>
    <row r="4">
      <c r="A4" s="6" t="s">
        <v>1942</v>
      </c>
      <c r="B4" s="7">
        <v>18.0</v>
      </c>
      <c r="C4" s="36">
        <v>54200.0</v>
      </c>
      <c r="D4" s="7">
        <v>20.0</v>
      </c>
      <c r="E4" s="7" t="s">
        <v>214</v>
      </c>
      <c r="F4" s="37" t="s">
        <v>1943</v>
      </c>
      <c r="G4" s="7" t="s">
        <v>1939</v>
      </c>
    </row>
    <row r="5">
      <c r="A5" s="48" t="s">
        <v>1944</v>
      </c>
      <c r="B5" s="45">
        <v>2.0</v>
      </c>
      <c r="C5" s="49">
        <v>520.0</v>
      </c>
      <c r="D5" s="45">
        <v>25.0</v>
      </c>
      <c r="E5" s="45" t="s">
        <v>214</v>
      </c>
      <c r="F5" s="43" t="s">
        <v>1938</v>
      </c>
      <c r="G5" s="45" t="s">
        <v>1939</v>
      </c>
    </row>
    <row r="6">
      <c r="A6" s="48" t="s">
        <v>1945</v>
      </c>
      <c r="B6" s="45">
        <v>5.0</v>
      </c>
      <c r="C6" s="49">
        <v>800.0</v>
      </c>
      <c r="D6" s="45">
        <v>10.0</v>
      </c>
      <c r="E6" s="45" t="s">
        <v>214</v>
      </c>
      <c r="F6" s="43" t="s">
        <v>1938</v>
      </c>
      <c r="G6" s="45" t="s">
        <v>1939</v>
      </c>
    </row>
    <row r="7">
      <c r="A7" s="48" t="s">
        <v>1946</v>
      </c>
      <c r="B7" s="45">
        <v>3.0</v>
      </c>
      <c r="C7" s="49">
        <v>590.0</v>
      </c>
      <c r="D7" s="45">
        <v>20.0</v>
      </c>
      <c r="E7" s="45" t="s">
        <v>214</v>
      </c>
      <c r="F7" s="43" t="s">
        <v>1938</v>
      </c>
      <c r="G7" s="45" t="s">
        <v>1939</v>
      </c>
    </row>
    <row r="8">
      <c r="A8" s="48" t="s">
        <v>1947</v>
      </c>
      <c r="B8" s="45">
        <v>2.0</v>
      </c>
      <c r="C8" s="49">
        <v>575.0</v>
      </c>
      <c r="D8" s="45">
        <v>25.0</v>
      </c>
      <c r="E8" s="45" t="s">
        <v>214</v>
      </c>
      <c r="F8" s="43" t="s">
        <v>1938</v>
      </c>
      <c r="G8" s="45" t="s">
        <v>1939</v>
      </c>
    </row>
    <row r="9">
      <c r="A9" s="48" t="s">
        <v>1948</v>
      </c>
      <c r="B9" s="45">
        <v>2.0</v>
      </c>
      <c r="C9" s="49">
        <v>540.0</v>
      </c>
      <c r="D9" s="45">
        <v>30.0</v>
      </c>
      <c r="E9" s="45" t="s">
        <v>214</v>
      </c>
      <c r="F9" s="43" t="s">
        <v>1938</v>
      </c>
      <c r="G9" s="45" t="s">
        <v>1939</v>
      </c>
    </row>
    <row r="10">
      <c r="A10" s="48" t="s">
        <v>1949</v>
      </c>
      <c r="B10" s="45">
        <v>2.0</v>
      </c>
      <c r="C10" s="49">
        <v>555.0</v>
      </c>
      <c r="D10" s="45">
        <v>25.0</v>
      </c>
      <c r="E10" s="45" t="s">
        <v>214</v>
      </c>
      <c r="F10" s="43" t="s">
        <v>1938</v>
      </c>
      <c r="G10" s="45" t="s">
        <v>1939</v>
      </c>
    </row>
    <row r="11">
      <c r="A11" s="6" t="s">
        <v>373</v>
      </c>
      <c r="B11" s="7">
        <v>1.0</v>
      </c>
      <c r="C11" s="36">
        <v>50.0</v>
      </c>
      <c r="D11" s="7">
        <v>20.0</v>
      </c>
      <c r="E11" s="7" t="s">
        <v>214</v>
      </c>
      <c r="F11" s="37" t="s">
        <v>204</v>
      </c>
      <c r="G11" s="7" t="s">
        <v>9</v>
      </c>
    </row>
    <row r="12">
      <c r="A12" s="6" t="s">
        <v>1950</v>
      </c>
      <c r="B12" s="7">
        <v>12.0</v>
      </c>
      <c r="C12" s="36">
        <v>5200.0</v>
      </c>
      <c r="D12" s="7">
        <v>20.0</v>
      </c>
      <c r="E12" s="7" t="s">
        <v>214</v>
      </c>
      <c r="F12" s="37" t="s">
        <v>1951</v>
      </c>
      <c r="G12" s="7" t="s">
        <v>24</v>
      </c>
    </row>
    <row r="13">
      <c r="A13" s="6" t="s">
        <v>1952</v>
      </c>
      <c r="B13" s="7">
        <v>18.0</v>
      </c>
      <c r="C13" s="36">
        <v>53700.0</v>
      </c>
      <c r="D13" s="7">
        <v>20.0</v>
      </c>
      <c r="E13" s="7" t="s">
        <v>214</v>
      </c>
      <c r="F13" s="37" t="s">
        <v>1953</v>
      </c>
      <c r="G13" s="7" t="s">
        <v>24</v>
      </c>
    </row>
    <row r="14">
      <c r="A14" s="6" t="s">
        <v>1954</v>
      </c>
      <c r="B14" s="7">
        <v>1.0</v>
      </c>
      <c r="C14" s="36">
        <v>60.0</v>
      </c>
      <c r="D14" s="7">
        <v>20.0</v>
      </c>
      <c r="E14" s="7" t="s">
        <v>204</v>
      </c>
      <c r="F14" s="37" t="s">
        <v>204</v>
      </c>
      <c r="G14" s="7" t="s">
        <v>9</v>
      </c>
    </row>
    <row r="15">
      <c r="A15" s="6" t="s">
        <v>1955</v>
      </c>
      <c r="B15" s="7">
        <v>4.0</v>
      </c>
      <c r="C15" s="36">
        <v>330.0</v>
      </c>
      <c r="D15" s="7">
        <v>40.0</v>
      </c>
      <c r="E15" s="7" t="s">
        <v>204</v>
      </c>
      <c r="F15" s="37" t="s">
        <v>204</v>
      </c>
      <c r="G15" s="7" t="s">
        <v>9</v>
      </c>
    </row>
    <row r="16">
      <c r="A16" s="6" t="s">
        <v>1956</v>
      </c>
      <c r="B16" s="7">
        <v>4.0</v>
      </c>
      <c r="C16" s="36">
        <v>390.0</v>
      </c>
      <c r="D16" s="7">
        <v>80.0</v>
      </c>
      <c r="E16" s="7" t="s">
        <v>204</v>
      </c>
      <c r="F16" s="37" t="s">
        <v>204</v>
      </c>
      <c r="G16" s="7" t="s">
        <v>9</v>
      </c>
    </row>
    <row r="17">
      <c r="A17" s="6" t="s">
        <v>1957</v>
      </c>
      <c r="B17" s="7">
        <v>5.0</v>
      </c>
      <c r="C17" s="36">
        <v>445.0</v>
      </c>
      <c r="D17" s="7">
        <v>100.0</v>
      </c>
      <c r="E17" s="7" t="s">
        <v>214</v>
      </c>
      <c r="F17" s="37" t="s">
        <v>204</v>
      </c>
      <c r="G17" s="7" t="s">
        <v>9</v>
      </c>
    </row>
    <row r="18">
      <c r="A18" s="6" t="s">
        <v>1958</v>
      </c>
      <c r="B18" s="7">
        <v>3.0</v>
      </c>
      <c r="C18" s="36">
        <v>280.0</v>
      </c>
      <c r="D18" s="7">
        <v>40.0</v>
      </c>
      <c r="E18" s="7">
        <v>2.0</v>
      </c>
      <c r="F18" s="37" t="s">
        <v>204</v>
      </c>
      <c r="G18" s="7" t="s">
        <v>14</v>
      </c>
    </row>
    <row r="19">
      <c r="A19" s="6" t="s">
        <v>1959</v>
      </c>
      <c r="B19" s="7">
        <v>1.0</v>
      </c>
      <c r="C19" s="36">
        <v>60.0</v>
      </c>
      <c r="D19" s="7">
        <v>20.0</v>
      </c>
      <c r="E19" s="7">
        <v>1.0</v>
      </c>
      <c r="F19" s="37" t="s">
        <v>204</v>
      </c>
      <c r="G19" s="7" t="s">
        <v>14</v>
      </c>
    </row>
    <row r="20">
      <c r="A20" s="6" t="s">
        <v>227</v>
      </c>
      <c r="B20" s="7">
        <v>1.0</v>
      </c>
      <c r="C20" s="36">
        <v>20.0</v>
      </c>
      <c r="D20" s="7">
        <v>25.0</v>
      </c>
      <c r="E20" s="7" t="s">
        <v>214</v>
      </c>
      <c r="F20" s="37" t="s">
        <v>204</v>
      </c>
      <c r="G20" s="7" t="s">
        <v>9</v>
      </c>
    </row>
    <row r="21">
      <c r="A21" s="48" t="s">
        <v>1960</v>
      </c>
      <c r="B21" s="45">
        <v>2.0</v>
      </c>
      <c r="C21" s="49">
        <v>150.0</v>
      </c>
      <c r="D21" s="45">
        <v>20.0</v>
      </c>
      <c r="E21" s="45" t="s">
        <v>214</v>
      </c>
      <c r="F21" s="43" t="s">
        <v>1961</v>
      </c>
      <c r="G21" s="45" t="s">
        <v>1939</v>
      </c>
    </row>
    <row r="22">
      <c r="A22" s="6" t="s">
        <v>1962</v>
      </c>
      <c r="B22" s="7">
        <v>12.0</v>
      </c>
      <c r="C22" s="36">
        <v>5300.0</v>
      </c>
      <c r="D22" s="7">
        <v>20.0</v>
      </c>
      <c r="E22" s="7" t="s">
        <v>214</v>
      </c>
      <c r="F22" s="37" t="s">
        <v>1963</v>
      </c>
      <c r="G22" s="7" t="s">
        <v>1939</v>
      </c>
    </row>
    <row r="23">
      <c r="A23" s="6" t="s">
        <v>1964</v>
      </c>
      <c r="B23" s="7">
        <v>18.0</v>
      </c>
      <c r="C23" s="36">
        <v>53800.0</v>
      </c>
      <c r="D23" s="7">
        <v>20.0</v>
      </c>
      <c r="E23" s="7" t="s">
        <v>214</v>
      </c>
      <c r="F23" s="37" t="s">
        <v>1965</v>
      </c>
      <c r="G23" s="7" t="s">
        <v>1939</v>
      </c>
    </row>
    <row r="24">
      <c r="A24" s="48" t="s">
        <v>1966</v>
      </c>
      <c r="B24" s="45">
        <v>2.0</v>
      </c>
      <c r="C24" s="49">
        <v>120.0</v>
      </c>
      <c r="D24" s="45">
        <v>25.0</v>
      </c>
      <c r="E24" s="45" t="s">
        <v>214</v>
      </c>
      <c r="F24" s="43" t="s">
        <v>1961</v>
      </c>
      <c r="G24" s="45" t="s">
        <v>1939</v>
      </c>
    </row>
    <row r="25">
      <c r="A25" s="48" t="s">
        <v>1967</v>
      </c>
      <c r="B25" s="45">
        <v>5.0</v>
      </c>
      <c r="C25" s="49">
        <v>400.0</v>
      </c>
      <c r="D25" s="45">
        <v>10.0</v>
      </c>
      <c r="E25" s="45" t="s">
        <v>214</v>
      </c>
      <c r="F25" s="43" t="s">
        <v>1961</v>
      </c>
      <c r="G25" s="45" t="s">
        <v>1939</v>
      </c>
    </row>
    <row r="26">
      <c r="A26" s="48" t="s">
        <v>1968</v>
      </c>
      <c r="B26" s="45">
        <v>3.0</v>
      </c>
      <c r="C26" s="49">
        <v>190.0</v>
      </c>
      <c r="D26" s="45">
        <v>20.0</v>
      </c>
      <c r="E26" s="45" t="s">
        <v>214</v>
      </c>
      <c r="F26" s="43" t="s">
        <v>1961</v>
      </c>
      <c r="G26" s="45" t="s">
        <v>1939</v>
      </c>
    </row>
    <row r="27">
      <c r="A27" s="48" t="s">
        <v>1969</v>
      </c>
      <c r="B27" s="45">
        <v>2.0</v>
      </c>
      <c r="C27" s="49">
        <v>175.0</v>
      </c>
      <c r="D27" s="45">
        <v>25.0</v>
      </c>
      <c r="E27" s="45" t="s">
        <v>214</v>
      </c>
      <c r="F27" s="43" t="s">
        <v>1961</v>
      </c>
      <c r="G27" s="45" t="s">
        <v>1939</v>
      </c>
    </row>
    <row r="28">
      <c r="A28" s="48" t="s">
        <v>1970</v>
      </c>
      <c r="B28" s="45">
        <v>2.0</v>
      </c>
      <c r="C28" s="49">
        <v>140.0</v>
      </c>
      <c r="D28" s="45">
        <v>30.0</v>
      </c>
      <c r="E28" s="45" t="s">
        <v>214</v>
      </c>
      <c r="F28" s="43" t="s">
        <v>1961</v>
      </c>
      <c r="G28" s="45" t="s">
        <v>1939</v>
      </c>
    </row>
    <row r="29">
      <c r="A29" s="48" t="s">
        <v>1971</v>
      </c>
      <c r="B29" s="45">
        <v>2.0</v>
      </c>
      <c r="C29" s="49">
        <v>155.0</v>
      </c>
      <c r="D29" s="45">
        <v>25.0</v>
      </c>
      <c r="E29" s="45" t="s">
        <v>214</v>
      </c>
      <c r="F29" s="43" t="s">
        <v>1961</v>
      </c>
      <c r="G29" s="45" t="s">
        <v>1939</v>
      </c>
    </row>
    <row r="30">
      <c r="A30" s="38" t="s">
        <v>1972</v>
      </c>
      <c r="B30" s="39">
        <v>2.0</v>
      </c>
      <c r="C30" s="40">
        <v>75.0</v>
      </c>
      <c r="D30" s="39">
        <v>20.0</v>
      </c>
      <c r="E30" s="39" t="s">
        <v>214</v>
      </c>
      <c r="F30" s="41" t="s">
        <v>1973</v>
      </c>
      <c r="G30" s="39" t="s">
        <v>24</v>
      </c>
    </row>
    <row r="31">
      <c r="A31" s="38" t="s">
        <v>1974</v>
      </c>
      <c r="B31" s="39">
        <v>2.0</v>
      </c>
      <c r="C31" s="40">
        <v>50.0</v>
      </c>
      <c r="D31" s="39">
        <v>25.0</v>
      </c>
      <c r="E31" s="39" t="s">
        <v>214</v>
      </c>
      <c r="F31" s="41" t="s">
        <v>1973</v>
      </c>
      <c r="G31" s="39" t="s">
        <v>24</v>
      </c>
    </row>
    <row r="32">
      <c r="A32" s="6" t="s">
        <v>1975</v>
      </c>
      <c r="B32" s="7">
        <v>5.0</v>
      </c>
      <c r="C32" s="36">
        <v>450.0</v>
      </c>
      <c r="D32" s="7">
        <v>10.0</v>
      </c>
      <c r="E32" s="7" t="s">
        <v>214</v>
      </c>
      <c r="F32" s="37" t="s">
        <v>1973</v>
      </c>
      <c r="G32" s="7" t="s">
        <v>24</v>
      </c>
    </row>
    <row r="33">
      <c r="A33" s="38" t="s">
        <v>1976</v>
      </c>
      <c r="B33" s="39">
        <v>3.0</v>
      </c>
      <c r="C33" s="40">
        <v>180.0</v>
      </c>
      <c r="D33" s="39">
        <v>20.0</v>
      </c>
      <c r="E33" s="39" t="s">
        <v>214</v>
      </c>
      <c r="F33" s="41" t="s">
        <v>1973</v>
      </c>
      <c r="G33" s="39" t="s">
        <v>24</v>
      </c>
    </row>
    <row r="34">
      <c r="A34" s="38" t="s">
        <v>1977</v>
      </c>
      <c r="B34" s="39">
        <v>2.0</v>
      </c>
      <c r="C34" s="40">
        <v>150.0</v>
      </c>
      <c r="D34" s="39">
        <v>25.0</v>
      </c>
      <c r="E34" s="39" t="s">
        <v>214</v>
      </c>
      <c r="F34" s="41" t="s">
        <v>1973</v>
      </c>
      <c r="G34" s="39" t="s">
        <v>24</v>
      </c>
    </row>
    <row r="35">
      <c r="A35" s="38" t="s">
        <v>1978</v>
      </c>
      <c r="B35" s="39">
        <v>2.0</v>
      </c>
      <c r="C35" s="40">
        <v>60.0</v>
      </c>
      <c r="D35" s="39">
        <v>30.0</v>
      </c>
      <c r="E35" s="39" t="s">
        <v>214</v>
      </c>
      <c r="F35" s="41" t="s">
        <v>1973</v>
      </c>
      <c r="G35" s="39" t="s">
        <v>24</v>
      </c>
    </row>
    <row r="36">
      <c r="A36" s="38" t="s">
        <v>1979</v>
      </c>
      <c r="B36" s="39">
        <v>2.0</v>
      </c>
      <c r="C36" s="40">
        <v>110.0</v>
      </c>
      <c r="D36" s="39">
        <v>25.0</v>
      </c>
      <c r="E36" s="39" t="s">
        <v>214</v>
      </c>
      <c r="F36" s="41" t="s">
        <v>1973</v>
      </c>
      <c r="G36" s="39" t="s">
        <v>24</v>
      </c>
    </row>
    <row r="37">
      <c r="A37" s="6" t="s">
        <v>759</v>
      </c>
      <c r="B37" s="7">
        <v>1.0</v>
      </c>
      <c r="C37" s="36">
        <v>5.0</v>
      </c>
      <c r="D37" s="7">
        <v>1.0</v>
      </c>
      <c r="E37" s="7" t="s">
        <v>204</v>
      </c>
      <c r="F37" s="37" t="s">
        <v>204</v>
      </c>
      <c r="G37" s="7" t="s">
        <v>9</v>
      </c>
    </row>
    <row r="38">
      <c r="A38" s="6" t="s">
        <v>995</v>
      </c>
      <c r="B38" s="7">
        <v>1.0</v>
      </c>
      <c r="C38" s="36">
        <v>75.0</v>
      </c>
      <c r="D38" s="7">
        <v>25.0</v>
      </c>
      <c r="E38" s="7" t="s">
        <v>214</v>
      </c>
      <c r="F38" s="37" t="s">
        <v>204</v>
      </c>
      <c r="G38" s="7" t="s">
        <v>19</v>
      </c>
    </row>
    <row r="39">
      <c r="A39" s="6" t="s">
        <v>1980</v>
      </c>
      <c r="B39" s="7">
        <v>6.0</v>
      </c>
      <c r="C39" s="36">
        <v>875.0</v>
      </c>
      <c r="D39" s="7">
        <v>1.0</v>
      </c>
      <c r="E39" s="7" t="s">
        <v>204</v>
      </c>
      <c r="F39" s="37" t="s">
        <v>1981</v>
      </c>
      <c r="G39" s="7" t="s">
        <v>9</v>
      </c>
    </row>
    <row r="40">
      <c r="A40" s="6" t="s">
        <v>1982</v>
      </c>
      <c r="B40" s="7">
        <v>10.0</v>
      </c>
      <c r="C40" s="36">
        <v>5450.0</v>
      </c>
      <c r="D40" s="7">
        <v>1.0</v>
      </c>
      <c r="E40" s="7" t="s">
        <v>204</v>
      </c>
      <c r="F40" s="37" t="s">
        <v>1983</v>
      </c>
      <c r="G40" s="7" t="s">
        <v>9</v>
      </c>
    </row>
    <row r="41">
      <c r="A41" s="6" t="s">
        <v>1984</v>
      </c>
      <c r="B41" s="7">
        <v>15.0</v>
      </c>
      <c r="C41" s="36">
        <v>32050.0</v>
      </c>
      <c r="D41" s="7">
        <v>1.0</v>
      </c>
      <c r="E41" s="7" t="s">
        <v>204</v>
      </c>
      <c r="F41" s="37" t="s">
        <v>1985</v>
      </c>
      <c r="G41" s="7" t="s">
        <v>9</v>
      </c>
    </row>
    <row r="42">
      <c r="A42" s="6" t="s">
        <v>1986</v>
      </c>
      <c r="B42" s="7">
        <v>20.0</v>
      </c>
      <c r="C42" s="36">
        <v>245000.0</v>
      </c>
      <c r="D42" s="7">
        <v>1.0</v>
      </c>
      <c r="E42" s="7" t="s">
        <v>204</v>
      </c>
      <c r="F42" s="37" t="s">
        <v>1987</v>
      </c>
      <c r="G42" s="7" t="s">
        <v>9</v>
      </c>
    </row>
    <row r="43">
      <c r="A43" s="6" t="s">
        <v>1988</v>
      </c>
      <c r="B43" s="7">
        <v>2.0</v>
      </c>
      <c r="C43" s="36">
        <v>400.0</v>
      </c>
      <c r="D43" s="7">
        <v>20.0</v>
      </c>
      <c r="E43" s="7" t="s">
        <v>204</v>
      </c>
      <c r="F43" s="37" t="s">
        <v>1833</v>
      </c>
      <c r="G43" s="7" t="s">
        <v>77</v>
      </c>
    </row>
    <row r="44">
      <c r="A44" s="6" t="s">
        <v>1989</v>
      </c>
      <c r="B44" s="7">
        <v>6.0</v>
      </c>
      <c r="C44" s="36">
        <v>3000.0</v>
      </c>
      <c r="D44" s="7">
        <v>40.0</v>
      </c>
      <c r="E44" s="7" t="s">
        <v>204</v>
      </c>
      <c r="F44" s="37" t="s">
        <v>1833</v>
      </c>
      <c r="G44" s="7" t="s">
        <v>77</v>
      </c>
    </row>
    <row r="45">
      <c r="A45" s="6" t="s">
        <v>1990</v>
      </c>
      <c r="B45" s="7">
        <v>7.0</v>
      </c>
      <c r="C45" s="36">
        <v>5000.0</v>
      </c>
      <c r="D45" s="7">
        <v>80.0</v>
      </c>
      <c r="E45" s="7" t="s">
        <v>204</v>
      </c>
      <c r="F45" s="37" t="s">
        <v>1833</v>
      </c>
      <c r="G45" s="7" t="s">
        <v>77</v>
      </c>
    </row>
    <row r="46">
      <c r="A46" s="6" t="s">
        <v>1991</v>
      </c>
      <c r="B46" s="7">
        <v>8.0</v>
      </c>
      <c r="C46" s="36">
        <v>8400.0</v>
      </c>
      <c r="D46" s="7">
        <v>100.0</v>
      </c>
      <c r="E46" s="7" t="s">
        <v>204</v>
      </c>
      <c r="F46" s="37" t="s">
        <v>1833</v>
      </c>
      <c r="G46" s="7" t="s">
        <v>77</v>
      </c>
    </row>
    <row r="47">
      <c r="A47" s="6" t="s">
        <v>868</v>
      </c>
      <c r="B47" s="7">
        <v>4.0</v>
      </c>
      <c r="C47" s="36">
        <v>300.0</v>
      </c>
      <c r="D47" s="7">
        <v>10.0</v>
      </c>
      <c r="E47" s="7" t="s">
        <v>214</v>
      </c>
      <c r="F47" s="37" t="s">
        <v>204</v>
      </c>
      <c r="G47" s="7" t="s">
        <v>9</v>
      </c>
    </row>
    <row r="48">
      <c r="A48" s="6" t="s">
        <v>1992</v>
      </c>
      <c r="B48" s="7">
        <v>13.0</v>
      </c>
      <c r="C48" s="36">
        <v>14600.0</v>
      </c>
      <c r="D48" s="7">
        <v>1.0</v>
      </c>
      <c r="E48" s="7">
        <v>1.0</v>
      </c>
      <c r="F48" s="37" t="s">
        <v>1993</v>
      </c>
      <c r="G48" s="7" t="s">
        <v>9</v>
      </c>
    </row>
    <row r="49">
      <c r="A49" s="6" t="s">
        <v>1994</v>
      </c>
      <c r="B49" s="7">
        <v>10.0</v>
      </c>
      <c r="C49" s="36">
        <v>5700.0</v>
      </c>
      <c r="D49" s="7">
        <v>1.0</v>
      </c>
      <c r="E49" s="7">
        <v>1.0</v>
      </c>
      <c r="F49" s="37" t="s">
        <v>1995</v>
      </c>
      <c r="G49" s="7" t="s">
        <v>9</v>
      </c>
    </row>
    <row r="50">
      <c r="A50" s="6" t="s">
        <v>1996</v>
      </c>
      <c r="B50" s="7">
        <v>3.0</v>
      </c>
      <c r="C50" s="36">
        <v>280.0</v>
      </c>
      <c r="D50" s="7">
        <v>40.0</v>
      </c>
      <c r="E50" s="7">
        <v>2.0</v>
      </c>
      <c r="F50" s="37" t="s">
        <v>204</v>
      </c>
      <c r="G50" s="7" t="s">
        <v>9</v>
      </c>
    </row>
    <row r="51">
      <c r="A51" s="6" t="s">
        <v>1997</v>
      </c>
      <c r="B51" s="7">
        <v>1.0</v>
      </c>
      <c r="C51" s="36">
        <v>60.0</v>
      </c>
      <c r="D51" s="7">
        <v>20.0</v>
      </c>
      <c r="E51" s="7">
        <v>1.0</v>
      </c>
      <c r="F51" s="37" t="s">
        <v>204</v>
      </c>
      <c r="G51" s="7" t="s">
        <v>9</v>
      </c>
    </row>
    <row r="52">
      <c r="A52" s="6" t="s">
        <v>1998</v>
      </c>
      <c r="B52" s="7">
        <v>7.0</v>
      </c>
      <c r="C52" s="36">
        <v>820.0</v>
      </c>
      <c r="D52" s="7">
        <v>25.0</v>
      </c>
      <c r="E52" s="7" t="s">
        <v>214</v>
      </c>
      <c r="F52" s="37" t="s">
        <v>204</v>
      </c>
      <c r="G52" s="7" t="s">
        <v>24</v>
      </c>
    </row>
    <row r="53">
      <c r="A53" s="6" t="s">
        <v>1999</v>
      </c>
      <c r="B53" s="7">
        <v>14.0</v>
      </c>
      <c r="C53" s="36">
        <v>9420.0</v>
      </c>
      <c r="D53" s="7">
        <v>25.0</v>
      </c>
      <c r="E53" s="7" t="s">
        <v>214</v>
      </c>
      <c r="F53" s="37" t="s">
        <v>204</v>
      </c>
      <c r="G53" s="7" t="s">
        <v>24</v>
      </c>
    </row>
    <row r="54">
      <c r="A54" s="6" t="s">
        <v>2000</v>
      </c>
      <c r="B54" s="7">
        <v>19.0</v>
      </c>
      <c r="C54" s="36">
        <v>175000.0</v>
      </c>
      <c r="D54" s="7">
        <v>1.0</v>
      </c>
      <c r="E54" s="7">
        <v>1.0</v>
      </c>
      <c r="F54" s="37" t="s">
        <v>2001</v>
      </c>
      <c r="G54" s="7" t="s">
        <v>24</v>
      </c>
    </row>
    <row r="55">
      <c r="A55" s="6" t="s">
        <v>2002</v>
      </c>
      <c r="B55" s="7">
        <v>11.0</v>
      </c>
      <c r="C55" s="36">
        <v>6700.0</v>
      </c>
      <c r="D55" s="7">
        <v>1.0</v>
      </c>
      <c r="E55" s="7">
        <v>1.0</v>
      </c>
      <c r="F55" s="37" t="s">
        <v>2003</v>
      </c>
      <c r="G55" s="7" t="s">
        <v>24</v>
      </c>
    </row>
    <row r="56">
      <c r="A56" s="6" t="s">
        <v>2004</v>
      </c>
      <c r="B56" s="7">
        <v>16.0</v>
      </c>
      <c r="C56" s="36">
        <v>53200.0</v>
      </c>
      <c r="D56" s="7">
        <v>1.0</v>
      </c>
      <c r="E56" s="7">
        <v>1.0</v>
      </c>
      <c r="F56" s="37" t="s">
        <v>2005</v>
      </c>
      <c r="G56" s="7" t="s">
        <v>24</v>
      </c>
    </row>
    <row r="57">
      <c r="A57" s="6" t="s">
        <v>2006</v>
      </c>
      <c r="B57" s="7">
        <v>2.0</v>
      </c>
      <c r="C57" s="36">
        <v>90.0</v>
      </c>
      <c r="D57" s="7">
        <v>20.0</v>
      </c>
      <c r="E57" s="7" t="s">
        <v>214</v>
      </c>
      <c r="F57" s="37" t="s">
        <v>204</v>
      </c>
      <c r="G57" s="7" t="s">
        <v>9</v>
      </c>
    </row>
    <row r="58">
      <c r="A58" s="6" t="s">
        <v>2007</v>
      </c>
      <c r="B58" s="7">
        <v>1.0</v>
      </c>
      <c r="C58" s="36">
        <v>75.0</v>
      </c>
      <c r="D58" s="7">
        <v>25.0</v>
      </c>
      <c r="E58" s="7" t="s">
        <v>214</v>
      </c>
      <c r="F58" s="37" t="s">
        <v>204</v>
      </c>
      <c r="G58" s="7" t="s">
        <v>9</v>
      </c>
    </row>
    <row r="59">
      <c r="A59" s="6" t="s">
        <v>2008</v>
      </c>
      <c r="B59" s="7">
        <v>1.0</v>
      </c>
      <c r="C59" s="36">
        <v>40.0</v>
      </c>
      <c r="D59" s="7">
        <v>30.0</v>
      </c>
      <c r="E59" s="7" t="s">
        <v>214</v>
      </c>
      <c r="F59" s="37" t="s">
        <v>204</v>
      </c>
      <c r="G59" s="7" t="s">
        <v>9</v>
      </c>
    </row>
    <row r="60">
      <c r="A60" s="6" t="s">
        <v>2009</v>
      </c>
      <c r="B60" s="7">
        <v>1.0</v>
      </c>
      <c r="C60" s="36">
        <v>55.0</v>
      </c>
      <c r="D60" s="7">
        <v>25.0</v>
      </c>
      <c r="E60" s="7" t="s">
        <v>214</v>
      </c>
      <c r="F60" s="37" t="s">
        <v>204</v>
      </c>
      <c r="G60" s="7" t="s">
        <v>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5.29"/>
    <col customWidth="1" min="2" max="2" width="8.86"/>
    <col customWidth="1" min="3" max="3" width="8.71"/>
    <col customWidth="1" min="4" max="4" width="13.43"/>
    <col customWidth="1" min="5" max="5" width="16.71"/>
    <col customWidth="1" min="6" max="6" width="12.86"/>
    <col customWidth="1" min="7" max="7" width="11.71"/>
    <col customWidth="1" min="8" max="8" width="8.14"/>
    <col customWidth="1" min="9" max="9" width="21.57"/>
    <col customWidth="1" min="10" max="10" width="10.43"/>
  </cols>
  <sheetData>
    <row r="1">
      <c r="A1" s="3" t="s">
        <v>27</v>
      </c>
      <c r="B1" s="3" t="s">
        <v>184</v>
      </c>
      <c r="C1" s="35" t="s">
        <v>185</v>
      </c>
      <c r="D1" s="3" t="s">
        <v>2010</v>
      </c>
      <c r="E1" s="3" t="s">
        <v>2011</v>
      </c>
      <c r="F1" s="3" t="s">
        <v>2012</v>
      </c>
      <c r="G1" s="3" t="s">
        <v>193</v>
      </c>
      <c r="H1" s="3" t="s">
        <v>197</v>
      </c>
      <c r="I1" s="3" t="s">
        <v>198</v>
      </c>
      <c r="J1" s="3" t="s">
        <v>1</v>
      </c>
    </row>
    <row r="2">
      <c r="A2" s="48" t="s">
        <v>2013</v>
      </c>
      <c r="B2" s="45">
        <v>17.0</v>
      </c>
      <c r="C2" s="49">
        <v>265000.0</v>
      </c>
      <c r="D2" s="45" t="s">
        <v>277</v>
      </c>
      <c r="E2" s="45" t="s">
        <v>204</v>
      </c>
      <c r="F2" s="45" t="s">
        <v>212</v>
      </c>
      <c r="G2" s="45" t="s">
        <v>301</v>
      </c>
      <c r="H2" s="45" t="s">
        <v>204</v>
      </c>
      <c r="I2" s="43" t="s">
        <v>2014</v>
      </c>
      <c r="J2" s="45" t="s">
        <v>29</v>
      </c>
    </row>
    <row r="3">
      <c r="A3" s="48" t="s">
        <v>2015</v>
      </c>
      <c r="B3" s="45">
        <v>5.0</v>
      </c>
      <c r="C3" s="49">
        <v>3050.0</v>
      </c>
      <c r="D3" s="45" t="s">
        <v>223</v>
      </c>
      <c r="E3" s="45" t="s">
        <v>204</v>
      </c>
      <c r="F3" s="45" t="s">
        <v>212</v>
      </c>
      <c r="G3" s="45" t="s">
        <v>279</v>
      </c>
      <c r="H3" s="45" t="s">
        <v>204</v>
      </c>
      <c r="I3" s="43" t="s">
        <v>2014</v>
      </c>
      <c r="J3" s="45" t="s">
        <v>29</v>
      </c>
    </row>
    <row r="4">
      <c r="A4" s="48" t="s">
        <v>2016</v>
      </c>
      <c r="B4" s="45">
        <v>11.0</v>
      </c>
      <c r="C4" s="49">
        <v>24900.0</v>
      </c>
      <c r="D4" s="45" t="s">
        <v>220</v>
      </c>
      <c r="E4" s="45" t="s">
        <v>204</v>
      </c>
      <c r="F4" s="45" t="s">
        <v>212</v>
      </c>
      <c r="G4" s="45" t="s">
        <v>279</v>
      </c>
      <c r="H4" s="45" t="s">
        <v>204</v>
      </c>
      <c r="I4" s="43" t="s">
        <v>2014</v>
      </c>
      <c r="J4" s="45" t="s">
        <v>29</v>
      </c>
    </row>
    <row r="5">
      <c r="A5" s="48" t="s">
        <v>2017</v>
      </c>
      <c r="B5" s="45">
        <v>8.0</v>
      </c>
      <c r="C5" s="49">
        <v>9500.0</v>
      </c>
      <c r="D5" s="45" t="s">
        <v>279</v>
      </c>
      <c r="E5" s="45" t="s">
        <v>204</v>
      </c>
      <c r="F5" s="45" t="s">
        <v>212</v>
      </c>
      <c r="G5" s="45" t="s">
        <v>279</v>
      </c>
      <c r="H5" s="45" t="s">
        <v>204</v>
      </c>
      <c r="I5" s="43" t="s">
        <v>2014</v>
      </c>
      <c r="J5" s="45" t="s">
        <v>29</v>
      </c>
    </row>
    <row r="6">
      <c r="A6" s="48" t="s">
        <v>2018</v>
      </c>
      <c r="B6" s="45">
        <v>1.0</v>
      </c>
      <c r="C6" s="49">
        <v>150.0</v>
      </c>
      <c r="D6" s="45">
        <v>1.0</v>
      </c>
      <c r="E6" s="45" t="s">
        <v>204</v>
      </c>
      <c r="F6" s="45" t="s">
        <v>212</v>
      </c>
      <c r="G6" s="45" t="s">
        <v>223</v>
      </c>
      <c r="H6" s="45" t="s">
        <v>204</v>
      </c>
      <c r="I6" s="43" t="s">
        <v>2014</v>
      </c>
      <c r="J6" s="45" t="s">
        <v>29</v>
      </c>
    </row>
    <row r="7">
      <c r="A7" s="48" t="s">
        <v>2019</v>
      </c>
      <c r="B7" s="45">
        <v>14.0</v>
      </c>
      <c r="C7" s="49">
        <v>74000.0</v>
      </c>
      <c r="D7" s="45" t="s">
        <v>301</v>
      </c>
      <c r="E7" s="45" t="s">
        <v>204</v>
      </c>
      <c r="F7" s="45" t="s">
        <v>212</v>
      </c>
      <c r="G7" s="45" t="s">
        <v>220</v>
      </c>
      <c r="H7" s="45" t="s">
        <v>204</v>
      </c>
      <c r="I7" s="43" t="s">
        <v>2014</v>
      </c>
      <c r="J7" s="45" t="s">
        <v>29</v>
      </c>
    </row>
    <row r="8">
      <c r="A8" s="48" t="s">
        <v>2020</v>
      </c>
      <c r="B8" s="45">
        <v>20.0</v>
      </c>
      <c r="C8" s="49">
        <v>776000.0</v>
      </c>
      <c r="D8" s="45" t="s">
        <v>255</v>
      </c>
      <c r="E8" s="45" t="s">
        <v>204</v>
      </c>
      <c r="F8" s="45" t="s">
        <v>212</v>
      </c>
      <c r="G8" s="45" t="s">
        <v>292</v>
      </c>
      <c r="H8" s="45" t="s">
        <v>204</v>
      </c>
      <c r="I8" s="43" t="s">
        <v>2014</v>
      </c>
      <c r="J8" s="45" t="s">
        <v>29</v>
      </c>
    </row>
    <row r="9">
      <c r="A9" s="48" t="s">
        <v>2021</v>
      </c>
      <c r="B9" s="45">
        <v>15.0</v>
      </c>
      <c r="C9" s="49">
        <v>93000.0</v>
      </c>
      <c r="D9" s="45" t="s">
        <v>218</v>
      </c>
      <c r="E9" s="45" t="s">
        <v>263</v>
      </c>
      <c r="F9" s="45" t="s">
        <v>204</v>
      </c>
      <c r="G9" s="45" t="s">
        <v>204</v>
      </c>
      <c r="H9" s="45" t="s">
        <v>204</v>
      </c>
      <c r="I9" s="43" t="s">
        <v>303</v>
      </c>
      <c r="J9" s="45" t="s">
        <v>24</v>
      </c>
    </row>
    <row r="10">
      <c r="A10" s="38" t="s">
        <v>2022</v>
      </c>
      <c r="B10" s="39">
        <v>3.0</v>
      </c>
      <c r="C10" s="40">
        <v>1430.0</v>
      </c>
      <c r="D10" s="39" t="s">
        <v>841</v>
      </c>
      <c r="E10" s="39" t="s">
        <v>263</v>
      </c>
      <c r="F10" s="39" t="s">
        <v>204</v>
      </c>
      <c r="G10" s="39" t="s">
        <v>204</v>
      </c>
      <c r="H10" s="39" t="s">
        <v>204</v>
      </c>
      <c r="I10" s="41" t="s">
        <v>303</v>
      </c>
      <c r="J10" s="39" t="s">
        <v>24</v>
      </c>
    </row>
    <row r="11">
      <c r="A11" s="48" t="s">
        <v>2023</v>
      </c>
      <c r="B11" s="45">
        <v>9.0</v>
      </c>
      <c r="C11" s="49">
        <v>12100.0</v>
      </c>
      <c r="D11" s="45" t="s">
        <v>279</v>
      </c>
      <c r="E11" s="45" t="s">
        <v>263</v>
      </c>
      <c r="F11" s="45" t="s">
        <v>204</v>
      </c>
      <c r="G11" s="45" t="s">
        <v>204</v>
      </c>
      <c r="H11" s="45" t="s">
        <v>204</v>
      </c>
      <c r="I11" s="43" t="s">
        <v>303</v>
      </c>
      <c r="J11" s="45" t="s">
        <v>24</v>
      </c>
    </row>
    <row r="12">
      <c r="A12" s="48" t="s">
        <v>2024</v>
      </c>
      <c r="B12" s="45">
        <v>6.0</v>
      </c>
      <c r="C12" s="49">
        <v>3850.0</v>
      </c>
      <c r="D12" s="45" t="s">
        <v>223</v>
      </c>
      <c r="E12" s="45" t="s">
        <v>263</v>
      </c>
      <c r="F12" s="45" t="s">
        <v>204</v>
      </c>
      <c r="G12" s="45" t="s">
        <v>204</v>
      </c>
      <c r="H12" s="45" t="s">
        <v>204</v>
      </c>
      <c r="I12" s="43" t="s">
        <v>303</v>
      </c>
      <c r="J12" s="45" t="s">
        <v>24</v>
      </c>
    </row>
    <row r="13">
      <c r="A13" s="38" t="s">
        <v>2025</v>
      </c>
      <c r="B13" s="39">
        <v>1.0</v>
      </c>
      <c r="C13" s="40">
        <v>280.0</v>
      </c>
      <c r="D13" s="39">
        <v>1.0</v>
      </c>
      <c r="E13" s="39" t="s">
        <v>263</v>
      </c>
      <c r="F13" s="39" t="s">
        <v>204</v>
      </c>
      <c r="G13" s="39" t="s">
        <v>204</v>
      </c>
      <c r="H13" s="39" t="s">
        <v>204</v>
      </c>
      <c r="I13" s="41" t="s">
        <v>303</v>
      </c>
      <c r="J13" s="39" t="s">
        <v>24</v>
      </c>
    </row>
    <row r="14">
      <c r="A14" s="48" t="s">
        <v>2026</v>
      </c>
      <c r="B14" s="45">
        <v>12.0</v>
      </c>
      <c r="C14" s="49">
        <v>30500.0</v>
      </c>
      <c r="D14" s="45" t="s">
        <v>202</v>
      </c>
      <c r="E14" s="45" t="s">
        <v>263</v>
      </c>
      <c r="F14" s="45" t="s">
        <v>204</v>
      </c>
      <c r="G14" s="45" t="s">
        <v>204</v>
      </c>
      <c r="H14" s="45" t="s">
        <v>204</v>
      </c>
      <c r="I14" s="43" t="s">
        <v>303</v>
      </c>
      <c r="J14" s="45" t="s">
        <v>24</v>
      </c>
    </row>
    <row r="15">
      <c r="A15" s="48" t="s">
        <v>2027</v>
      </c>
      <c r="B15" s="45">
        <v>18.0</v>
      </c>
      <c r="C15" s="49">
        <v>332000.0</v>
      </c>
      <c r="D15" s="45" t="s">
        <v>240</v>
      </c>
      <c r="E15" s="45" t="s">
        <v>263</v>
      </c>
      <c r="F15" s="45" t="s">
        <v>204</v>
      </c>
      <c r="G15" s="45" t="s">
        <v>204</v>
      </c>
      <c r="H15" s="45" t="s">
        <v>204</v>
      </c>
      <c r="I15" s="43" t="s">
        <v>303</v>
      </c>
      <c r="J15" s="45" t="s">
        <v>24</v>
      </c>
    </row>
    <row r="16">
      <c r="A16" s="38" t="s">
        <v>2028</v>
      </c>
      <c r="B16" s="39">
        <v>2.0</v>
      </c>
      <c r="C16" s="40">
        <v>770.0</v>
      </c>
      <c r="D16" s="39">
        <v>1.0</v>
      </c>
      <c r="E16" s="39" t="s">
        <v>204</v>
      </c>
      <c r="F16" s="39" t="s">
        <v>364</v>
      </c>
      <c r="G16" s="39" t="s">
        <v>204</v>
      </c>
      <c r="H16" s="39" t="s">
        <v>204</v>
      </c>
      <c r="I16" s="41" t="s">
        <v>204</v>
      </c>
      <c r="J16" s="39" t="s">
        <v>24</v>
      </c>
    </row>
    <row r="17">
      <c r="A17" s="6" t="s">
        <v>2029</v>
      </c>
      <c r="B17" s="7">
        <v>18.0</v>
      </c>
      <c r="C17" s="36">
        <v>330300.0</v>
      </c>
      <c r="D17" s="7" t="s">
        <v>277</v>
      </c>
      <c r="E17" s="7" t="s">
        <v>204</v>
      </c>
      <c r="F17" s="7" t="s">
        <v>369</v>
      </c>
      <c r="G17" s="7" t="s">
        <v>204</v>
      </c>
      <c r="H17" s="7" t="s">
        <v>204</v>
      </c>
      <c r="I17" s="37" t="s">
        <v>204</v>
      </c>
      <c r="J17" s="7" t="s">
        <v>9</v>
      </c>
    </row>
    <row r="18">
      <c r="A18" s="6" t="s">
        <v>2030</v>
      </c>
      <c r="B18" s="7">
        <v>6.0</v>
      </c>
      <c r="C18" s="36">
        <v>3900.0</v>
      </c>
      <c r="D18" s="7" t="s">
        <v>223</v>
      </c>
      <c r="E18" s="7" t="s">
        <v>204</v>
      </c>
      <c r="F18" s="7" t="s">
        <v>364</v>
      </c>
      <c r="G18" s="7" t="s">
        <v>204</v>
      </c>
      <c r="H18" s="7" t="s">
        <v>204</v>
      </c>
      <c r="I18" s="37" t="s">
        <v>204</v>
      </c>
      <c r="J18" s="7" t="s">
        <v>9</v>
      </c>
    </row>
    <row r="19">
      <c r="A19" s="6" t="s">
        <v>2031</v>
      </c>
      <c r="B19" s="7">
        <v>12.0</v>
      </c>
      <c r="C19" s="36">
        <v>30800.0</v>
      </c>
      <c r="D19" s="7" t="s">
        <v>220</v>
      </c>
      <c r="E19" s="7" t="s">
        <v>204</v>
      </c>
      <c r="F19" s="7" t="s">
        <v>369</v>
      </c>
      <c r="G19" s="7" t="s">
        <v>204</v>
      </c>
      <c r="H19" s="7" t="s">
        <v>204</v>
      </c>
      <c r="I19" s="37" t="s">
        <v>204</v>
      </c>
      <c r="J19" s="7" t="s">
        <v>9</v>
      </c>
    </row>
    <row r="20">
      <c r="A20" s="6" t="s">
        <v>2032</v>
      </c>
      <c r="B20" s="7">
        <v>9.0</v>
      </c>
      <c r="C20" s="36">
        <v>11500.0</v>
      </c>
      <c r="D20" s="7" t="s">
        <v>279</v>
      </c>
      <c r="E20" s="7" t="s">
        <v>204</v>
      </c>
      <c r="F20" s="7" t="s">
        <v>369</v>
      </c>
      <c r="G20" s="7" t="s">
        <v>204</v>
      </c>
      <c r="H20" s="7" t="s">
        <v>204</v>
      </c>
      <c r="I20" s="37" t="s">
        <v>204</v>
      </c>
      <c r="J20" s="7" t="s">
        <v>9</v>
      </c>
    </row>
    <row r="21">
      <c r="A21" s="6" t="s">
        <v>2033</v>
      </c>
      <c r="B21" s="7">
        <v>15.0</v>
      </c>
      <c r="C21" s="36">
        <v>94200.0</v>
      </c>
      <c r="D21" s="7" t="s">
        <v>301</v>
      </c>
      <c r="E21" s="7" t="s">
        <v>204</v>
      </c>
      <c r="F21" s="7" t="s">
        <v>369</v>
      </c>
      <c r="G21" s="7" t="s">
        <v>204</v>
      </c>
      <c r="H21" s="7" t="s">
        <v>204</v>
      </c>
      <c r="I21" s="37" t="s">
        <v>204</v>
      </c>
      <c r="J21" s="7" t="s">
        <v>9</v>
      </c>
    </row>
    <row r="22">
      <c r="A22" s="6" t="s">
        <v>2034</v>
      </c>
      <c r="B22" s="7">
        <v>20.0</v>
      </c>
      <c r="C22" s="36">
        <v>916200.0</v>
      </c>
      <c r="D22" s="7" t="s">
        <v>255</v>
      </c>
      <c r="E22" s="7" t="s">
        <v>204</v>
      </c>
      <c r="F22" s="7" t="s">
        <v>369</v>
      </c>
      <c r="G22" s="7" t="s">
        <v>204</v>
      </c>
      <c r="H22" s="7" t="s">
        <v>204</v>
      </c>
      <c r="I22" s="37" t="s">
        <v>204</v>
      </c>
      <c r="J22" s="7" t="s">
        <v>9</v>
      </c>
    </row>
    <row r="23">
      <c r="A23" s="6" t="s">
        <v>2035</v>
      </c>
      <c r="B23" s="7">
        <v>17.0</v>
      </c>
      <c r="C23" s="36">
        <v>251000.0</v>
      </c>
      <c r="D23" s="7" t="s">
        <v>277</v>
      </c>
      <c r="E23" s="7" t="s">
        <v>204</v>
      </c>
      <c r="F23" s="7" t="s">
        <v>427</v>
      </c>
      <c r="G23" s="7" t="s">
        <v>204</v>
      </c>
      <c r="H23" s="7" t="s">
        <v>204</v>
      </c>
      <c r="I23" s="37" t="s">
        <v>204</v>
      </c>
      <c r="J23" s="7" t="s">
        <v>9</v>
      </c>
    </row>
    <row r="24">
      <c r="A24" s="6" t="s">
        <v>2036</v>
      </c>
      <c r="B24" s="7">
        <v>5.0</v>
      </c>
      <c r="C24" s="36">
        <v>2900.0</v>
      </c>
      <c r="D24" s="7" t="s">
        <v>620</v>
      </c>
      <c r="E24" s="7" t="s">
        <v>204</v>
      </c>
      <c r="F24" s="7" t="s">
        <v>427</v>
      </c>
      <c r="G24" s="7" t="s">
        <v>204</v>
      </c>
      <c r="H24" s="7" t="s">
        <v>204</v>
      </c>
      <c r="I24" s="37" t="s">
        <v>204</v>
      </c>
      <c r="J24" s="7" t="s">
        <v>9</v>
      </c>
    </row>
    <row r="25">
      <c r="A25" s="6" t="s">
        <v>2037</v>
      </c>
      <c r="B25" s="7">
        <v>11.0</v>
      </c>
      <c r="C25" s="36">
        <v>24000.0</v>
      </c>
      <c r="D25" s="7" t="s">
        <v>220</v>
      </c>
      <c r="E25" s="7" t="s">
        <v>204</v>
      </c>
      <c r="F25" s="7" t="s">
        <v>427</v>
      </c>
      <c r="G25" s="7" t="s">
        <v>204</v>
      </c>
      <c r="H25" s="7" t="s">
        <v>204</v>
      </c>
      <c r="I25" s="37" t="s">
        <v>204</v>
      </c>
      <c r="J25" s="7" t="s">
        <v>9</v>
      </c>
    </row>
    <row r="26">
      <c r="A26" s="6" t="s">
        <v>2038</v>
      </c>
      <c r="B26" s="7">
        <v>8.0</v>
      </c>
      <c r="C26" s="36">
        <v>9200.0</v>
      </c>
      <c r="D26" s="7" t="s">
        <v>279</v>
      </c>
      <c r="E26" s="7" t="s">
        <v>204</v>
      </c>
      <c r="F26" s="7" t="s">
        <v>427</v>
      </c>
      <c r="G26" s="7" t="s">
        <v>204</v>
      </c>
      <c r="H26" s="7" t="s">
        <v>204</v>
      </c>
      <c r="I26" s="37" t="s">
        <v>204</v>
      </c>
      <c r="J26" s="7" t="s">
        <v>9</v>
      </c>
    </row>
    <row r="27">
      <c r="A27" s="6" t="s">
        <v>2039</v>
      </c>
      <c r="B27" s="7">
        <v>14.0</v>
      </c>
      <c r="C27" s="36">
        <v>69800.0</v>
      </c>
      <c r="D27" s="7" t="s">
        <v>301</v>
      </c>
      <c r="E27" s="7" t="s">
        <v>204</v>
      </c>
      <c r="F27" s="7" t="s">
        <v>427</v>
      </c>
      <c r="G27" s="7" t="s">
        <v>204</v>
      </c>
      <c r="H27" s="7" t="s">
        <v>204</v>
      </c>
      <c r="I27" s="37" t="s">
        <v>204</v>
      </c>
      <c r="J27" s="7" t="s">
        <v>9</v>
      </c>
    </row>
    <row r="28">
      <c r="A28" s="6" t="s">
        <v>2040</v>
      </c>
      <c r="B28" s="7">
        <v>20.0</v>
      </c>
      <c r="C28" s="36">
        <v>727100.0</v>
      </c>
      <c r="D28" s="7" t="s">
        <v>255</v>
      </c>
      <c r="E28" s="7" t="s">
        <v>204</v>
      </c>
      <c r="F28" s="7" t="s">
        <v>427</v>
      </c>
      <c r="G28" s="7" t="s">
        <v>204</v>
      </c>
      <c r="H28" s="7" t="s">
        <v>204</v>
      </c>
      <c r="I28" s="37" t="s">
        <v>204</v>
      </c>
      <c r="J28" s="7" t="s">
        <v>9</v>
      </c>
    </row>
    <row r="29">
      <c r="A29" s="48" t="s">
        <v>2041</v>
      </c>
      <c r="B29" s="45">
        <v>20.0</v>
      </c>
      <c r="C29" s="49">
        <v>760000.0</v>
      </c>
      <c r="D29" s="45" t="s">
        <v>576</v>
      </c>
      <c r="E29" s="45" t="s">
        <v>204</v>
      </c>
      <c r="F29" s="45" t="s">
        <v>204</v>
      </c>
      <c r="G29" s="45" t="s">
        <v>204</v>
      </c>
      <c r="H29" s="45" t="s">
        <v>204</v>
      </c>
      <c r="I29" s="43" t="s">
        <v>317</v>
      </c>
      <c r="J29" s="45" t="s">
        <v>24</v>
      </c>
    </row>
    <row r="30">
      <c r="A30" s="38" t="s">
        <v>2042</v>
      </c>
      <c r="B30" s="39">
        <v>2.0</v>
      </c>
      <c r="C30" s="40">
        <v>760.0</v>
      </c>
      <c r="D30" s="39">
        <v>1.0</v>
      </c>
      <c r="E30" s="39" t="s">
        <v>204</v>
      </c>
      <c r="F30" s="39" t="s">
        <v>204</v>
      </c>
      <c r="G30" s="39" t="s">
        <v>204</v>
      </c>
      <c r="H30" s="39" t="s">
        <v>204</v>
      </c>
      <c r="I30" s="41" t="s">
        <v>317</v>
      </c>
      <c r="J30" s="39" t="s">
        <v>24</v>
      </c>
    </row>
    <row r="31">
      <c r="A31" s="48" t="s">
        <v>2043</v>
      </c>
      <c r="B31" s="45">
        <v>10.0</v>
      </c>
      <c r="C31" s="49">
        <v>18100.0</v>
      </c>
      <c r="D31" s="45" t="s">
        <v>221</v>
      </c>
      <c r="E31" s="45" t="s">
        <v>204</v>
      </c>
      <c r="F31" s="45" t="s">
        <v>204</v>
      </c>
      <c r="G31" s="45" t="s">
        <v>204</v>
      </c>
      <c r="H31" s="45" t="s">
        <v>204</v>
      </c>
      <c r="I31" s="43" t="s">
        <v>317</v>
      </c>
      <c r="J31" s="45" t="s">
        <v>24</v>
      </c>
    </row>
    <row r="32">
      <c r="A32" s="48" t="s">
        <v>2044</v>
      </c>
      <c r="B32" s="45">
        <v>4.0</v>
      </c>
      <c r="C32" s="49">
        <v>2200.0</v>
      </c>
      <c r="D32" s="45" t="s">
        <v>841</v>
      </c>
      <c r="E32" s="45" t="s">
        <v>204</v>
      </c>
      <c r="F32" s="45" t="s">
        <v>204</v>
      </c>
      <c r="G32" s="45" t="s">
        <v>204</v>
      </c>
      <c r="H32" s="45" t="s">
        <v>204</v>
      </c>
      <c r="I32" s="43" t="s">
        <v>317</v>
      </c>
      <c r="J32" s="45" t="s">
        <v>24</v>
      </c>
    </row>
    <row r="33">
      <c r="A33" s="48" t="s">
        <v>2045</v>
      </c>
      <c r="B33" s="45">
        <v>16.0</v>
      </c>
      <c r="C33" s="49">
        <v>166000.0</v>
      </c>
      <c r="D33" s="45" t="s">
        <v>240</v>
      </c>
      <c r="E33" s="45" t="s">
        <v>204</v>
      </c>
      <c r="F33" s="45" t="s">
        <v>204</v>
      </c>
      <c r="G33" s="45" t="s">
        <v>204</v>
      </c>
      <c r="H33" s="45" t="s">
        <v>204</v>
      </c>
      <c r="I33" s="43" t="s">
        <v>317</v>
      </c>
      <c r="J33" s="45" t="s">
        <v>24</v>
      </c>
    </row>
    <row r="34">
      <c r="A34" s="48" t="s">
        <v>2046</v>
      </c>
      <c r="B34" s="45">
        <v>16.0</v>
      </c>
      <c r="C34" s="49">
        <v>145000.0</v>
      </c>
      <c r="D34" s="45" t="s">
        <v>218</v>
      </c>
      <c r="E34" s="45" t="s">
        <v>249</v>
      </c>
      <c r="F34" s="45" t="s">
        <v>250</v>
      </c>
      <c r="G34" s="45" t="s">
        <v>301</v>
      </c>
      <c r="H34" s="45" t="s">
        <v>204</v>
      </c>
      <c r="I34" s="43" t="s">
        <v>204</v>
      </c>
      <c r="J34" s="45" t="s">
        <v>29</v>
      </c>
    </row>
    <row r="35">
      <c r="A35" s="48" t="s">
        <v>2047</v>
      </c>
      <c r="B35" s="45">
        <v>4.0</v>
      </c>
      <c r="C35" s="49">
        <v>1850.0</v>
      </c>
      <c r="D35" s="45" t="s">
        <v>841</v>
      </c>
      <c r="E35" s="45" t="s">
        <v>249</v>
      </c>
      <c r="F35" s="45" t="s">
        <v>250</v>
      </c>
      <c r="G35" s="45">
        <v>1.0</v>
      </c>
      <c r="H35" s="45" t="s">
        <v>204</v>
      </c>
      <c r="I35" s="43" t="s">
        <v>204</v>
      </c>
      <c r="J35" s="45" t="s">
        <v>29</v>
      </c>
    </row>
    <row r="36">
      <c r="A36" s="48" t="s">
        <v>2048</v>
      </c>
      <c r="B36" s="45">
        <v>10.0</v>
      </c>
      <c r="C36" s="49">
        <v>17000.0</v>
      </c>
      <c r="D36" s="45" t="s">
        <v>221</v>
      </c>
      <c r="E36" s="45" t="s">
        <v>249</v>
      </c>
      <c r="F36" s="45" t="s">
        <v>250</v>
      </c>
      <c r="G36" s="45" t="s">
        <v>279</v>
      </c>
      <c r="H36" s="45" t="s">
        <v>204</v>
      </c>
      <c r="I36" s="43" t="s">
        <v>204</v>
      </c>
      <c r="J36" s="45" t="s">
        <v>29</v>
      </c>
    </row>
    <row r="37">
      <c r="A37" s="48" t="s">
        <v>2049</v>
      </c>
      <c r="B37" s="45">
        <v>7.0</v>
      </c>
      <c r="C37" s="49">
        <v>5500.0</v>
      </c>
      <c r="D37" s="45" t="s">
        <v>223</v>
      </c>
      <c r="E37" s="45" t="s">
        <v>249</v>
      </c>
      <c r="F37" s="45" t="s">
        <v>250</v>
      </c>
      <c r="G37" s="45" t="s">
        <v>223</v>
      </c>
      <c r="H37" s="45" t="s">
        <v>204</v>
      </c>
      <c r="I37" s="43" t="s">
        <v>204</v>
      </c>
      <c r="J37" s="45" t="s">
        <v>29</v>
      </c>
    </row>
    <row r="38">
      <c r="A38" s="48" t="s">
        <v>2050</v>
      </c>
      <c r="B38" s="45">
        <v>1.0</v>
      </c>
      <c r="C38" s="49">
        <v>110.0</v>
      </c>
      <c r="D38" s="45">
        <v>1.0</v>
      </c>
      <c r="E38" s="45" t="s">
        <v>249</v>
      </c>
      <c r="F38" s="45" t="s">
        <v>204</v>
      </c>
      <c r="G38" s="45" t="s">
        <v>204</v>
      </c>
      <c r="H38" s="45" t="s">
        <v>204</v>
      </c>
      <c r="I38" s="43" t="s">
        <v>204</v>
      </c>
      <c r="J38" s="45" t="s">
        <v>29</v>
      </c>
    </row>
    <row r="39">
      <c r="A39" s="48" t="s">
        <v>2051</v>
      </c>
      <c r="B39" s="45">
        <v>13.0</v>
      </c>
      <c r="C39" s="49">
        <v>46000.0</v>
      </c>
      <c r="D39" s="45" t="s">
        <v>202</v>
      </c>
      <c r="E39" s="45" t="s">
        <v>249</v>
      </c>
      <c r="F39" s="45" t="s">
        <v>250</v>
      </c>
      <c r="G39" s="45" t="s">
        <v>220</v>
      </c>
      <c r="H39" s="45" t="s">
        <v>204</v>
      </c>
      <c r="I39" s="43" t="s">
        <v>204</v>
      </c>
      <c r="J39" s="45" t="s">
        <v>29</v>
      </c>
    </row>
    <row r="40">
      <c r="A40" s="48" t="s">
        <v>2052</v>
      </c>
      <c r="B40" s="45">
        <v>19.0</v>
      </c>
      <c r="C40" s="49">
        <v>495000.0</v>
      </c>
      <c r="D40" s="45" t="s">
        <v>240</v>
      </c>
      <c r="E40" s="45" t="s">
        <v>249</v>
      </c>
      <c r="F40" s="45" t="s">
        <v>250</v>
      </c>
      <c r="G40" s="45" t="s">
        <v>277</v>
      </c>
      <c r="H40" s="45" t="s">
        <v>204</v>
      </c>
      <c r="I40" s="43" t="s">
        <v>204</v>
      </c>
      <c r="J40" s="45" t="s">
        <v>29</v>
      </c>
    </row>
    <row r="41">
      <c r="A41" s="6" t="s">
        <v>2053</v>
      </c>
      <c r="B41" s="7">
        <v>17.0</v>
      </c>
      <c r="C41" s="36">
        <v>246200.0</v>
      </c>
      <c r="D41" s="7" t="s">
        <v>277</v>
      </c>
      <c r="E41" s="7" t="s">
        <v>249</v>
      </c>
      <c r="F41" s="7" t="s">
        <v>250</v>
      </c>
      <c r="G41" s="7" t="s">
        <v>301</v>
      </c>
      <c r="H41" s="7" t="s">
        <v>204</v>
      </c>
      <c r="I41" s="37" t="s">
        <v>204</v>
      </c>
      <c r="J41" s="7" t="s">
        <v>9</v>
      </c>
    </row>
    <row r="42">
      <c r="A42" s="6" t="s">
        <v>2054</v>
      </c>
      <c r="B42" s="7">
        <v>5.0</v>
      </c>
      <c r="C42" s="36">
        <v>2950.0</v>
      </c>
      <c r="D42" s="7" t="s">
        <v>620</v>
      </c>
      <c r="E42" s="7" t="s">
        <v>249</v>
      </c>
      <c r="F42" s="7" t="s">
        <v>250</v>
      </c>
      <c r="G42" s="7" t="s">
        <v>279</v>
      </c>
      <c r="H42" s="7" t="s">
        <v>204</v>
      </c>
      <c r="I42" s="37" t="s">
        <v>204</v>
      </c>
      <c r="J42" s="7" t="s">
        <v>9</v>
      </c>
    </row>
    <row r="43">
      <c r="A43" s="6" t="s">
        <v>2055</v>
      </c>
      <c r="B43" s="7">
        <v>11.0</v>
      </c>
      <c r="C43" s="36">
        <v>25100.0</v>
      </c>
      <c r="D43" s="7" t="s">
        <v>220</v>
      </c>
      <c r="E43" s="7" t="s">
        <v>249</v>
      </c>
      <c r="F43" s="7" t="s">
        <v>250</v>
      </c>
      <c r="G43" s="7" t="s">
        <v>279</v>
      </c>
      <c r="H43" s="7" t="s">
        <v>204</v>
      </c>
      <c r="I43" s="37" t="s">
        <v>204</v>
      </c>
      <c r="J43" s="7" t="s">
        <v>9</v>
      </c>
    </row>
    <row r="44">
      <c r="A44" s="6" t="s">
        <v>2056</v>
      </c>
      <c r="B44" s="7">
        <v>8.0</v>
      </c>
      <c r="C44" s="36">
        <v>9300.0</v>
      </c>
      <c r="D44" s="7" t="s">
        <v>279</v>
      </c>
      <c r="E44" s="7" t="s">
        <v>249</v>
      </c>
      <c r="F44" s="7" t="s">
        <v>250</v>
      </c>
      <c r="G44" s="7" t="s">
        <v>279</v>
      </c>
      <c r="H44" s="7" t="s">
        <v>204</v>
      </c>
      <c r="I44" s="37" t="s">
        <v>204</v>
      </c>
      <c r="J44" s="7" t="s">
        <v>9</v>
      </c>
    </row>
    <row r="45">
      <c r="A45" s="38" t="s">
        <v>2057</v>
      </c>
      <c r="B45" s="39">
        <v>1.0</v>
      </c>
      <c r="C45" s="40">
        <v>145.0</v>
      </c>
      <c r="D45" s="39">
        <v>1.0</v>
      </c>
      <c r="E45" s="39" t="s">
        <v>249</v>
      </c>
      <c r="F45" s="39" t="s">
        <v>250</v>
      </c>
      <c r="G45" s="39" t="s">
        <v>223</v>
      </c>
      <c r="H45" s="39" t="s">
        <v>204</v>
      </c>
      <c r="I45" s="41" t="s">
        <v>204</v>
      </c>
      <c r="J45" s="39" t="s">
        <v>24</v>
      </c>
    </row>
    <row r="46">
      <c r="A46" s="6" t="s">
        <v>2058</v>
      </c>
      <c r="B46" s="7">
        <v>14.0</v>
      </c>
      <c r="C46" s="36">
        <v>71200.0</v>
      </c>
      <c r="D46" s="7" t="s">
        <v>301</v>
      </c>
      <c r="E46" s="7" t="s">
        <v>249</v>
      </c>
      <c r="F46" s="7" t="s">
        <v>250</v>
      </c>
      <c r="G46" s="7" t="s">
        <v>220</v>
      </c>
      <c r="H46" s="7" t="s">
        <v>204</v>
      </c>
      <c r="I46" s="37" t="s">
        <v>204</v>
      </c>
      <c r="J46" s="7" t="s">
        <v>9</v>
      </c>
    </row>
    <row r="47">
      <c r="A47" s="6" t="s">
        <v>2059</v>
      </c>
      <c r="B47" s="7">
        <v>20.0</v>
      </c>
      <c r="C47" s="36">
        <v>729500.0</v>
      </c>
      <c r="D47" s="7" t="s">
        <v>255</v>
      </c>
      <c r="E47" s="7" t="s">
        <v>249</v>
      </c>
      <c r="F47" s="7" t="s">
        <v>250</v>
      </c>
      <c r="G47" s="7" t="s">
        <v>292</v>
      </c>
      <c r="H47" s="7" t="s">
        <v>204</v>
      </c>
      <c r="I47" s="37" t="s">
        <v>204</v>
      </c>
      <c r="J47" s="7" t="s">
        <v>9</v>
      </c>
    </row>
    <row r="48">
      <c r="A48" s="38" t="s">
        <v>2060</v>
      </c>
      <c r="B48" s="39">
        <v>3.0</v>
      </c>
      <c r="C48" s="40">
        <v>1310.0</v>
      </c>
      <c r="D48" s="39" t="s">
        <v>841</v>
      </c>
      <c r="E48" s="39" t="s">
        <v>249</v>
      </c>
      <c r="F48" s="39" t="s">
        <v>829</v>
      </c>
      <c r="G48" s="39" t="s">
        <v>204</v>
      </c>
      <c r="H48" s="39" t="s">
        <v>204</v>
      </c>
      <c r="I48" s="41" t="s">
        <v>204</v>
      </c>
      <c r="J48" s="39" t="s">
        <v>24</v>
      </c>
    </row>
    <row r="49">
      <c r="A49" s="48" t="s">
        <v>2061</v>
      </c>
      <c r="B49" s="45">
        <v>19.0</v>
      </c>
      <c r="C49" s="49">
        <v>528000.0</v>
      </c>
      <c r="D49" s="45" t="s">
        <v>292</v>
      </c>
      <c r="E49" s="45" t="s">
        <v>249</v>
      </c>
      <c r="F49" s="45" t="s">
        <v>829</v>
      </c>
      <c r="G49" s="45" t="s">
        <v>204</v>
      </c>
      <c r="H49" s="45" t="s">
        <v>204</v>
      </c>
      <c r="I49" s="43" t="s">
        <v>204</v>
      </c>
      <c r="J49" s="45" t="s">
        <v>24</v>
      </c>
    </row>
    <row r="50">
      <c r="A50" s="48" t="s">
        <v>2062</v>
      </c>
      <c r="B50" s="45">
        <v>13.0</v>
      </c>
      <c r="C50" s="49">
        <v>47700.0</v>
      </c>
      <c r="D50" s="45" t="s">
        <v>230</v>
      </c>
      <c r="E50" s="45" t="s">
        <v>249</v>
      </c>
      <c r="F50" s="45" t="s">
        <v>829</v>
      </c>
      <c r="G50" s="45" t="s">
        <v>204</v>
      </c>
      <c r="H50" s="45" t="s">
        <v>204</v>
      </c>
      <c r="I50" s="43" t="s">
        <v>204</v>
      </c>
      <c r="J50" s="45" t="s">
        <v>24</v>
      </c>
    </row>
    <row r="51">
      <c r="A51" s="48" t="s">
        <v>2063</v>
      </c>
      <c r="B51" s="45">
        <v>16.0</v>
      </c>
      <c r="C51" s="49">
        <v>175000.0</v>
      </c>
      <c r="D51" s="45" t="s">
        <v>301</v>
      </c>
      <c r="E51" s="45" t="s">
        <v>204</v>
      </c>
      <c r="F51" s="45" t="s">
        <v>204</v>
      </c>
      <c r="G51" s="45" t="s">
        <v>204</v>
      </c>
      <c r="H51" s="45" t="s">
        <v>204</v>
      </c>
      <c r="I51" s="43" t="s">
        <v>2064</v>
      </c>
      <c r="J51" s="45" t="s">
        <v>24</v>
      </c>
    </row>
    <row r="52">
      <c r="A52" s="38" t="s">
        <v>2065</v>
      </c>
      <c r="B52" s="39">
        <v>2.0</v>
      </c>
      <c r="C52" s="40">
        <v>750.0</v>
      </c>
      <c r="D52" s="39">
        <v>1.0</v>
      </c>
      <c r="E52" s="39" t="s">
        <v>204</v>
      </c>
      <c r="F52" s="39" t="s">
        <v>204</v>
      </c>
      <c r="G52" s="39" t="s">
        <v>204</v>
      </c>
      <c r="H52" s="39" t="s">
        <v>204</v>
      </c>
      <c r="I52" s="41" t="s">
        <v>2066</v>
      </c>
      <c r="J52" s="39" t="s">
        <v>24</v>
      </c>
    </row>
    <row r="53">
      <c r="A53" s="48" t="s">
        <v>2067</v>
      </c>
      <c r="B53" s="45">
        <v>7.0</v>
      </c>
      <c r="C53" s="49">
        <v>6950.0</v>
      </c>
      <c r="D53" s="45" t="s">
        <v>223</v>
      </c>
      <c r="E53" s="45" t="s">
        <v>204</v>
      </c>
      <c r="F53" s="45" t="s">
        <v>204</v>
      </c>
      <c r="G53" s="45" t="s">
        <v>204</v>
      </c>
      <c r="H53" s="45" t="s">
        <v>204</v>
      </c>
      <c r="I53" s="43" t="s">
        <v>2068</v>
      </c>
      <c r="J53" s="45" t="s">
        <v>24</v>
      </c>
    </row>
    <row r="54">
      <c r="A54" s="48" t="s">
        <v>2069</v>
      </c>
      <c r="B54" s="45">
        <v>5.0</v>
      </c>
      <c r="C54" s="49">
        <v>3000.0</v>
      </c>
      <c r="D54" s="45" t="s">
        <v>620</v>
      </c>
      <c r="E54" s="45" t="s">
        <v>204</v>
      </c>
      <c r="F54" s="45" t="s">
        <v>204</v>
      </c>
      <c r="G54" s="45" t="s">
        <v>204</v>
      </c>
      <c r="H54" s="45" t="s">
        <v>204</v>
      </c>
      <c r="I54" s="43" t="s">
        <v>2070</v>
      </c>
      <c r="J54" s="45" t="s">
        <v>24</v>
      </c>
    </row>
    <row r="55">
      <c r="A55" s="48" t="s">
        <v>2071</v>
      </c>
      <c r="B55" s="45">
        <v>13.0</v>
      </c>
      <c r="C55" s="49">
        <v>45000.0</v>
      </c>
      <c r="D55" s="45" t="s">
        <v>310</v>
      </c>
      <c r="E55" s="45" t="s">
        <v>204</v>
      </c>
      <c r="F55" s="45" t="s">
        <v>204</v>
      </c>
      <c r="G55" s="45" t="s">
        <v>204</v>
      </c>
      <c r="H55" s="45" t="s">
        <v>204</v>
      </c>
      <c r="I55" s="43" t="s">
        <v>2072</v>
      </c>
      <c r="J55" s="45" t="s">
        <v>24</v>
      </c>
    </row>
    <row r="56">
      <c r="A56" s="48" t="s">
        <v>2073</v>
      </c>
      <c r="B56" s="45">
        <v>20.0</v>
      </c>
      <c r="C56" s="49">
        <v>750000.0</v>
      </c>
      <c r="D56" s="45" t="s">
        <v>255</v>
      </c>
      <c r="E56" s="45" t="s">
        <v>204</v>
      </c>
      <c r="F56" s="45" t="s">
        <v>204</v>
      </c>
      <c r="G56" s="45" t="s">
        <v>204</v>
      </c>
      <c r="H56" s="45" t="s">
        <v>204</v>
      </c>
      <c r="I56" s="43" t="s">
        <v>2074</v>
      </c>
      <c r="J56" s="45" t="s">
        <v>24</v>
      </c>
    </row>
    <row r="57">
      <c r="A57" s="6" t="s">
        <v>2075</v>
      </c>
      <c r="B57" s="7">
        <v>13.0</v>
      </c>
      <c r="C57" s="36">
        <v>48400.0</v>
      </c>
      <c r="D57" s="7" t="s">
        <v>202</v>
      </c>
      <c r="E57" s="7" t="s">
        <v>263</v>
      </c>
      <c r="F57" s="7" t="s">
        <v>264</v>
      </c>
      <c r="G57" s="7" t="s">
        <v>204</v>
      </c>
      <c r="H57" s="7" t="s">
        <v>204</v>
      </c>
      <c r="I57" s="37" t="s">
        <v>303</v>
      </c>
      <c r="J57" s="7" t="s">
        <v>19</v>
      </c>
    </row>
    <row r="58">
      <c r="A58" s="6" t="s">
        <v>2076</v>
      </c>
      <c r="B58" s="7">
        <v>1.0</v>
      </c>
      <c r="C58" s="36">
        <v>235.0</v>
      </c>
      <c r="D58" s="7">
        <v>1.0</v>
      </c>
      <c r="E58" s="7" t="s">
        <v>263</v>
      </c>
      <c r="F58" s="7" t="s">
        <v>264</v>
      </c>
      <c r="G58" s="7" t="s">
        <v>204</v>
      </c>
      <c r="H58" s="7" t="s">
        <v>204</v>
      </c>
      <c r="I58" s="37" t="s">
        <v>303</v>
      </c>
      <c r="J58" s="7" t="s">
        <v>19</v>
      </c>
    </row>
    <row r="59">
      <c r="A59" s="6" t="s">
        <v>2077</v>
      </c>
      <c r="B59" s="7">
        <v>7.0</v>
      </c>
      <c r="C59" s="36">
        <v>6000.0</v>
      </c>
      <c r="D59" s="7" t="s">
        <v>223</v>
      </c>
      <c r="E59" s="7" t="s">
        <v>263</v>
      </c>
      <c r="F59" s="7" t="s">
        <v>264</v>
      </c>
      <c r="G59" s="7" t="s">
        <v>204</v>
      </c>
      <c r="H59" s="7" t="s">
        <v>204</v>
      </c>
      <c r="I59" s="37" t="s">
        <v>303</v>
      </c>
      <c r="J59" s="7" t="s">
        <v>19</v>
      </c>
    </row>
    <row r="60">
      <c r="A60" s="6" t="s">
        <v>2078</v>
      </c>
      <c r="B60" s="7">
        <v>4.0</v>
      </c>
      <c r="C60" s="36">
        <v>1850.0</v>
      </c>
      <c r="D60" s="7" t="s">
        <v>620</v>
      </c>
      <c r="E60" s="7" t="s">
        <v>263</v>
      </c>
      <c r="F60" s="7" t="s">
        <v>264</v>
      </c>
      <c r="G60" s="7" t="s">
        <v>204</v>
      </c>
      <c r="H60" s="7" t="s">
        <v>204</v>
      </c>
      <c r="I60" s="37" t="s">
        <v>303</v>
      </c>
      <c r="J60" s="7" t="s">
        <v>19</v>
      </c>
    </row>
    <row r="61">
      <c r="A61" s="6" t="s">
        <v>2079</v>
      </c>
      <c r="B61" s="7">
        <v>10.0</v>
      </c>
      <c r="C61" s="36">
        <v>17500.0</v>
      </c>
      <c r="D61" s="7" t="s">
        <v>221</v>
      </c>
      <c r="E61" s="7" t="s">
        <v>263</v>
      </c>
      <c r="F61" s="7" t="s">
        <v>264</v>
      </c>
      <c r="G61" s="7" t="s">
        <v>204</v>
      </c>
      <c r="H61" s="7" t="s">
        <v>204</v>
      </c>
      <c r="I61" s="37" t="s">
        <v>303</v>
      </c>
      <c r="J61" s="7" t="s">
        <v>19</v>
      </c>
    </row>
    <row r="62">
      <c r="A62" s="6" t="s">
        <v>2080</v>
      </c>
      <c r="B62" s="7">
        <v>16.0</v>
      </c>
      <c r="C62" s="36">
        <v>161000.0</v>
      </c>
      <c r="D62" s="7" t="s">
        <v>210</v>
      </c>
      <c r="E62" s="7" t="s">
        <v>263</v>
      </c>
      <c r="F62" s="7" t="s">
        <v>264</v>
      </c>
      <c r="G62" s="7" t="s">
        <v>204</v>
      </c>
      <c r="H62" s="7" t="s">
        <v>204</v>
      </c>
      <c r="I62" s="37" t="s">
        <v>303</v>
      </c>
      <c r="J62" s="7" t="s">
        <v>19</v>
      </c>
    </row>
    <row r="63">
      <c r="A63" s="6" t="s">
        <v>2081</v>
      </c>
      <c r="B63" s="7">
        <v>17.0</v>
      </c>
      <c r="C63" s="36">
        <v>274100.0</v>
      </c>
      <c r="D63" s="7" t="s">
        <v>277</v>
      </c>
      <c r="E63" s="7" t="s">
        <v>204</v>
      </c>
      <c r="F63" s="7" t="s">
        <v>410</v>
      </c>
      <c r="G63" s="7" t="s">
        <v>277</v>
      </c>
      <c r="H63" s="7" t="s">
        <v>204</v>
      </c>
      <c r="I63" s="37" t="s">
        <v>204</v>
      </c>
      <c r="J63" s="7" t="s">
        <v>9</v>
      </c>
    </row>
    <row r="64">
      <c r="A64" s="6" t="s">
        <v>2082</v>
      </c>
      <c r="B64" s="7">
        <v>5.0</v>
      </c>
      <c r="C64" s="36">
        <v>3050.0</v>
      </c>
      <c r="D64" s="7" t="s">
        <v>223</v>
      </c>
      <c r="E64" s="7" t="s">
        <v>204</v>
      </c>
      <c r="F64" s="7" t="s">
        <v>410</v>
      </c>
      <c r="G64" s="7" t="s">
        <v>279</v>
      </c>
      <c r="H64" s="7" t="s">
        <v>204</v>
      </c>
      <c r="I64" s="37" t="s">
        <v>204</v>
      </c>
      <c r="J64" s="7" t="s">
        <v>9</v>
      </c>
    </row>
    <row r="65">
      <c r="A65" s="6" t="s">
        <v>2083</v>
      </c>
      <c r="B65" s="7">
        <v>11.0</v>
      </c>
      <c r="C65" s="36">
        <v>26200.0</v>
      </c>
      <c r="D65" s="7" t="s">
        <v>220</v>
      </c>
      <c r="E65" s="7" t="s">
        <v>204</v>
      </c>
      <c r="F65" s="7" t="s">
        <v>410</v>
      </c>
      <c r="G65" s="7" t="s">
        <v>220</v>
      </c>
      <c r="H65" s="7" t="s">
        <v>204</v>
      </c>
      <c r="I65" s="37" t="s">
        <v>204</v>
      </c>
      <c r="J65" s="7" t="s">
        <v>9</v>
      </c>
    </row>
    <row r="66">
      <c r="A66" s="6" t="s">
        <v>2084</v>
      </c>
      <c r="B66" s="7">
        <v>8.0</v>
      </c>
      <c r="C66" s="36">
        <v>9800.0</v>
      </c>
      <c r="D66" s="7" t="s">
        <v>279</v>
      </c>
      <c r="E66" s="7" t="s">
        <v>204</v>
      </c>
      <c r="F66" s="7" t="s">
        <v>410</v>
      </c>
      <c r="G66" s="7" t="s">
        <v>220</v>
      </c>
      <c r="H66" s="7" t="s">
        <v>204</v>
      </c>
      <c r="I66" s="37" t="s">
        <v>204</v>
      </c>
      <c r="J66" s="7" t="s">
        <v>9</v>
      </c>
    </row>
    <row r="67">
      <c r="A67" s="38" t="s">
        <v>2085</v>
      </c>
      <c r="B67" s="39">
        <v>1.0</v>
      </c>
      <c r="C67" s="40">
        <v>215.0</v>
      </c>
      <c r="D67" s="39">
        <v>1.0</v>
      </c>
      <c r="E67" s="39" t="s">
        <v>204</v>
      </c>
      <c r="F67" s="39" t="s">
        <v>410</v>
      </c>
      <c r="G67" s="39" t="s">
        <v>223</v>
      </c>
      <c r="H67" s="39" t="s">
        <v>204</v>
      </c>
      <c r="I67" s="41" t="s">
        <v>204</v>
      </c>
      <c r="J67" s="39" t="s">
        <v>24</v>
      </c>
    </row>
    <row r="68">
      <c r="A68" s="6" t="s">
        <v>2086</v>
      </c>
      <c r="B68" s="7">
        <v>14.0</v>
      </c>
      <c r="C68" s="36">
        <v>81300.0</v>
      </c>
      <c r="D68" s="7" t="s">
        <v>301</v>
      </c>
      <c r="E68" s="7" t="s">
        <v>204</v>
      </c>
      <c r="F68" s="7" t="s">
        <v>410</v>
      </c>
      <c r="G68" s="7" t="s">
        <v>301</v>
      </c>
      <c r="H68" s="7" t="s">
        <v>204</v>
      </c>
      <c r="I68" s="37" t="s">
        <v>204</v>
      </c>
      <c r="J68" s="7" t="s">
        <v>9</v>
      </c>
    </row>
    <row r="69">
      <c r="A69" s="6" t="s">
        <v>2087</v>
      </c>
      <c r="B69" s="7">
        <v>20.0</v>
      </c>
      <c r="C69" s="36">
        <v>806000.0</v>
      </c>
      <c r="D69" s="7" t="s">
        <v>255</v>
      </c>
      <c r="E69" s="7" t="s">
        <v>204</v>
      </c>
      <c r="F69" s="7" t="s">
        <v>410</v>
      </c>
      <c r="G69" s="7" t="s">
        <v>255</v>
      </c>
      <c r="H69" s="7" t="s">
        <v>204</v>
      </c>
      <c r="I69" s="37" t="s">
        <v>204</v>
      </c>
      <c r="J69" s="7" t="s">
        <v>9</v>
      </c>
    </row>
    <row r="70">
      <c r="A70" s="48" t="s">
        <v>2088</v>
      </c>
      <c r="B70" s="45">
        <v>16.0</v>
      </c>
      <c r="C70" s="49">
        <v>177500.0</v>
      </c>
      <c r="D70" s="45" t="s">
        <v>210</v>
      </c>
      <c r="E70" s="45" t="s">
        <v>204</v>
      </c>
      <c r="F70" s="45" t="s">
        <v>2089</v>
      </c>
      <c r="G70" s="45" t="s">
        <v>204</v>
      </c>
      <c r="H70" s="45" t="s">
        <v>204</v>
      </c>
      <c r="I70" s="43" t="s">
        <v>204</v>
      </c>
      <c r="J70" s="45" t="s">
        <v>24</v>
      </c>
    </row>
    <row r="71">
      <c r="A71" s="48" t="s">
        <v>2090</v>
      </c>
      <c r="B71" s="45">
        <v>4.0</v>
      </c>
      <c r="C71" s="49">
        <v>1950.0</v>
      </c>
      <c r="D71" s="45" t="s">
        <v>841</v>
      </c>
      <c r="E71" s="45" t="s">
        <v>204</v>
      </c>
      <c r="F71" s="45" t="s">
        <v>1696</v>
      </c>
      <c r="G71" s="45" t="s">
        <v>204</v>
      </c>
      <c r="H71" s="45" t="s">
        <v>204</v>
      </c>
      <c r="I71" s="43" t="s">
        <v>204</v>
      </c>
      <c r="J71" s="45" t="s">
        <v>24</v>
      </c>
    </row>
    <row r="72">
      <c r="A72" s="48" t="s">
        <v>2091</v>
      </c>
      <c r="B72" s="45">
        <v>10.0</v>
      </c>
      <c r="C72" s="49">
        <v>17500.0</v>
      </c>
      <c r="D72" s="45" t="s">
        <v>232</v>
      </c>
      <c r="E72" s="45" t="s">
        <v>204</v>
      </c>
      <c r="F72" s="45" t="s">
        <v>1699</v>
      </c>
      <c r="G72" s="45" t="s">
        <v>204</v>
      </c>
      <c r="H72" s="45" t="s">
        <v>204</v>
      </c>
      <c r="I72" s="43" t="s">
        <v>204</v>
      </c>
      <c r="J72" s="45" t="s">
        <v>24</v>
      </c>
    </row>
    <row r="73">
      <c r="A73" s="48" t="s">
        <v>2092</v>
      </c>
      <c r="B73" s="45">
        <v>7.0</v>
      </c>
      <c r="C73" s="49">
        <v>7000.0</v>
      </c>
      <c r="D73" s="45" t="s">
        <v>223</v>
      </c>
      <c r="E73" s="45" t="s">
        <v>204</v>
      </c>
      <c r="F73" s="45" t="s">
        <v>1699</v>
      </c>
      <c r="G73" s="45" t="s">
        <v>204</v>
      </c>
      <c r="H73" s="45" t="s">
        <v>204</v>
      </c>
      <c r="I73" s="43" t="s">
        <v>204</v>
      </c>
      <c r="J73" s="45" t="s">
        <v>24</v>
      </c>
    </row>
    <row r="74">
      <c r="A74" s="38" t="s">
        <v>2093</v>
      </c>
      <c r="B74" s="39">
        <v>1.0</v>
      </c>
      <c r="C74" s="40">
        <v>115.0</v>
      </c>
      <c r="D74" s="39">
        <v>1.0</v>
      </c>
      <c r="E74" s="39" t="s">
        <v>204</v>
      </c>
      <c r="F74" s="39" t="s">
        <v>1696</v>
      </c>
      <c r="G74" s="39" t="s">
        <v>204</v>
      </c>
      <c r="H74" s="39" t="s">
        <v>204</v>
      </c>
      <c r="I74" s="41" t="s">
        <v>204</v>
      </c>
      <c r="J74" s="39" t="s">
        <v>24</v>
      </c>
    </row>
    <row r="75">
      <c r="A75" s="48" t="s">
        <v>2094</v>
      </c>
      <c r="B75" s="45">
        <v>13.0</v>
      </c>
      <c r="C75" s="49">
        <v>47500.0</v>
      </c>
      <c r="D75" s="45" t="s">
        <v>230</v>
      </c>
      <c r="E75" s="45" t="s">
        <v>204</v>
      </c>
      <c r="F75" s="45" t="s">
        <v>2095</v>
      </c>
      <c r="G75" s="45" t="s">
        <v>204</v>
      </c>
      <c r="H75" s="45" t="s">
        <v>204</v>
      </c>
      <c r="I75" s="43" t="s">
        <v>204</v>
      </c>
      <c r="J75" s="45" t="s">
        <v>24</v>
      </c>
    </row>
    <row r="76">
      <c r="A76" s="48" t="s">
        <v>2096</v>
      </c>
      <c r="B76" s="45">
        <v>19.0</v>
      </c>
      <c r="C76" s="49">
        <v>561000.0</v>
      </c>
      <c r="D76" s="45" t="s">
        <v>225</v>
      </c>
      <c r="E76" s="45" t="s">
        <v>204</v>
      </c>
      <c r="F76" s="45" t="s">
        <v>2097</v>
      </c>
      <c r="G76" s="45" t="s">
        <v>204</v>
      </c>
      <c r="H76" s="45" t="s">
        <v>204</v>
      </c>
      <c r="I76" s="43" t="s">
        <v>204</v>
      </c>
      <c r="J76" s="45" t="s">
        <v>24</v>
      </c>
    </row>
  </sheetData>
  <customSheetViews>
    <customSheetView guid="{4D87BF5A-2268-4587-9FC9-190AC8AFF871}" filter="1" showAutoFilter="1">
      <autoFilter ref="$A$1:$J$63">
        <sortState ref="A1:J63">
          <sortCondition ref="C1:C63"/>
        </sortState>
      </autoFilter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0"/>
    <col customWidth="1" min="2" max="2" width="8.86"/>
    <col customWidth="1" min="3" max="3" width="8.71"/>
    <col customWidth="1" min="4" max="4" width="8.14"/>
    <col customWidth="1" min="5" max="5" width="12.14"/>
    <col customWidth="1" min="6" max="6" width="9.86"/>
    <col customWidth="1" min="7" max="7" width="21.86"/>
    <col customWidth="1" min="8" max="8" width="10.43"/>
  </cols>
  <sheetData>
    <row r="1">
      <c r="A1" s="3" t="s">
        <v>32</v>
      </c>
      <c r="B1" s="3" t="s">
        <v>184</v>
      </c>
      <c r="C1" s="35" t="s">
        <v>185</v>
      </c>
      <c r="D1" s="3" t="s">
        <v>197</v>
      </c>
      <c r="E1" s="3" t="s">
        <v>194</v>
      </c>
      <c r="F1" s="3" t="s">
        <v>195</v>
      </c>
      <c r="G1" s="3" t="s">
        <v>2098</v>
      </c>
      <c r="H1" s="3" t="s">
        <v>1</v>
      </c>
    </row>
    <row r="2">
      <c r="A2" s="6" t="s">
        <v>2099</v>
      </c>
      <c r="B2" s="7">
        <v>1.0</v>
      </c>
      <c r="C2" s="7">
        <v>300.0</v>
      </c>
      <c r="D2" s="7" t="s">
        <v>204</v>
      </c>
      <c r="E2" s="7" t="s">
        <v>204</v>
      </c>
      <c r="F2" s="7" t="s">
        <v>204</v>
      </c>
      <c r="G2" s="37" t="s">
        <v>2100</v>
      </c>
      <c r="H2" s="7" t="s">
        <v>24</v>
      </c>
    </row>
    <row r="3">
      <c r="A3" s="6" t="s">
        <v>2101</v>
      </c>
      <c r="B3" s="7">
        <v>1.0</v>
      </c>
      <c r="C3" s="36">
        <v>150.0</v>
      </c>
      <c r="D3" s="7" t="s">
        <v>204</v>
      </c>
      <c r="E3" s="7" t="s">
        <v>204</v>
      </c>
      <c r="F3" s="7" t="s">
        <v>204</v>
      </c>
      <c r="G3" s="37" t="s">
        <v>2102</v>
      </c>
      <c r="H3" s="7" t="s">
        <v>24</v>
      </c>
    </row>
    <row r="4">
      <c r="A4" s="6" t="s">
        <v>2103</v>
      </c>
      <c r="B4" s="7">
        <v>2.0</v>
      </c>
      <c r="C4" s="36">
        <v>700.0</v>
      </c>
      <c r="D4" s="7" t="s">
        <v>214</v>
      </c>
      <c r="E4" s="7" t="s">
        <v>204</v>
      </c>
      <c r="F4" s="7" t="s">
        <v>204</v>
      </c>
      <c r="G4" s="37" t="s">
        <v>2100</v>
      </c>
      <c r="H4" s="7" t="s">
        <v>24</v>
      </c>
    </row>
    <row r="5">
      <c r="A5" s="6" t="s">
        <v>2104</v>
      </c>
      <c r="B5" s="7">
        <v>1.0</v>
      </c>
      <c r="C5" s="36">
        <v>350.0</v>
      </c>
      <c r="D5" s="7" t="s">
        <v>204</v>
      </c>
      <c r="E5" s="7" t="s">
        <v>204</v>
      </c>
      <c r="F5" s="7" t="s">
        <v>204</v>
      </c>
      <c r="G5" s="37" t="s">
        <v>2100</v>
      </c>
      <c r="H5" s="7" t="s">
        <v>24</v>
      </c>
    </row>
    <row r="6">
      <c r="A6" s="6" t="s">
        <v>2105</v>
      </c>
      <c r="B6" s="7">
        <v>3.0</v>
      </c>
      <c r="C6" s="36">
        <v>1250.0</v>
      </c>
      <c r="D6" s="7" t="s">
        <v>204</v>
      </c>
      <c r="E6" s="7" t="s">
        <v>204</v>
      </c>
      <c r="F6" s="7" t="s">
        <v>204</v>
      </c>
      <c r="G6" s="37" t="s">
        <v>2106</v>
      </c>
      <c r="H6" s="7" t="s">
        <v>24</v>
      </c>
    </row>
    <row r="7">
      <c r="A7" s="6" t="s">
        <v>2107</v>
      </c>
      <c r="B7" s="7">
        <v>3.0</v>
      </c>
      <c r="C7" s="36">
        <v>1200.0</v>
      </c>
      <c r="D7" s="7" t="s">
        <v>204</v>
      </c>
      <c r="E7" s="7" t="s">
        <v>204</v>
      </c>
      <c r="F7" s="7" t="s">
        <v>204</v>
      </c>
      <c r="G7" s="37" t="s">
        <v>201</v>
      </c>
      <c r="H7" s="7" t="s">
        <v>24</v>
      </c>
    </row>
    <row r="8">
      <c r="A8" s="6" t="s">
        <v>2108</v>
      </c>
      <c r="B8" s="7">
        <v>1.0</v>
      </c>
      <c r="C8" s="36">
        <v>400.0</v>
      </c>
      <c r="D8" s="7" t="s">
        <v>214</v>
      </c>
      <c r="E8" s="7" t="s">
        <v>204</v>
      </c>
      <c r="F8" s="7" t="s">
        <v>204</v>
      </c>
      <c r="G8" s="37" t="s">
        <v>2100</v>
      </c>
      <c r="H8" s="7" t="s">
        <v>24</v>
      </c>
    </row>
    <row r="9">
      <c r="A9" s="6" t="s">
        <v>2109</v>
      </c>
      <c r="B9" s="7">
        <v>7.0</v>
      </c>
      <c r="C9" s="36">
        <v>5400.0</v>
      </c>
      <c r="D9" s="7" t="s">
        <v>204</v>
      </c>
      <c r="E9" s="7" t="s">
        <v>204</v>
      </c>
      <c r="F9" s="7" t="s">
        <v>204</v>
      </c>
      <c r="G9" s="37" t="s">
        <v>2106</v>
      </c>
      <c r="H9" s="7" t="s">
        <v>24</v>
      </c>
    </row>
    <row r="10">
      <c r="A10" s="6" t="s">
        <v>2110</v>
      </c>
      <c r="B10" s="7">
        <v>2.0</v>
      </c>
      <c r="C10" s="36">
        <v>600.0</v>
      </c>
      <c r="D10" s="7" t="s">
        <v>204</v>
      </c>
      <c r="E10" s="7" t="s">
        <v>204</v>
      </c>
      <c r="F10" s="7" t="s">
        <v>204</v>
      </c>
      <c r="G10" s="37" t="s">
        <v>2111</v>
      </c>
      <c r="H10" s="7" t="s">
        <v>24</v>
      </c>
    </row>
    <row r="11">
      <c r="A11" s="6" t="s">
        <v>2112</v>
      </c>
      <c r="B11" s="7">
        <v>2.0</v>
      </c>
      <c r="C11" s="36">
        <v>750.0</v>
      </c>
      <c r="D11" s="7" t="s">
        <v>204</v>
      </c>
      <c r="E11" s="7" t="s">
        <v>204</v>
      </c>
      <c r="F11" s="7" t="s">
        <v>204</v>
      </c>
      <c r="G11" s="37" t="s">
        <v>2113</v>
      </c>
      <c r="H11" s="7" t="s">
        <v>24</v>
      </c>
    </row>
    <row r="12">
      <c r="A12" s="6" t="s">
        <v>2114</v>
      </c>
      <c r="B12" s="7">
        <v>6.0</v>
      </c>
      <c r="C12" s="36">
        <v>4250.0</v>
      </c>
      <c r="D12" s="7" t="s">
        <v>204</v>
      </c>
      <c r="E12" s="7" t="s">
        <v>204</v>
      </c>
      <c r="F12" s="7" t="s">
        <v>204</v>
      </c>
      <c r="G12" s="37" t="s">
        <v>2115</v>
      </c>
      <c r="H12" s="7" t="s">
        <v>24</v>
      </c>
    </row>
    <row r="13">
      <c r="A13" s="6" t="s">
        <v>2116</v>
      </c>
      <c r="B13" s="7">
        <v>7.0</v>
      </c>
      <c r="C13" s="36">
        <v>5600.0</v>
      </c>
      <c r="D13" s="7">
        <v>2.0</v>
      </c>
      <c r="E13" s="7" t="s">
        <v>204</v>
      </c>
      <c r="F13" s="7" t="s">
        <v>204</v>
      </c>
      <c r="G13" s="37" t="s">
        <v>2117</v>
      </c>
      <c r="H13" s="7" t="s">
        <v>24</v>
      </c>
    </row>
    <row r="14">
      <c r="A14" s="6" t="s">
        <v>2118</v>
      </c>
      <c r="B14" s="7">
        <v>3.0</v>
      </c>
      <c r="C14" s="36">
        <v>1400.0</v>
      </c>
      <c r="D14" s="7">
        <v>1.0</v>
      </c>
      <c r="E14" s="7" t="s">
        <v>204</v>
      </c>
      <c r="F14" s="7" t="s">
        <v>204</v>
      </c>
      <c r="G14" s="37" t="s">
        <v>2117</v>
      </c>
      <c r="H14" s="7" t="s">
        <v>24</v>
      </c>
    </row>
    <row r="15">
      <c r="A15" s="6" t="s">
        <v>2119</v>
      </c>
      <c r="B15" s="7">
        <v>9.0</v>
      </c>
      <c r="C15" s="36">
        <v>15000.0</v>
      </c>
      <c r="D15" s="7">
        <v>2.0</v>
      </c>
      <c r="E15" s="7" t="s">
        <v>204</v>
      </c>
      <c r="F15" s="7" t="s">
        <v>204</v>
      </c>
      <c r="G15" s="37" t="s">
        <v>2117</v>
      </c>
      <c r="H15" s="7" t="s">
        <v>24</v>
      </c>
    </row>
    <row r="16">
      <c r="A16" s="6" t="s">
        <v>2120</v>
      </c>
      <c r="B16" s="7">
        <v>6.0</v>
      </c>
      <c r="C16" s="36">
        <v>4000.0</v>
      </c>
      <c r="D16" s="7" t="s">
        <v>204</v>
      </c>
      <c r="E16" s="7">
        <v>20.0</v>
      </c>
      <c r="F16" s="7" t="s">
        <v>2121</v>
      </c>
      <c r="G16" s="37" t="s">
        <v>2113</v>
      </c>
      <c r="H16" s="7" t="s">
        <v>24</v>
      </c>
    </row>
    <row r="17">
      <c r="A17" s="6" t="s">
        <v>2122</v>
      </c>
      <c r="B17" s="7">
        <v>1.0</v>
      </c>
      <c r="C17" s="36">
        <v>325.0</v>
      </c>
      <c r="D17" s="7" t="s">
        <v>204</v>
      </c>
      <c r="E17" s="7">
        <v>20.0</v>
      </c>
      <c r="F17" s="7" t="s">
        <v>2123</v>
      </c>
      <c r="G17" s="37" t="s">
        <v>2102</v>
      </c>
      <c r="H17" s="7" t="s">
        <v>24</v>
      </c>
    </row>
    <row r="18">
      <c r="A18" s="6" t="s">
        <v>2124</v>
      </c>
      <c r="B18" s="7">
        <v>12.0</v>
      </c>
      <c r="C18" s="36">
        <v>37500.0</v>
      </c>
      <c r="D18" s="7" t="s">
        <v>214</v>
      </c>
      <c r="E18" s="7">
        <v>20.0</v>
      </c>
      <c r="F18" s="7" t="s">
        <v>2123</v>
      </c>
      <c r="G18" s="37" t="s">
        <v>2102</v>
      </c>
      <c r="H18" s="7" t="s">
        <v>24</v>
      </c>
    </row>
    <row r="19">
      <c r="A19" s="6" t="s">
        <v>2125</v>
      </c>
      <c r="B19" s="7">
        <v>6.0</v>
      </c>
      <c r="C19" s="36">
        <v>4300.0</v>
      </c>
      <c r="D19" s="7" t="s">
        <v>214</v>
      </c>
      <c r="E19" s="7">
        <v>20.0</v>
      </c>
      <c r="F19" s="7" t="s">
        <v>2123</v>
      </c>
      <c r="G19" s="37" t="s">
        <v>2102</v>
      </c>
      <c r="H19" s="7" t="s">
        <v>24</v>
      </c>
    </row>
    <row r="20">
      <c r="A20" s="6" t="s">
        <v>2126</v>
      </c>
      <c r="B20" s="7">
        <v>4.0</v>
      </c>
      <c r="C20" s="36">
        <v>2350.0</v>
      </c>
      <c r="D20" s="7" t="s">
        <v>214</v>
      </c>
      <c r="E20" s="7">
        <v>20.0</v>
      </c>
      <c r="F20" s="7" t="s">
        <v>2123</v>
      </c>
      <c r="G20" s="37" t="s">
        <v>2102</v>
      </c>
      <c r="H20" s="7" t="s">
        <v>24</v>
      </c>
    </row>
    <row r="21">
      <c r="A21" s="6" t="s">
        <v>2127</v>
      </c>
      <c r="B21" s="7">
        <v>9.0</v>
      </c>
      <c r="C21" s="36">
        <v>12500.0</v>
      </c>
      <c r="D21" s="7" t="s">
        <v>214</v>
      </c>
      <c r="E21" s="7">
        <v>20.0</v>
      </c>
      <c r="F21" s="7" t="s">
        <v>2123</v>
      </c>
      <c r="G21" s="37" t="s">
        <v>2102</v>
      </c>
      <c r="H21" s="7" t="s">
        <v>24</v>
      </c>
    </row>
    <row r="22">
      <c r="A22" s="6" t="s">
        <v>2128</v>
      </c>
      <c r="B22" s="7">
        <v>3.0</v>
      </c>
      <c r="C22" s="36">
        <v>1350.0</v>
      </c>
      <c r="D22" s="7" t="s">
        <v>214</v>
      </c>
      <c r="E22" s="7" t="s">
        <v>204</v>
      </c>
      <c r="F22" s="7" t="s">
        <v>204</v>
      </c>
      <c r="G22" s="37" t="s">
        <v>2102</v>
      </c>
      <c r="H22" s="7" t="s">
        <v>24</v>
      </c>
    </row>
    <row r="23">
      <c r="A23" s="6" t="s">
        <v>2129</v>
      </c>
      <c r="B23" s="7">
        <v>5.0</v>
      </c>
      <c r="C23" s="36">
        <v>3000.0</v>
      </c>
      <c r="D23" s="7" t="s">
        <v>204</v>
      </c>
      <c r="E23" s="7">
        <v>20.0</v>
      </c>
      <c r="F23" s="7" t="s">
        <v>2123</v>
      </c>
      <c r="G23" s="37" t="s">
        <v>2102</v>
      </c>
      <c r="H23" s="7" t="s">
        <v>24</v>
      </c>
    </row>
    <row r="24">
      <c r="A24" s="6" t="s">
        <v>2130</v>
      </c>
      <c r="B24" s="7">
        <v>2.0</v>
      </c>
      <c r="C24" s="36">
        <v>1000.0</v>
      </c>
      <c r="D24" s="7" t="s">
        <v>204</v>
      </c>
      <c r="E24" s="7" t="s">
        <v>204</v>
      </c>
      <c r="F24" s="7" t="s">
        <v>204</v>
      </c>
      <c r="G24" s="37" t="s">
        <v>2102</v>
      </c>
      <c r="H24" s="7" t="s">
        <v>24</v>
      </c>
    </row>
    <row r="25">
      <c r="A25" s="6" t="s">
        <v>2131</v>
      </c>
      <c r="B25" s="7">
        <v>4.0</v>
      </c>
      <c r="C25" s="36">
        <v>1850.0</v>
      </c>
      <c r="D25" s="7" t="s">
        <v>204</v>
      </c>
      <c r="E25" s="7" t="s">
        <v>204</v>
      </c>
      <c r="F25" s="7" t="s">
        <v>204</v>
      </c>
      <c r="G25" s="37" t="s">
        <v>2100</v>
      </c>
      <c r="H25" s="7" t="s">
        <v>24</v>
      </c>
    </row>
    <row r="26">
      <c r="A26" s="6" t="s">
        <v>2132</v>
      </c>
      <c r="B26" s="7">
        <v>2.0</v>
      </c>
      <c r="C26" s="36">
        <v>850.0</v>
      </c>
      <c r="D26" s="7" t="s">
        <v>204</v>
      </c>
      <c r="E26" s="7" t="s">
        <v>204</v>
      </c>
      <c r="F26" s="7" t="s">
        <v>204</v>
      </c>
      <c r="G26" s="37" t="s">
        <v>2100</v>
      </c>
      <c r="H26" s="7" t="s">
        <v>24</v>
      </c>
    </row>
    <row r="27">
      <c r="A27" s="6" t="s">
        <v>2133</v>
      </c>
      <c r="B27" s="7">
        <v>7.0</v>
      </c>
      <c r="C27" s="36">
        <v>5950.0</v>
      </c>
      <c r="D27" s="7" t="s">
        <v>204</v>
      </c>
      <c r="E27" s="7" t="s">
        <v>204</v>
      </c>
      <c r="F27" s="7" t="s">
        <v>204</v>
      </c>
      <c r="G27" s="37" t="s">
        <v>2100</v>
      </c>
      <c r="H27" s="7" t="s">
        <v>24</v>
      </c>
    </row>
    <row r="28">
      <c r="A28" s="6" t="s">
        <v>2134</v>
      </c>
      <c r="B28" s="7">
        <v>1.0</v>
      </c>
      <c r="C28" s="36">
        <v>150.0</v>
      </c>
      <c r="D28" s="7" t="s">
        <v>204</v>
      </c>
      <c r="E28" s="7" t="s">
        <v>204</v>
      </c>
      <c r="F28" s="7" t="s">
        <v>204</v>
      </c>
      <c r="G28" s="37" t="s">
        <v>2100</v>
      </c>
      <c r="H28" s="7" t="s">
        <v>24</v>
      </c>
    </row>
  </sheetData>
  <customSheetViews>
    <customSheetView guid="{4D87BF5A-2268-4587-9FC9-190AC8AFF871}" filter="1" showAutoFilter="1">
      <autoFilter ref="$A$1:$H$28">
        <filterColumn colId="1">
          <customFilters>
            <customFilter operator="lessThanOrEqual" val="2"/>
          </customFilters>
        </filterColumn>
        <filterColumn colId="6">
          <filters>
            <filter val="Railed weapon, small arm"/>
            <filter val="Heavy weapon"/>
            <filter val="Melee weapon"/>
            <filter val="Small arm"/>
            <filter val="Melee weapon, small arm"/>
            <filter val="Any"/>
            <filter val="Projectile"/>
          </filters>
        </filterColumn>
        <sortState ref="A1:H28">
          <sortCondition ref="C1:C28"/>
        </sortState>
      </autoFilter>
    </customSheetView>
  </customSheetView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  <col customWidth="1" min="2" max="2" width="17.86"/>
    <col customWidth="1" min="3" max="3" width="21.71"/>
    <col customWidth="1" min="4" max="4" width="18.71"/>
    <col customWidth="1" min="5" max="5" width="48.86"/>
    <col customWidth="1" min="6" max="6" width="32.86"/>
    <col customWidth="1" min="7" max="7" width="27.0"/>
    <col customWidth="1" min="8" max="8" width="10.43"/>
  </cols>
  <sheetData>
    <row r="1">
      <c r="A1" s="3" t="s">
        <v>2135</v>
      </c>
      <c r="B1" s="3" t="s">
        <v>2136</v>
      </c>
      <c r="C1" s="3" t="s">
        <v>2137</v>
      </c>
      <c r="D1" s="3" t="s">
        <v>2138</v>
      </c>
      <c r="E1" s="3" t="s">
        <v>2139</v>
      </c>
      <c r="F1" s="3" t="s">
        <v>2140</v>
      </c>
      <c r="G1" s="3" t="s">
        <v>2141</v>
      </c>
      <c r="H1" s="3" t="s">
        <v>1</v>
      </c>
    </row>
    <row r="2">
      <c r="A2" s="6" t="s">
        <v>2142</v>
      </c>
      <c r="B2" s="36">
        <v>4500.0</v>
      </c>
      <c r="C2" s="36">
        <v>70.0</v>
      </c>
      <c r="D2" s="36">
        <v>1125.0</v>
      </c>
      <c r="E2" s="37" t="s">
        <v>2143</v>
      </c>
      <c r="F2" s="37" t="s">
        <v>204</v>
      </c>
      <c r="G2" s="37" t="s">
        <v>204</v>
      </c>
      <c r="H2" s="7" t="s">
        <v>24</v>
      </c>
    </row>
    <row r="3">
      <c r="A3" s="6" t="s">
        <v>2144</v>
      </c>
      <c r="B3" s="36">
        <v>2500.0</v>
      </c>
      <c r="C3" s="36">
        <v>50.0</v>
      </c>
      <c r="D3" s="36">
        <v>625.0</v>
      </c>
      <c r="E3" s="37" t="s">
        <v>2145</v>
      </c>
      <c r="F3" s="37" t="s">
        <v>2146</v>
      </c>
      <c r="G3" s="37" t="s">
        <v>204</v>
      </c>
      <c r="H3" s="7" t="s">
        <v>9</v>
      </c>
    </row>
    <row r="4">
      <c r="A4" s="6" t="s">
        <v>2147</v>
      </c>
      <c r="B4" s="36">
        <v>450.0</v>
      </c>
      <c r="C4" s="36">
        <v>9.0</v>
      </c>
      <c r="D4" s="36">
        <v>115.0</v>
      </c>
      <c r="E4" s="37" t="s">
        <v>2148</v>
      </c>
      <c r="F4" s="37" t="s">
        <v>204</v>
      </c>
      <c r="G4" s="37" t="s">
        <v>204</v>
      </c>
      <c r="H4" s="7" t="s">
        <v>9</v>
      </c>
    </row>
    <row r="5">
      <c r="A5" s="6" t="s">
        <v>2149</v>
      </c>
      <c r="B5" s="36">
        <v>2000.0</v>
      </c>
      <c r="C5" s="36" t="s">
        <v>204</v>
      </c>
      <c r="D5" s="36">
        <v>500.0</v>
      </c>
      <c r="E5" s="37" t="s">
        <v>2150</v>
      </c>
      <c r="F5" s="37" t="s">
        <v>2151</v>
      </c>
      <c r="G5" s="37" t="s">
        <v>2152</v>
      </c>
      <c r="H5" s="7" t="s">
        <v>24</v>
      </c>
    </row>
    <row r="6">
      <c r="A6" s="6" t="s">
        <v>2153</v>
      </c>
      <c r="B6" s="36">
        <v>3500.0</v>
      </c>
      <c r="C6" s="36">
        <v>70.0</v>
      </c>
      <c r="D6" s="36">
        <v>875.0</v>
      </c>
      <c r="E6" s="37" t="s">
        <v>2154</v>
      </c>
      <c r="F6" s="37" t="s">
        <v>2155</v>
      </c>
      <c r="G6" s="37" t="s">
        <v>204</v>
      </c>
      <c r="H6" s="7" t="s">
        <v>24</v>
      </c>
    </row>
    <row r="7">
      <c r="A7" s="6" t="s">
        <v>2156</v>
      </c>
      <c r="B7" s="36">
        <v>2500.0</v>
      </c>
      <c r="C7" s="36">
        <v>50.0</v>
      </c>
      <c r="D7" s="36">
        <v>625.0</v>
      </c>
      <c r="E7" s="37" t="s">
        <v>2157</v>
      </c>
      <c r="F7" s="37" t="s">
        <v>204</v>
      </c>
      <c r="G7" s="37" t="s">
        <v>204</v>
      </c>
      <c r="H7" s="7" t="s">
        <v>24</v>
      </c>
    </row>
    <row r="8">
      <c r="A8" s="6" t="s">
        <v>2158</v>
      </c>
      <c r="B8" s="36">
        <v>2000.0</v>
      </c>
      <c r="C8" s="36">
        <v>40.0</v>
      </c>
      <c r="D8" s="36">
        <v>500.0</v>
      </c>
      <c r="E8" s="37" t="s">
        <v>2159</v>
      </c>
      <c r="F8" s="37" t="s">
        <v>2160</v>
      </c>
      <c r="G8" s="37" t="s">
        <v>2161</v>
      </c>
      <c r="H8" s="7" t="s">
        <v>24</v>
      </c>
    </row>
    <row r="9">
      <c r="A9" s="6" t="s">
        <v>2162</v>
      </c>
      <c r="B9" s="36">
        <v>2500.0</v>
      </c>
      <c r="C9" s="36" t="s">
        <v>204</v>
      </c>
      <c r="D9" s="36">
        <v>625.0</v>
      </c>
      <c r="E9" s="37" t="s">
        <v>2163</v>
      </c>
      <c r="F9" s="37" t="s">
        <v>2164</v>
      </c>
      <c r="G9" s="37" t="s">
        <v>2165</v>
      </c>
      <c r="H9" s="7" t="s">
        <v>24</v>
      </c>
    </row>
    <row r="10">
      <c r="A10" s="6" t="s">
        <v>2166</v>
      </c>
      <c r="B10" s="36">
        <v>300.0</v>
      </c>
      <c r="C10" s="36">
        <v>6.0</v>
      </c>
      <c r="D10" s="36">
        <v>75.0</v>
      </c>
      <c r="E10" s="37" t="s">
        <v>2167</v>
      </c>
      <c r="F10" s="37" t="s">
        <v>204</v>
      </c>
      <c r="G10" s="37" t="s">
        <v>204</v>
      </c>
      <c r="H10" s="7" t="s">
        <v>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0.57"/>
    <col customWidth="1" min="2" max="2" width="8.86"/>
    <col customWidth="1" min="3" max="3" width="28.14"/>
    <col customWidth="1" min="4" max="4" width="10.71"/>
    <col customWidth="1" min="5" max="5" width="10.43"/>
  </cols>
  <sheetData>
    <row r="1">
      <c r="A1" s="3" t="s">
        <v>2168</v>
      </c>
      <c r="B1" s="3" t="s">
        <v>184</v>
      </c>
      <c r="C1" s="3" t="s">
        <v>2169</v>
      </c>
      <c r="D1" s="3" t="s">
        <v>198</v>
      </c>
      <c r="E1" s="3" t="s">
        <v>1</v>
      </c>
    </row>
    <row r="2">
      <c r="A2" s="6" t="s">
        <v>2170</v>
      </c>
      <c r="B2" s="7">
        <v>5.0</v>
      </c>
      <c r="C2" s="37" t="s">
        <v>2171</v>
      </c>
      <c r="D2" s="7" t="s">
        <v>204</v>
      </c>
      <c r="E2" s="7" t="s">
        <v>24</v>
      </c>
    </row>
    <row r="3">
      <c r="A3" s="6" t="s">
        <v>2172</v>
      </c>
      <c r="B3" s="7">
        <v>6.0</v>
      </c>
      <c r="C3" s="37" t="s">
        <v>2171</v>
      </c>
      <c r="D3" s="7" t="s">
        <v>204</v>
      </c>
      <c r="E3" s="7" t="s">
        <v>125</v>
      </c>
    </row>
    <row r="4">
      <c r="A4" s="6" t="s">
        <v>2173</v>
      </c>
      <c r="B4" s="7">
        <v>6.0</v>
      </c>
      <c r="C4" s="37" t="s">
        <v>2174</v>
      </c>
      <c r="D4" s="7" t="s">
        <v>204</v>
      </c>
      <c r="E4" s="7" t="s">
        <v>24</v>
      </c>
    </row>
    <row r="5">
      <c r="A5" s="6" t="s">
        <v>2175</v>
      </c>
      <c r="B5" s="53">
        <v>2.0</v>
      </c>
      <c r="C5" s="54" t="s">
        <v>2176</v>
      </c>
      <c r="D5" s="7" t="s">
        <v>204</v>
      </c>
      <c r="E5" s="7" t="s">
        <v>9</v>
      </c>
    </row>
    <row r="6">
      <c r="A6" s="6" t="s">
        <v>2177</v>
      </c>
      <c r="B6" s="7">
        <v>1.0</v>
      </c>
      <c r="C6" s="37" t="s">
        <v>2178</v>
      </c>
      <c r="D6" s="7" t="s">
        <v>204</v>
      </c>
      <c r="E6" s="7" t="s">
        <v>9</v>
      </c>
    </row>
    <row r="7">
      <c r="A7" s="6" t="s">
        <v>2179</v>
      </c>
      <c r="B7" s="7">
        <v>8.0</v>
      </c>
      <c r="C7" s="37" t="s">
        <v>2174</v>
      </c>
      <c r="D7" s="7" t="s">
        <v>204</v>
      </c>
      <c r="E7" s="7" t="s">
        <v>65</v>
      </c>
    </row>
    <row r="8">
      <c r="A8" s="6" t="s">
        <v>2180</v>
      </c>
      <c r="B8" s="7">
        <v>5.0</v>
      </c>
      <c r="C8" s="37" t="s">
        <v>2181</v>
      </c>
      <c r="D8" s="7" t="s">
        <v>204</v>
      </c>
      <c r="E8" s="7" t="s">
        <v>19</v>
      </c>
    </row>
    <row r="9">
      <c r="A9" s="6" t="s">
        <v>2182</v>
      </c>
      <c r="B9" s="7">
        <v>3.0</v>
      </c>
      <c r="C9" s="37" t="s">
        <v>2183</v>
      </c>
      <c r="D9" s="7" t="s">
        <v>204</v>
      </c>
      <c r="E9" s="7" t="s">
        <v>19</v>
      </c>
    </row>
    <row r="10">
      <c r="A10" s="6" t="s">
        <v>2184</v>
      </c>
      <c r="B10" s="7">
        <v>2.0</v>
      </c>
      <c r="C10" s="37" t="s">
        <v>2176</v>
      </c>
      <c r="D10" s="7" t="s">
        <v>204</v>
      </c>
      <c r="E10" s="7" t="s">
        <v>9</v>
      </c>
    </row>
    <row r="11">
      <c r="A11" s="6" t="s">
        <v>2185</v>
      </c>
      <c r="B11" s="7">
        <v>5.0</v>
      </c>
      <c r="C11" s="37" t="s">
        <v>2178</v>
      </c>
      <c r="D11" s="7" t="s">
        <v>204</v>
      </c>
      <c r="E11" s="7" t="s">
        <v>9</v>
      </c>
    </row>
    <row r="12">
      <c r="A12" s="6" t="s">
        <v>2186</v>
      </c>
      <c r="B12" s="7">
        <v>9.0</v>
      </c>
      <c r="C12" s="37" t="s">
        <v>2178</v>
      </c>
      <c r="D12" s="7" t="s">
        <v>204</v>
      </c>
      <c r="E12" s="7" t="s">
        <v>24</v>
      </c>
    </row>
    <row r="13">
      <c r="A13" s="6" t="s">
        <v>2187</v>
      </c>
      <c r="B13" s="7">
        <v>3.0</v>
      </c>
      <c r="C13" s="37" t="s">
        <v>2178</v>
      </c>
      <c r="D13" s="7" t="s">
        <v>204</v>
      </c>
      <c r="E13" s="7" t="s">
        <v>62</v>
      </c>
    </row>
    <row r="14">
      <c r="A14" s="6" t="s">
        <v>2188</v>
      </c>
      <c r="B14" s="7">
        <v>2.0</v>
      </c>
      <c r="C14" s="37" t="s">
        <v>2181</v>
      </c>
      <c r="D14" s="7" t="s">
        <v>204</v>
      </c>
      <c r="E14" s="7" t="s">
        <v>9</v>
      </c>
    </row>
    <row r="15">
      <c r="A15" s="6" t="s">
        <v>2189</v>
      </c>
      <c r="B15" s="7">
        <v>5.0</v>
      </c>
      <c r="C15" s="37" t="s">
        <v>2178</v>
      </c>
      <c r="D15" s="7" t="s">
        <v>204</v>
      </c>
      <c r="E15" s="7" t="s">
        <v>9</v>
      </c>
    </row>
    <row r="16">
      <c r="A16" s="6" t="s">
        <v>2190</v>
      </c>
      <c r="B16" s="7">
        <v>5.0</v>
      </c>
      <c r="C16" s="37" t="s">
        <v>2181</v>
      </c>
      <c r="D16" s="7" t="s">
        <v>204</v>
      </c>
      <c r="E16" s="7" t="s">
        <v>24</v>
      </c>
    </row>
    <row r="17">
      <c r="A17" s="6" t="s">
        <v>2191</v>
      </c>
      <c r="B17" s="7">
        <v>4.0</v>
      </c>
      <c r="C17" s="37" t="s">
        <v>2183</v>
      </c>
      <c r="D17" s="7" t="s">
        <v>204</v>
      </c>
      <c r="E17" s="7" t="s">
        <v>19</v>
      </c>
    </row>
    <row r="18">
      <c r="A18" s="6" t="s">
        <v>2192</v>
      </c>
      <c r="B18" s="7">
        <v>9.0</v>
      </c>
      <c r="C18" s="37" t="s">
        <v>2178</v>
      </c>
      <c r="D18" s="7" t="s">
        <v>204</v>
      </c>
      <c r="E18" s="7" t="s">
        <v>42</v>
      </c>
    </row>
    <row r="19">
      <c r="A19" s="6" t="s">
        <v>2193</v>
      </c>
      <c r="B19" s="7">
        <v>4.0</v>
      </c>
      <c r="C19" s="37" t="s">
        <v>2178</v>
      </c>
      <c r="D19" s="7" t="s">
        <v>204</v>
      </c>
      <c r="E19" s="7" t="s">
        <v>62</v>
      </c>
    </row>
    <row r="20">
      <c r="A20" s="6" t="s">
        <v>2194</v>
      </c>
      <c r="B20" s="7">
        <v>2.0</v>
      </c>
      <c r="C20" s="37" t="s">
        <v>2178</v>
      </c>
      <c r="D20" s="7" t="s">
        <v>204</v>
      </c>
      <c r="E20" s="7" t="s">
        <v>9</v>
      </c>
    </row>
    <row r="21">
      <c r="A21" s="6" t="s">
        <v>2195</v>
      </c>
      <c r="B21" s="7">
        <v>1.0</v>
      </c>
      <c r="C21" s="37" t="s">
        <v>2196</v>
      </c>
      <c r="D21" s="7" t="s">
        <v>204</v>
      </c>
      <c r="E21" s="7" t="s">
        <v>9</v>
      </c>
    </row>
    <row r="22">
      <c r="A22" s="6" t="s">
        <v>2197</v>
      </c>
      <c r="B22" s="7">
        <v>6.0</v>
      </c>
      <c r="C22" s="37" t="s">
        <v>2181</v>
      </c>
      <c r="D22" s="7" t="s">
        <v>204</v>
      </c>
      <c r="E22" s="7" t="s">
        <v>62</v>
      </c>
    </row>
    <row r="23">
      <c r="A23" s="6" t="s">
        <v>2198</v>
      </c>
      <c r="B23" s="7">
        <v>7.0</v>
      </c>
      <c r="C23" s="37" t="s">
        <v>2178</v>
      </c>
      <c r="D23" s="7" t="s">
        <v>204</v>
      </c>
      <c r="E23" s="7" t="s">
        <v>24</v>
      </c>
    </row>
    <row r="24">
      <c r="A24" s="6" t="s">
        <v>2199</v>
      </c>
      <c r="B24" s="7">
        <v>3.0</v>
      </c>
      <c r="C24" s="37" t="s">
        <v>2196</v>
      </c>
      <c r="D24" s="7" t="s">
        <v>204</v>
      </c>
      <c r="E24" s="7" t="s">
        <v>24</v>
      </c>
    </row>
    <row r="25">
      <c r="A25" s="6" t="s">
        <v>2200</v>
      </c>
      <c r="B25" s="7">
        <v>8.0</v>
      </c>
      <c r="C25" s="37" t="s">
        <v>2171</v>
      </c>
      <c r="D25" s="7" t="s">
        <v>204</v>
      </c>
      <c r="E25" s="7" t="s">
        <v>24</v>
      </c>
    </row>
    <row r="26">
      <c r="A26" s="6" t="s">
        <v>2201</v>
      </c>
      <c r="B26" s="7">
        <v>9.0</v>
      </c>
      <c r="C26" s="37" t="s">
        <v>2171</v>
      </c>
      <c r="D26" s="7" t="s">
        <v>204</v>
      </c>
      <c r="E26" s="7" t="s">
        <v>9</v>
      </c>
    </row>
    <row r="27">
      <c r="A27" s="6" t="s">
        <v>2202</v>
      </c>
      <c r="B27" s="7">
        <v>6.0</v>
      </c>
      <c r="C27" s="37" t="s">
        <v>2174</v>
      </c>
      <c r="D27" s="7" t="s">
        <v>204</v>
      </c>
      <c r="E27" s="7" t="s">
        <v>24</v>
      </c>
    </row>
    <row r="28">
      <c r="A28" s="6" t="s">
        <v>2203</v>
      </c>
      <c r="B28" s="7">
        <v>6.0</v>
      </c>
      <c r="C28" s="37" t="s">
        <v>2178</v>
      </c>
      <c r="D28" s="7" t="s">
        <v>204</v>
      </c>
      <c r="E28" s="7" t="s">
        <v>127</v>
      </c>
    </row>
    <row r="29">
      <c r="A29" s="6" t="s">
        <v>2204</v>
      </c>
      <c r="B29" s="7">
        <v>3.0</v>
      </c>
      <c r="C29" s="37" t="s">
        <v>2178</v>
      </c>
      <c r="D29" s="7" t="s">
        <v>204</v>
      </c>
      <c r="E29" s="7" t="s">
        <v>9</v>
      </c>
    </row>
    <row r="30">
      <c r="A30" s="6" t="s">
        <v>2205</v>
      </c>
      <c r="B30" s="7">
        <v>3.0</v>
      </c>
      <c r="C30" s="37" t="s">
        <v>2183</v>
      </c>
      <c r="D30" s="7" t="s">
        <v>204</v>
      </c>
      <c r="E30" s="7" t="s">
        <v>24</v>
      </c>
    </row>
    <row r="31">
      <c r="A31" s="6" t="s">
        <v>2206</v>
      </c>
      <c r="B31" s="7">
        <v>1.0</v>
      </c>
      <c r="C31" s="37" t="s">
        <v>2183</v>
      </c>
      <c r="D31" s="7" t="s">
        <v>204</v>
      </c>
      <c r="E31" s="7" t="s">
        <v>9</v>
      </c>
    </row>
    <row r="32">
      <c r="A32" s="6" t="s">
        <v>2207</v>
      </c>
      <c r="B32" s="7">
        <v>5.0</v>
      </c>
      <c r="C32" s="37" t="s">
        <v>2208</v>
      </c>
      <c r="D32" s="7" t="s">
        <v>204</v>
      </c>
      <c r="E32" s="7" t="s">
        <v>9</v>
      </c>
    </row>
    <row r="33">
      <c r="A33" s="6" t="s">
        <v>2209</v>
      </c>
      <c r="B33" s="7">
        <v>6.0</v>
      </c>
      <c r="C33" s="37" t="s">
        <v>2171</v>
      </c>
      <c r="D33" s="7" t="s">
        <v>1833</v>
      </c>
      <c r="E33" s="7" t="s">
        <v>77</v>
      </c>
    </row>
    <row r="34">
      <c r="A34" s="6" t="s">
        <v>2210</v>
      </c>
      <c r="B34" s="7">
        <v>3.0</v>
      </c>
      <c r="C34" s="37" t="s">
        <v>2178</v>
      </c>
      <c r="D34" s="7" t="s">
        <v>204</v>
      </c>
      <c r="E34" s="7" t="s">
        <v>9</v>
      </c>
    </row>
    <row r="35">
      <c r="A35" s="6" t="s">
        <v>2211</v>
      </c>
      <c r="B35" s="7">
        <v>3.0</v>
      </c>
      <c r="C35" s="37" t="s">
        <v>2176</v>
      </c>
      <c r="D35" s="7" t="s">
        <v>204</v>
      </c>
      <c r="E35" s="7" t="s">
        <v>9</v>
      </c>
    </row>
    <row r="36">
      <c r="A36" s="6" t="s">
        <v>2212</v>
      </c>
      <c r="B36" s="7">
        <v>1.0</v>
      </c>
      <c r="C36" s="37" t="s">
        <v>2183</v>
      </c>
      <c r="D36" s="7" t="s">
        <v>204</v>
      </c>
      <c r="E36" s="7" t="s">
        <v>9</v>
      </c>
    </row>
    <row r="37">
      <c r="A37" s="6" t="s">
        <v>2213</v>
      </c>
      <c r="B37" s="7">
        <v>6.0</v>
      </c>
      <c r="C37" s="37" t="s">
        <v>2178</v>
      </c>
      <c r="D37" s="7" t="s">
        <v>204</v>
      </c>
      <c r="E37" s="7" t="s">
        <v>34</v>
      </c>
    </row>
    <row r="38">
      <c r="A38" s="6" t="s">
        <v>2214</v>
      </c>
      <c r="B38" s="7">
        <v>5.0</v>
      </c>
      <c r="C38" s="37" t="s">
        <v>2196</v>
      </c>
      <c r="D38" s="7" t="s">
        <v>204</v>
      </c>
      <c r="E38" s="7" t="s">
        <v>24</v>
      </c>
    </row>
    <row r="39">
      <c r="A39" s="6" t="s">
        <v>2215</v>
      </c>
      <c r="B39" s="7">
        <v>6.0</v>
      </c>
      <c r="C39" s="37" t="s">
        <v>2178</v>
      </c>
      <c r="D39" s="7" t="s">
        <v>204</v>
      </c>
      <c r="E39" s="7" t="s">
        <v>24</v>
      </c>
    </row>
    <row r="40">
      <c r="A40" s="6" t="s">
        <v>2216</v>
      </c>
      <c r="B40" s="7">
        <v>2.0</v>
      </c>
      <c r="C40" s="37" t="s">
        <v>2181</v>
      </c>
      <c r="D40" s="7" t="s">
        <v>204</v>
      </c>
      <c r="E40" s="7" t="s">
        <v>9</v>
      </c>
    </row>
    <row r="41">
      <c r="A41" s="6" t="s">
        <v>2217</v>
      </c>
      <c r="B41" s="7">
        <v>5.0</v>
      </c>
      <c r="C41" s="37" t="s">
        <v>2171</v>
      </c>
      <c r="D41" s="7" t="s">
        <v>204</v>
      </c>
      <c r="E41" s="7" t="s">
        <v>9</v>
      </c>
    </row>
    <row r="42">
      <c r="A42" s="6" t="s">
        <v>2218</v>
      </c>
      <c r="B42" s="7">
        <v>5.0</v>
      </c>
      <c r="C42" s="37" t="s">
        <v>2171</v>
      </c>
      <c r="D42" s="7" t="s">
        <v>204</v>
      </c>
      <c r="E42" s="7" t="s">
        <v>9</v>
      </c>
    </row>
    <row r="43">
      <c r="A43" s="6" t="s">
        <v>2219</v>
      </c>
      <c r="B43" s="7">
        <v>5.0</v>
      </c>
      <c r="C43" s="37" t="s">
        <v>2171</v>
      </c>
      <c r="D43" s="7" t="s">
        <v>204</v>
      </c>
      <c r="E43" s="7" t="s">
        <v>9</v>
      </c>
    </row>
    <row r="44">
      <c r="A44" s="6" t="s">
        <v>2220</v>
      </c>
      <c r="B44" s="7">
        <v>1.0</v>
      </c>
      <c r="C44" s="37" t="s">
        <v>2183</v>
      </c>
      <c r="D44" s="7" t="s">
        <v>204</v>
      </c>
      <c r="E44" s="7" t="s">
        <v>9</v>
      </c>
    </row>
    <row r="45">
      <c r="A45" s="6" t="s">
        <v>2221</v>
      </c>
      <c r="B45" s="7">
        <v>8.0</v>
      </c>
      <c r="C45" s="37" t="s">
        <v>2183</v>
      </c>
      <c r="D45" s="7" t="s">
        <v>204</v>
      </c>
      <c r="E45" s="7" t="s">
        <v>24</v>
      </c>
    </row>
    <row r="46">
      <c r="A46" s="6" t="s">
        <v>2222</v>
      </c>
      <c r="B46" s="7">
        <v>6.0</v>
      </c>
      <c r="C46" s="37" t="s">
        <v>2178</v>
      </c>
      <c r="D46" s="7" t="s">
        <v>204</v>
      </c>
      <c r="E46" s="7" t="s">
        <v>127</v>
      </c>
    </row>
    <row r="47">
      <c r="A47" s="6" t="s">
        <v>2223</v>
      </c>
      <c r="B47" s="7">
        <v>2.0</v>
      </c>
      <c r="C47" s="37" t="s">
        <v>2176</v>
      </c>
      <c r="D47" s="7" t="s">
        <v>204</v>
      </c>
      <c r="E47" s="7" t="s">
        <v>9</v>
      </c>
    </row>
    <row r="48">
      <c r="A48" s="6" t="s">
        <v>2224</v>
      </c>
      <c r="B48" s="7">
        <v>1.0</v>
      </c>
      <c r="C48" s="37" t="s">
        <v>2196</v>
      </c>
      <c r="D48" s="7" t="s">
        <v>204</v>
      </c>
      <c r="E48" s="7" t="s">
        <v>9</v>
      </c>
    </row>
    <row r="49">
      <c r="A49" s="6" t="s">
        <v>2225</v>
      </c>
      <c r="B49" s="7">
        <v>1.0</v>
      </c>
      <c r="C49" s="37" t="s">
        <v>2196</v>
      </c>
      <c r="D49" s="7" t="s">
        <v>204</v>
      </c>
      <c r="E49" s="7" t="s">
        <v>9</v>
      </c>
    </row>
    <row r="50">
      <c r="A50" s="6" t="s">
        <v>2226</v>
      </c>
      <c r="B50" s="7">
        <v>2.0</v>
      </c>
      <c r="C50" s="37" t="s">
        <v>2178</v>
      </c>
      <c r="D50" s="7" t="s">
        <v>204</v>
      </c>
      <c r="E50" s="7" t="s">
        <v>24</v>
      </c>
    </row>
    <row r="51">
      <c r="A51" s="6" t="s">
        <v>2227</v>
      </c>
      <c r="B51" s="7">
        <v>5.0</v>
      </c>
      <c r="C51" s="37" t="s">
        <v>2183</v>
      </c>
      <c r="D51" s="7" t="s">
        <v>204</v>
      </c>
      <c r="E51" s="7" t="s">
        <v>19</v>
      </c>
    </row>
    <row r="52">
      <c r="A52" s="6" t="s">
        <v>2228</v>
      </c>
      <c r="B52" s="7">
        <v>1.0</v>
      </c>
      <c r="C52" s="37" t="s">
        <v>2174</v>
      </c>
      <c r="D52" s="7" t="s">
        <v>204</v>
      </c>
      <c r="E52" s="7" t="s">
        <v>24</v>
      </c>
    </row>
    <row r="53">
      <c r="A53" s="6" t="s">
        <v>427</v>
      </c>
      <c r="B53" s="7">
        <v>6.0</v>
      </c>
      <c r="C53" s="37" t="s">
        <v>2178</v>
      </c>
      <c r="D53" s="7" t="s">
        <v>204</v>
      </c>
      <c r="E53" s="7" t="s">
        <v>9</v>
      </c>
    </row>
    <row r="54">
      <c r="A54" s="6" t="s">
        <v>2229</v>
      </c>
      <c r="B54" s="7">
        <v>8.0</v>
      </c>
      <c r="C54" s="37" t="s">
        <v>2178</v>
      </c>
      <c r="D54" s="7" t="s">
        <v>204</v>
      </c>
      <c r="E54" s="7" t="s">
        <v>29</v>
      </c>
    </row>
    <row r="55">
      <c r="A55" s="6" t="s">
        <v>2230</v>
      </c>
      <c r="B55" s="7">
        <v>10.0</v>
      </c>
      <c r="C55" s="37" t="s">
        <v>2196</v>
      </c>
      <c r="D55" s="7" t="s">
        <v>204</v>
      </c>
      <c r="E55" s="7" t="s">
        <v>34</v>
      </c>
    </row>
    <row r="56">
      <c r="A56" s="6" t="s">
        <v>2231</v>
      </c>
      <c r="B56" s="7">
        <v>5.0</v>
      </c>
      <c r="C56" s="37" t="s">
        <v>2171</v>
      </c>
      <c r="D56" s="7" t="s">
        <v>204</v>
      </c>
      <c r="E56" s="7" t="s">
        <v>24</v>
      </c>
    </row>
    <row r="57">
      <c r="A57" s="6" t="s">
        <v>2232</v>
      </c>
      <c r="B57" s="7">
        <v>9.0</v>
      </c>
      <c r="C57" s="37" t="s">
        <v>2181</v>
      </c>
      <c r="D57" s="7" t="s">
        <v>204</v>
      </c>
      <c r="E57" s="7" t="s">
        <v>24</v>
      </c>
    </row>
    <row r="58">
      <c r="A58" s="6" t="s">
        <v>2233</v>
      </c>
      <c r="B58" s="7">
        <v>4.0</v>
      </c>
      <c r="C58" s="37" t="s">
        <v>2196</v>
      </c>
      <c r="D58" s="7" t="s">
        <v>204</v>
      </c>
      <c r="E58" s="7" t="s">
        <v>19</v>
      </c>
    </row>
    <row r="59">
      <c r="A59" s="6" t="s">
        <v>2234</v>
      </c>
      <c r="B59" s="7">
        <v>6.0</v>
      </c>
      <c r="C59" s="37" t="s">
        <v>2171</v>
      </c>
      <c r="D59" s="7" t="s">
        <v>204</v>
      </c>
      <c r="E59" s="7" t="s">
        <v>24</v>
      </c>
    </row>
    <row r="60">
      <c r="A60" s="6" t="s">
        <v>2235</v>
      </c>
      <c r="B60" s="7">
        <v>2.0</v>
      </c>
      <c r="C60" s="37" t="s">
        <v>2171</v>
      </c>
      <c r="D60" s="7" t="s">
        <v>204</v>
      </c>
      <c r="E60" s="7" t="s">
        <v>9</v>
      </c>
    </row>
    <row r="61">
      <c r="A61" s="6" t="s">
        <v>2236</v>
      </c>
      <c r="B61" s="7">
        <v>7.0</v>
      </c>
      <c r="C61" s="37" t="s">
        <v>2178</v>
      </c>
      <c r="D61" s="7" t="s">
        <v>204</v>
      </c>
      <c r="E61" s="7" t="s">
        <v>24</v>
      </c>
    </row>
    <row r="62">
      <c r="A62" s="6" t="s">
        <v>2237</v>
      </c>
      <c r="B62" s="7">
        <v>13.0</v>
      </c>
      <c r="C62" s="37" t="s">
        <v>2178</v>
      </c>
      <c r="D62" s="7" t="s">
        <v>204</v>
      </c>
      <c r="E62" s="7" t="s">
        <v>42</v>
      </c>
    </row>
    <row r="63">
      <c r="A63" s="6" t="s">
        <v>2238</v>
      </c>
      <c r="B63" s="7">
        <v>6.0</v>
      </c>
      <c r="C63" s="37" t="s">
        <v>2178</v>
      </c>
      <c r="D63" s="7" t="s">
        <v>204</v>
      </c>
      <c r="E63" s="7" t="s">
        <v>14</v>
      </c>
    </row>
    <row r="64">
      <c r="A64" s="6" t="s">
        <v>2239</v>
      </c>
      <c r="B64" s="7">
        <v>10.0</v>
      </c>
      <c r="C64" s="37" t="s">
        <v>2171</v>
      </c>
      <c r="D64" s="7" t="s">
        <v>204</v>
      </c>
      <c r="E64" s="7" t="s">
        <v>24</v>
      </c>
    </row>
    <row r="65">
      <c r="A65" s="6" t="s">
        <v>2240</v>
      </c>
      <c r="B65" s="7">
        <v>5.0</v>
      </c>
      <c r="C65" s="37" t="s">
        <v>2181</v>
      </c>
      <c r="D65" s="7" t="s">
        <v>204</v>
      </c>
      <c r="E65" s="7" t="s">
        <v>42</v>
      </c>
    </row>
    <row r="66">
      <c r="A66" s="6" t="s">
        <v>2241</v>
      </c>
      <c r="B66" s="7">
        <v>5.0</v>
      </c>
      <c r="C66" s="37" t="s">
        <v>2183</v>
      </c>
      <c r="D66" s="7" t="s">
        <v>204</v>
      </c>
      <c r="E66" s="7" t="s">
        <v>24</v>
      </c>
    </row>
    <row r="67">
      <c r="A67" s="6" t="s">
        <v>2242</v>
      </c>
      <c r="B67" s="7">
        <v>1.0</v>
      </c>
      <c r="C67" s="37" t="s">
        <v>2178</v>
      </c>
      <c r="D67" s="7" t="s">
        <v>204</v>
      </c>
      <c r="E67" s="7" t="s">
        <v>9</v>
      </c>
    </row>
    <row r="68">
      <c r="A68" s="6" t="s">
        <v>2243</v>
      </c>
      <c r="B68" s="7">
        <v>2.0</v>
      </c>
      <c r="C68" s="37" t="s">
        <v>2181</v>
      </c>
      <c r="D68" s="7" t="s">
        <v>204</v>
      </c>
      <c r="E68" s="7" t="s">
        <v>24</v>
      </c>
    </row>
    <row r="69">
      <c r="A69" s="6" t="s">
        <v>2244</v>
      </c>
      <c r="B69" s="7">
        <v>3.0</v>
      </c>
      <c r="C69" s="37" t="s">
        <v>2171</v>
      </c>
      <c r="D69" s="7" t="s">
        <v>204</v>
      </c>
      <c r="E69" s="7" t="s">
        <v>24</v>
      </c>
    </row>
    <row r="70">
      <c r="A70" s="6" t="s">
        <v>2245</v>
      </c>
      <c r="B70" s="7">
        <v>5.0</v>
      </c>
      <c r="C70" s="37" t="s">
        <v>2171</v>
      </c>
      <c r="D70" s="7" t="s">
        <v>204</v>
      </c>
      <c r="E70" s="7" t="s">
        <v>24</v>
      </c>
    </row>
    <row r="71">
      <c r="A71" s="6" t="s">
        <v>2246</v>
      </c>
      <c r="B71" s="7">
        <v>9.0</v>
      </c>
      <c r="C71" s="37" t="s">
        <v>2178</v>
      </c>
      <c r="D71" s="7" t="s">
        <v>204</v>
      </c>
      <c r="E71" s="7" t="s">
        <v>19</v>
      </c>
    </row>
    <row r="72">
      <c r="A72" s="6" t="s">
        <v>2247</v>
      </c>
      <c r="B72" s="7">
        <v>8.0</v>
      </c>
      <c r="C72" s="37" t="s">
        <v>2171</v>
      </c>
      <c r="D72" s="7" t="s">
        <v>204</v>
      </c>
      <c r="E72" s="7" t="s">
        <v>24</v>
      </c>
    </row>
    <row r="73">
      <c r="A73" s="6" t="s">
        <v>2248</v>
      </c>
      <c r="B73" s="7">
        <v>1.0</v>
      </c>
      <c r="C73" s="37" t="s">
        <v>2196</v>
      </c>
      <c r="D73" s="7" t="s">
        <v>204</v>
      </c>
      <c r="E73" s="7" t="s">
        <v>9</v>
      </c>
    </row>
    <row r="74">
      <c r="A74" s="6" t="s">
        <v>2249</v>
      </c>
      <c r="B74" s="7">
        <v>1.0</v>
      </c>
      <c r="C74" s="37" t="s">
        <v>2183</v>
      </c>
      <c r="D74" s="7" t="s">
        <v>204</v>
      </c>
      <c r="E74" s="7" t="s">
        <v>24</v>
      </c>
    </row>
    <row r="75">
      <c r="A75" s="6" t="s">
        <v>2250</v>
      </c>
      <c r="B75" s="7">
        <v>3.0</v>
      </c>
      <c r="C75" s="37" t="s">
        <v>2171</v>
      </c>
      <c r="D75" s="7" t="s">
        <v>204</v>
      </c>
      <c r="E75" s="7" t="s">
        <v>9</v>
      </c>
    </row>
    <row r="76">
      <c r="A76" s="6" t="s">
        <v>2251</v>
      </c>
      <c r="B76" s="7">
        <v>5.0</v>
      </c>
      <c r="C76" s="37" t="s">
        <v>2171</v>
      </c>
      <c r="D76" s="7" t="s">
        <v>204</v>
      </c>
      <c r="E76" s="7" t="s">
        <v>24</v>
      </c>
    </row>
    <row r="77">
      <c r="A77" s="6" t="s">
        <v>2252</v>
      </c>
      <c r="B77" s="7">
        <v>3.0</v>
      </c>
      <c r="C77" s="37" t="s">
        <v>2196</v>
      </c>
      <c r="D77" s="7" t="s">
        <v>204</v>
      </c>
      <c r="E77" s="7" t="s">
        <v>19</v>
      </c>
    </row>
    <row r="78">
      <c r="A78" s="6" t="s">
        <v>261</v>
      </c>
      <c r="B78" s="7">
        <v>5.0</v>
      </c>
      <c r="C78" s="37" t="s">
        <v>2171</v>
      </c>
      <c r="D78" s="7" t="s">
        <v>204</v>
      </c>
      <c r="E78" s="7" t="s">
        <v>9</v>
      </c>
    </row>
    <row r="79">
      <c r="A79" s="6" t="s">
        <v>2253</v>
      </c>
      <c r="B79" s="7">
        <v>1.0</v>
      </c>
      <c r="C79" s="37" t="s">
        <v>2254</v>
      </c>
      <c r="D79" s="7" t="s">
        <v>204</v>
      </c>
      <c r="E79" s="7" t="s">
        <v>24</v>
      </c>
    </row>
    <row r="80">
      <c r="A80" s="6" t="s">
        <v>2255</v>
      </c>
      <c r="B80" s="7">
        <v>6.0</v>
      </c>
      <c r="C80" s="37" t="s">
        <v>2178</v>
      </c>
      <c r="D80" s="7" t="s">
        <v>204</v>
      </c>
      <c r="E80" s="7" t="s">
        <v>62</v>
      </c>
    </row>
    <row r="81">
      <c r="A81" s="6" t="s">
        <v>2256</v>
      </c>
      <c r="B81" s="7">
        <v>2.0</v>
      </c>
      <c r="C81" s="37" t="s">
        <v>2196</v>
      </c>
      <c r="D81" s="7" t="s">
        <v>204</v>
      </c>
      <c r="E81" s="7" t="s">
        <v>9</v>
      </c>
    </row>
    <row r="82">
      <c r="A82" s="6" t="s">
        <v>2257</v>
      </c>
      <c r="B82" s="7">
        <v>1.0</v>
      </c>
      <c r="C82" s="37" t="s">
        <v>2196</v>
      </c>
      <c r="D82" s="7" t="s">
        <v>204</v>
      </c>
      <c r="E82" s="7" t="s">
        <v>24</v>
      </c>
    </row>
    <row r="83">
      <c r="A83" s="6" t="s">
        <v>2258</v>
      </c>
      <c r="B83" s="7">
        <v>8.0</v>
      </c>
      <c r="C83" s="37" t="s">
        <v>2178</v>
      </c>
      <c r="D83" s="7" t="s">
        <v>204</v>
      </c>
      <c r="E83" s="7" t="s">
        <v>29</v>
      </c>
    </row>
    <row r="84">
      <c r="A84" s="6" t="s">
        <v>2259</v>
      </c>
      <c r="B84" s="7">
        <v>4.0</v>
      </c>
      <c r="C84" s="37" t="s">
        <v>2171</v>
      </c>
      <c r="D84" s="7" t="s">
        <v>204</v>
      </c>
      <c r="E84" s="7" t="s">
        <v>19</v>
      </c>
    </row>
    <row r="85">
      <c r="A85" s="6" t="s">
        <v>2260</v>
      </c>
      <c r="B85" s="7">
        <v>7.0</v>
      </c>
      <c r="C85" s="37" t="s">
        <v>2196</v>
      </c>
      <c r="D85" s="7" t="s">
        <v>204</v>
      </c>
      <c r="E85" s="7" t="s">
        <v>19</v>
      </c>
    </row>
    <row r="86">
      <c r="A86" s="6" t="s">
        <v>2261</v>
      </c>
      <c r="B86" s="7">
        <v>8.0</v>
      </c>
      <c r="C86" s="37" t="s">
        <v>2178</v>
      </c>
      <c r="D86" s="7" t="s">
        <v>1833</v>
      </c>
      <c r="E86" s="7" t="s">
        <v>77</v>
      </c>
    </row>
    <row r="87">
      <c r="A87" s="6" t="s">
        <v>2262</v>
      </c>
      <c r="B87" s="7">
        <v>2.0</v>
      </c>
      <c r="C87" s="37" t="s">
        <v>2171</v>
      </c>
      <c r="D87" s="7" t="s">
        <v>204</v>
      </c>
      <c r="E87" s="7" t="s">
        <v>24</v>
      </c>
    </row>
    <row r="88">
      <c r="A88" s="6" t="s">
        <v>2263</v>
      </c>
      <c r="B88" s="7">
        <v>9.0</v>
      </c>
      <c r="C88" s="37" t="s">
        <v>2171</v>
      </c>
      <c r="D88" s="7" t="s">
        <v>204</v>
      </c>
      <c r="E88" s="7" t="s">
        <v>9</v>
      </c>
    </row>
    <row r="89">
      <c r="A89" s="6" t="s">
        <v>2264</v>
      </c>
      <c r="B89" s="7">
        <v>10.0</v>
      </c>
      <c r="C89" s="37" t="s">
        <v>2196</v>
      </c>
      <c r="D89" s="7" t="s">
        <v>204</v>
      </c>
      <c r="E89" s="7" t="s">
        <v>24</v>
      </c>
    </row>
    <row r="90">
      <c r="A90" s="6" t="s">
        <v>2265</v>
      </c>
      <c r="B90" s="7">
        <v>1.0</v>
      </c>
      <c r="C90" s="37" t="s">
        <v>2171</v>
      </c>
      <c r="D90" s="7" t="s">
        <v>204</v>
      </c>
      <c r="E90" s="7" t="s">
        <v>9</v>
      </c>
    </row>
    <row r="91">
      <c r="A91" s="6" t="s">
        <v>2266</v>
      </c>
      <c r="B91" s="7">
        <v>8.0</v>
      </c>
      <c r="C91" s="37" t="s">
        <v>2171</v>
      </c>
      <c r="D91" s="7" t="s">
        <v>204</v>
      </c>
      <c r="E91" s="7" t="s">
        <v>29</v>
      </c>
    </row>
    <row r="92">
      <c r="A92" s="6" t="s">
        <v>2267</v>
      </c>
      <c r="B92" s="7">
        <v>2.0</v>
      </c>
      <c r="C92" s="37" t="s">
        <v>2171</v>
      </c>
      <c r="D92" s="7" t="s">
        <v>204</v>
      </c>
      <c r="E92" s="7" t="s">
        <v>19</v>
      </c>
    </row>
    <row r="93">
      <c r="A93" s="6" t="s">
        <v>2268</v>
      </c>
      <c r="B93" s="7">
        <v>2.0</v>
      </c>
      <c r="C93" s="37" t="s">
        <v>2176</v>
      </c>
      <c r="D93" s="7" t="s">
        <v>204</v>
      </c>
      <c r="E93" s="7" t="s">
        <v>9</v>
      </c>
    </row>
    <row r="94">
      <c r="A94" s="6" t="s">
        <v>2269</v>
      </c>
      <c r="B94" s="7">
        <v>3.0</v>
      </c>
      <c r="C94" s="37" t="s">
        <v>2183</v>
      </c>
      <c r="D94" s="7" t="s">
        <v>204</v>
      </c>
      <c r="E94" s="7" t="s">
        <v>42</v>
      </c>
    </row>
    <row r="95">
      <c r="A95" s="6" t="s">
        <v>2270</v>
      </c>
      <c r="B95" s="7">
        <v>4.0</v>
      </c>
      <c r="C95" s="37" t="s">
        <v>2183</v>
      </c>
      <c r="D95" s="7" t="s">
        <v>204</v>
      </c>
      <c r="E95" s="7" t="s">
        <v>24</v>
      </c>
    </row>
    <row r="96">
      <c r="A96" s="6" t="s">
        <v>2271</v>
      </c>
      <c r="B96" s="7">
        <v>2.0</v>
      </c>
      <c r="C96" s="37" t="s">
        <v>2181</v>
      </c>
      <c r="D96" s="7" t="s">
        <v>204</v>
      </c>
      <c r="E96" s="7" t="s">
        <v>9</v>
      </c>
    </row>
    <row r="97">
      <c r="A97" s="6" t="s">
        <v>2272</v>
      </c>
      <c r="B97" s="7">
        <v>5.0</v>
      </c>
      <c r="C97" s="37" t="s">
        <v>2181</v>
      </c>
      <c r="D97" s="7" t="s">
        <v>204</v>
      </c>
      <c r="E97" s="7" t="s">
        <v>65</v>
      </c>
    </row>
    <row r="98">
      <c r="A98" s="6" t="s">
        <v>2273</v>
      </c>
      <c r="B98" s="7">
        <v>10.0</v>
      </c>
      <c r="C98" s="37" t="s">
        <v>2178</v>
      </c>
      <c r="D98" s="7" t="s">
        <v>204</v>
      </c>
      <c r="E98" s="7" t="s">
        <v>9</v>
      </c>
    </row>
    <row r="99">
      <c r="A99" s="6" t="s">
        <v>2274</v>
      </c>
      <c r="B99" s="7">
        <v>7.0</v>
      </c>
      <c r="C99" s="37" t="s">
        <v>2178</v>
      </c>
      <c r="D99" s="7" t="s">
        <v>204</v>
      </c>
      <c r="E99" s="7" t="s">
        <v>9</v>
      </c>
    </row>
  </sheetData>
  <customSheetViews>
    <customSheetView guid="{4D87BF5A-2268-4587-9FC9-190AC8AFF871}" filter="1" showAutoFilter="1">
      <autoFilter ref="$A$1:$E$96">
        <filterColumn colId="1">
          <customFilters and="1">
            <customFilter operator="greaterThanOrEqual" val="5"/>
            <customFilter operator="lessThanOrEqual" val="13"/>
          </customFilters>
        </filterColumn>
        <filterColumn colId="2">
          <filters>
            <filter val="Utility"/>
            <filter val="Kill Effect"/>
            <filter val="Limited Attack Modifier"/>
            <filter val="Fusion Enhancement"/>
            <filter val="Constant Attack Modifier"/>
            <filter val="Defensive"/>
          </filters>
        </filterColumn>
        <sortState ref="A1:E96">
          <sortCondition ref="B1:B96"/>
        </sortState>
      </autoFilter>
    </customSheetView>
  </customSheetView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2" width="8.86"/>
    <col customWidth="1" min="3" max="3" width="8.71"/>
    <col customWidth="1" min="4" max="4" width="8.57"/>
    <col customWidth="1" min="5" max="6" width="9.86"/>
    <col customWidth="1" min="7" max="7" width="12.0"/>
    <col customWidth="1" min="8" max="8" width="16.14"/>
    <col customWidth="1" min="9" max="9" width="14.71"/>
    <col customWidth="1" min="10" max="10" width="12.0"/>
    <col customWidth="1" min="11" max="11" width="8.14"/>
    <col customWidth="1" min="12" max="12" width="14.0"/>
    <col customWidth="1" min="13" max="13" width="10.43"/>
  </cols>
  <sheetData>
    <row r="1">
      <c r="A1" s="3" t="s">
        <v>44</v>
      </c>
      <c r="B1" s="3" t="s">
        <v>184</v>
      </c>
      <c r="C1" s="3" t="s">
        <v>185</v>
      </c>
      <c r="D1" s="3" t="s">
        <v>187</v>
      </c>
      <c r="E1" s="3" t="s">
        <v>2275</v>
      </c>
      <c r="F1" s="3" t="s">
        <v>2276</v>
      </c>
      <c r="G1" s="3" t="s">
        <v>2277</v>
      </c>
      <c r="H1" s="3" t="s">
        <v>2278</v>
      </c>
      <c r="I1" s="3" t="s">
        <v>2279</v>
      </c>
      <c r="J1" s="3" t="s">
        <v>2280</v>
      </c>
      <c r="K1" s="3" t="s">
        <v>197</v>
      </c>
      <c r="L1" s="3" t="s">
        <v>198</v>
      </c>
      <c r="M1" s="3" t="s">
        <v>1</v>
      </c>
    </row>
    <row r="2">
      <c r="A2" s="6" t="s">
        <v>2281</v>
      </c>
      <c r="B2" s="7">
        <v>9.0</v>
      </c>
      <c r="C2" s="53">
        <v>12100.0</v>
      </c>
      <c r="D2" s="7" t="s">
        <v>2282</v>
      </c>
      <c r="E2" s="7">
        <v>9.0</v>
      </c>
      <c r="F2" s="7">
        <v>10.0</v>
      </c>
      <c r="G2" s="7">
        <v>8.0</v>
      </c>
      <c r="H2" s="7">
        <v>0.0</v>
      </c>
      <c r="I2" s="7">
        <v>0.0</v>
      </c>
      <c r="J2" s="7">
        <v>0.0</v>
      </c>
      <c r="K2" s="7" t="s">
        <v>214</v>
      </c>
      <c r="L2" s="7" t="s">
        <v>204</v>
      </c>
      <c r="M2" s="7" t="s">
        <v>9</v>
      </c>
    </row>
    <row r="3">
      <c r="A3" s="6" t="s">
        <v>2283</v>
      </c>
      <c r="B3" s="7">
        <v>12.0</v>
      </c>
      <c r="C3" s="53">
        <v>34600.0</v>
      </c>
      <c r="D3" s="7" t="s">
        <v>2282</v>
      </c>
      <c r="E3" s="7">
        <v>12.0</v>
      </c>
      <c r="F3" s="7">
        <v>13.0</v>
      </c>
      <c r="G3" s="7">
        <v>8.0</v>
      </c>
      <c r="H3" s="7">
        <v>0.0</v>
      </c>
      <c r="I3" s="7">
        <v>0.0</v>
      </c>
      <c r="J3" s="7">
        <v>0.0</v>
      </c>
      <c r="K3" s="7" t="s">
        <v>214</v>
      </c>
      <c r="L3" s="7" t="s">
        <v>204</v>
      </c>
      <c r="M3" s="7" t="s">
        <v>9</v>
      </c>
    </row>
    <row r="4">
      <c r="A4" s="6" t="s">
        <v>2284</v>
      </c>
      <c r="B4" s="7">
        <v>7.0</v>
      </c>
      <c r="C4" s="53">
        <v>7250.0</v>
      </c>
      <c r="D4" s="7" t="s">
        <v>2282</v>
      </c>
      <c r="E4" s="7">
        <v>6.0</v>
      </c>
      <c r="F4" s="7">
        <v>7.0</v>
      </c>
      <c r="G4" s="7">
        <v>7.0</v>
      </c>
      <c r="H4" s="7">
        <v>0.0</v>
      </c>
      <c r="I4" s="7">
        <v>0.0</v>
      </c>
      <c r="J4" s="7">
        <v>0.0</v>
      </c>
      <c r="K4" s="7" t="s">
        <v>214</v>
      </c>
      <c r="L4" s="7" t="s">
        <v>204</v>
      </c>
      <c r="M4" s="7" t="s">
        <v>9</v>
      </c>
    </row>
    <row r="5">
      <c r="A5" s="6" t="s">
        <v>2285</v>
      </c>
      <c r="B5" s="7">
        <v>8.0</v>
      </c>
      <c r="C5" s="53">
        <v>8250.0</v>
      </c>
      <c r="D5" s="7" t="s">
        <v>2282</v>
      </c>
      <c r="E5" s="7">
        <v>10.0</v>
      </c>
      <c r="F5" s="7">
        <v>10.0</v>
      </c>
      <c r="G5" s="7">
        <v>6.0</v>
      </c>
      <c r="H5" s="7">
        <v>0.0</v>
      </c>
      <c r="I5" s="7">
        <v>0.0</v>
      </c>
      <c r="J5" s="7">
        <v>0.0</v>
      </c>
      <c r="K5" s="7" t="s">
        <v>214</v>
      </c>
      <c r="L5" s="7" t="s">
        <v>2286</v>
      </c>
      <c r="M5" s="7" t="s">
        <v>73</v>
      </c>
    </row>
    <row r="6">
      <c r="A6" s="6" t="s">
        <v>2287</v>
      </c>
      <c r="B6" s="7">
        <v>4.0</v>
      </c>
      <c r="C6" s="53">
        <v>2100.0</v>
      </c>
      <c r="D6" s="7" t="s">
        <v>2282</v>
      </c>
      <c r="E6" s="7">
        <v>5.0</v>
      </c>
      <c r="F6" s="7">
        <v>5.0</v>
      </c>
      <c r="G6" s="7">
        <v>5.0</v>
      </c>
      <c r="H6" s="7">
        <v>0.0</v>
      </c>
      <c r="I6" s="7">
        <v>0.0</v>
      </c>
      <c r="J6" s="7">
        <v>0.0</v>
      </c>
      <c r="K6" s="7" t="s">
        <v>214</v>
      </c>
      <c r="L6" s="7" t="s">
        <v>2286</v>
      </c>
      <c r="M6" s="7" t="s">
        <v>73</v>
      </c>
    </row>
    <row r="7">
      <c r="A7" s="6" t="s">
        <v>2288</v>
      </c>
      <c r="B7" s="7">
        <v>12.0</v>
      </c>
      <c r="C7" s="53">
        <v>28000.0</v>
      </c>
      <c r="D7" s="7" t="s">
        <v>2282</v>
      </c>
      <c r="E7" s="7">
        <v>15.0</v>
      </c>
      <c r="F7" s="7">
        <v>15.0</v>
      </c>
      <c r="G7" s="7">
        <v>7.0</v>
      </c>
      <c r="H7" s="7">
        <v>0.0</v>
      </c>
      <c r="I7" s="7">
        <v>0.0</v>
      </c>
      <c r="J7" s="7">
        <v>0.0</v>
      </c>
      <c r="K7" s="7" t="s">
        <v>214</v>
      </c>
      <c r="L7" s="7" t="s">
        <v>2286</v>
      </c>
      <c r="M7" s="7" t="s">
        <v>73</v>
      </c>
    </row>
    <row r="8">
      <c r="A8" s="6" t="s">
        <v>2289</v>
      </c>
      <c r="B8" s="7">
        <v>17.0</v>
      </c>
      <c r="C8" s="53">
        <v>209000.0</v>
      </c>
      <c r="D8" s="7" t="s">
        <v>234</v>
      </c>
      <c r="E8" s="7">
        <v>23.0</v>
      </c>
      <c r="F8" s="7">
        <v>27.0</v>
      </c>
      <c r="G8" s="7">
        <v>3.0</v>
      </c>
      <c r="H8" s="7">
        <v>-5.0</v>
      </c>
      <c r="I8" s="7">
        <v>-10.0</v>
      </c>
      <c r="J8" s="7">
        <v>6.0</v>
      </c>
      <c r="K8" s="7">
        <v>3.0</v>
      </c>
      <c r="L8" s="7" t="s">
        <v>204</v>
      </c>
      <c r="M8" s="7" t="s">
        <v>9</v>
      </c>
    </row>
    <row r="9">
      <c r="A9" s="6" t="s">
        <v>2290</v>
      </c>
      <c r="B9" s="7">
        <v>20.0</v>
      </c>
      <c r="C9" s="53">
        <v>932000.0</v>
      </c>
      <c r="D9" s="7" t="s">
        <v>234</v>
      </c>
      <c r="E9" s="7">
        <v>25.0</v>
      </c>
      <c r="F9" s="7">
        <v>28.0</v>
      </c>
      <c r="G9" s="7">
        <v>4.0</v>
      </c>
      <c r="H9" s="7">
        <v>-4.0</v>
      </c>
      <c r="I9" s="7">
        <v>-10.0</v>
      </c>
      <c r="J9" s="7">
        <v>7.0</v>
      </c>
      <c r="K9" s="7">
        <v>3.0</v>
      </c>
      <c r="L9" s="7" t="s">
        <v>204</v>
      </c>
      <c r="M9" s="7" t="s">
        <v>9</v>
      </c>
    </row>
    <row r="10">
      <c r="A10" s="6" t="s">
        <v>2291</v>
      </c>
      <c r="B10" s="7">
        <v>12.0</v>
      </c>
      <c r="C10" s="53">
        <v>45200.0</v>
      </c>
      <c r="D10" s="7" t="s">
        <v>234</v>
      </c>
      <c r="E10" s="7">
        <v>17.0</v>
      </c>
      <c r="F10" s="7">
        <v>19.0</v>
      </c>
      <c r="G10" s="7">
        <v>3.0</v>
      </c>
      <c r="H10" s="7">
        <v>-5.0</v>
      </c>
      <c r="I10" s="7">
        <v>-10.0</v>
      </c>
      <c r="J10" s="7">
        <v>5.0</v>
      </c>
      <c r="K10" s="7">
        <v>3.0</v>
      </c>
      <c r="L10" s="7" t="s">
        <v>204</v>
      </c>
      <c r="M10" s="7" t="s">
        <v>9</v>
      </c>
    </row>
    <row r="11">
      <c r="A11" s="6" t="s">
        <v>2292</v>
      </c>
      <c r="B11" s="7">
        <v>10.0</v>
      </c>
      <c r="C11" s="53">
        <v>18750.0</v>
      </c>
      <c r="D11" s="7" t="s">
        <v>234</v>
      </c>
      <c r="E11" s="7">
        <v>15.0</v>
      </c>
      <c r="F11" s="7">
        <v>17.0</v>
      </c>
      <c r="G11" s="7">
        <v>3.0</v>
      </c>
      <c r="H11" s="7">
        <v>-3.0</v>
      </c>
      <c r="I11" s="7">
        <v>-10.0</v>
      </c>
      <c r="J11" s="7">
        <v>2.0</v>
      </c>
      <c r="K11" s="7">
        <v>3.0</v>
      </c>
      <c r="L11" s="7" t="s">
        <v>2293</v>
      </c>
      <c r="M11" s="7" t="s">
        <v>14</v>
      </c>
    </row>
    <row r="12">
      <c r="A12" s="6" t="s">
        <v>2294</v>
      </c>
      <c r="B12" s="7">
        <v>3.0</v>
      </c>
      <c r="C12" s="53">
        <v>1650.0</v>
      </c>
      <c r="D12" s="7" t="s">
        <v>234</v>
      </c>
      <c r="E12" s="7">
        <v>5.0</v>
      </c>
      <c r="F12" s="7">
        <v>7.0</v>
      </c>
      <c r="G12" s="7">
        <v>2.0</v>
      </c>
      <c r="H12" s="7">
        <v>-3.0</v>
      </c>
      <c r="I12" s="7">
        <v>-10.0</v>
      </c>
      <c r="J12" s="7">
        <v>1.0</v>
      </c>
      <c r="K12" s="7">
        <v>3.0</v>
      </c>
      <c r="L12" s="7" t="s">
        <v>2295</v>
      </c>
      <c r="M12" s="7" t="s">
        <v>14</v>
      </c>
    </row>
    <row r="13">
      <c r="A13" s="6" t="s">
        <v>2296</v>
      </c>
      <c r="B13" s="7">
        <v>15.0</v>
      </c>
      <c r="C13" s="53">
        <v>126400.0</v>
      </c>
      <c r="D13" s="7" t="s">
        <v>2282</v>
      </c>
      <c r="E13" s="7">
        <v>17.0</v>
      </c>
      <c r="F13" s="7">
        <v>19.0</v>
      </c>
      <c r="G13" s="7">
        <v>7.0</v>
      </c>
      <c r="H13" s="7">
        <v>-1.0</v>
      </c>
      <c r="I13" s="7">
        <v>0.0</v>
      </c>
      <c r="J13" s="7">
        <v>4.0</v>
      </c>
      <c r="K13" s="7">
        <v>1.0</v>
      </c>
      <c r="L13" s="7" t="s">
        <v>204</v>
      </c>
      <c r="M13" s="7" t="s">
        <v>9</v>
      </c>
    </row>
    <row r="14">
      <c r="A14" s="6" t="s">
        <v>2297</v>
      </c>
      <c r="B14" s="7">
        <v>3.0</v>
      </c>
      <c r="C14" s="53">
        <v>1220.0</v>
      </c>
      <c r="D14" s="7" t="s">
        <v>2282</v>
      </c>
      <c r="E14" s="7">
        <v>3.0</v>
      </c>
      <c r="F14" s="7">
        <v>4.0</v>
      </c>
      <c r="G14" s="7">
        <v>4.0</v>
      </c>
      <c r="H14" s="7">
        <v>-1.0</v>
      </c>
      <c r="I14" s="7">
        <v>0.0</v>
      </c>
      <c r="J14" s="7">
        <v>1.0</v>
      </c>
      <c r="K14" s="7">
        <v>1.0</v>
      </c>
      <c r="L14" s="7" t="s">
        <v>204</v>
      </c>
      <c r="M14" s="7" t="s">
        <v>9</v>
      </c>
    </row>
    <row r="15">
      <c r="A15" s="6" t="s">
        <v>2298</v>
      </c>
      <c r="B15" s="7">
        <v>20.0</v>
      </c>
      <c r="C15" s="53">
        <v>825000.0</v>
      </c>
      <c r="D15" s="7" t="s">
        <v>2282</v>
      </c>
      <c r="E15" s="7">
        <v>21.0</v>
      </c>
      <c r="F15" s="7">
        <v>23.0</v>
      </c>
      <c r="G15" s="7">
        <v>8.0</v>
      </c>
      <c r="H15" s="7">
        <v>-1.0</v>
      </c>
      <c r="I15" s="7">
        <v>0.0</v>
      </c>
      <c r="J15" s="7">
        <v>6.0</v>
      </c>
      <c r="K15" s="7">
        <v>1.0</v>
      </c>
      <c r="L15" s="7" t="s">
        <v>204</v>
      </c>
      <c r="M15" s="7" t="s">
        <v>9</v>
      </c>
    </row>
    <row r="16">
      <c r="A16" s="6" t="s">
        <v>2299</v>
      </c>
      <c r="B16" s="7">
        <v>10.0</v>
      </c>
      <c r="C16" s="53">
        <v>19650.0</v>
      </c>
      <c r="D16" s="7" t="s">
        <v>2282</v>
      </c>
      <c r="E16" s="7">
        <v>12.0</v>
      </c>
      <c r="F16" s="7">
        <v>14.0</v>
      </c>
      <c r="G16" s="7">
        <v>5.0</v>
      </c>
      <c r="H16" s="7">
        <v>-1.0</v>
      </c>
      <c r="I16" s="7">
        <v>0.0</v>
      </c>
      <c r="J16" s="7">
        <v>3.0</v>
      </c>
      <c r="K16" s="7">
        <v>1.0</v>
      </c>
      <c r="L16" s="7" t="s">
        <v>204</v>
      </c>
      <c r="M16" s="7" t="s">
        <v>9</v>
      </c>
    </row>
    <row r="17">
      <c r="A17" s="6" t="s">
        <v>2300</v>
      </c>
      <c r="B17" s="7">
        <v>7.0</v>
      </c>
      <c r="C17" s="53">
        <v>7350.0</v>
      </c>
      <c r="D17" s="7" t="s">
        <v>234</v>
      </c>
      <c r="E17" s="7">
        <v>10.0</v>
      </c>
      <c r="F17" s="7">
        <v>12.0</v>
      </c>
      <c r="G17" s="7">
        <v>2.0</v>
      </c>
      <c r="H17" s="7">
        <v>-3.0</v>
      </c>
      <c r="I17" s="7">
        <v>-10.0</v>
      </c>
      <c r="J17" s="7">
        <v>5.0</v>
      </c>
      <c r="K17" s="7">
        <v>3.0</v>
      </c>
      <c r="L17" s="7" t="s">
        <v>204</v>
      </c>
      <c r="M17" s="7" t="s">
        <v>9</v>
      </c>
    </row>
    <row r="18">
      <c r="A18" s="6" t="s">
        <v>2301</v>
      </c>
      <c r="B18" s="7">
        <v>4.0</v>
      </c>
      <c r="C18" s="53">
        <v>2275.0</v>
      </c>
      <c r="D18" s="7" t="s">
        <v>234</v>
      </c>
      <c r="E18" s="7">
        <v>6.0</v>
      </c>
      <c r="F18" s="7">
        <v>8.0</v>
      </c>
      <c r="G18" s="7">
        <v>2.0</v>
      </c>
      <c r="H18" s="7">
        <v>-2.0</v>
      </c>
      <c r="I18" s="7">
        <v>-5.0</v>
      </c>
      <c r="J18" s="7">
        <v>1.0</v>
      </c>
      <c r="K18" s="7">
        <v>2.0</v>
      </c>
      <c r="L18" s="7" t="s">
        <v>204</v>
      </c>
      <c r="M18" s="7" t="s">
        <v>9</v>
      </c>
    </row>
    <row r="19">
      <c r="A19" s="6" t="s">
        <v>2302</v>
      </c>
      <c r="B19" s="7">
        <v>1.0</v>
      </c>
      <c r="C19" s="7">
        <v>110.0</v>
      </c>
      <c r="D19" s="7" t="s">
        <v>234</v>
      </c>
      <c r="E19" s="7">
        <v>1.0</v>
      </c>
      <c r="F19" s="7">
        <v>3.0</v>
      </c>
      <c r="G19" s="7">
        <v>2.0</v>
      </c>
      <c r="H19" s="7">
        <v>-3.0</v>
      </c>
      <c r="I19" s="7">
        <v>-10.0</v>
      </c>
      <c r="J19" s="7">
        <v>3.0</v>
      </c>
      <c r="K19" s="7">
        <v>3.0</v>
      </c>
      <c r="L19" s="7" t="s">
        <v>204</v>
      </c>
      <c r="M19" s="7" t="s">
        <v>9</v>
      </c>
    </row>
    <row r="20">
      <c r="A20" s="38" t="s">
        <v>2303</v>
      </c>
      <c r="B20" s="39">
        <v>3.0</v>
      </c>
      <c r="C20" s="55">
        <v>1350.0</v>
      </c>
      <c r="D20" s="39" t="s">
        <v>2282</v>
      </c>
      <c r="E20" s="39">
        <v>3.0</v>
      </c>
      <c r="F20" s="39">
        <v>3.0</v>
      </c>
      <c r="G20" s="39">
        <v>5.0</v>
      </c>
      <c r="H20" s="39">
        <v>0.0</v>
      </c>
      <c r="I20" s="39">
        <v>0.0</v>
      </c>
      <c r="J20" s="39">
        <v>0.0</v>
      </c>
      <c r="K20" s="39" t="s">
        <v>214</v>
      </c>
      <c r="L20" s="39" t="s">
        <v>204</v>
      </c>
      <c r="M20" s="39" t="s">
        <v>24</v>
      </c>
    </row>
    <row r="21">
      <c r="A21" s="6" t="s">
        <v>2304</v>
      </c>
      <c r="B21" s="7">
        <v>9.0</v>
      </c>
      <c r="C21" s="53">
        <v>13150.0</v>
      </c>
      <c r="D21" s="7" t="s">
        <v>2282</v>
      </c>
      <c r="E21" s="7">
        <v>12.0</v>
      </c>
      <c r="F21" s="7">
        <v>12.0</v>
      </c>
      <c r="G21" s="7">
        <v>5.0</v>
      </c>
      <c r="H21" s="7">
        <v>0.0</v>
      </c>
      <c r="I21" s="7">
        <v>0.0</v>
      </c>
      <c r="J21" s="7">
        <v>2.0</v>
      </c>
      <c r="K21" s="7" t="s">
        <v>214</v>
      </c>
      <c r="L21" s="7" t="s">
        <v>204</v>
      </c>
      <c r="M21" s="7" t="s">
        <v>24</v>
      </c>
    </row>
    <row r="22">
      <c r="A22" s="6" t="s">
        <v>2305</v>
      </c>
      <c r="B22" s="7">
        <v>5.0</v>
      </c>
      <c r="C22" s="53">
        <v>2980.0</v>
      </c>
      <c r="D22" s="7" t="s">
        <v>2282</v>
      </c>
      <c r="E22" s="7">
        <v>5.0</v>
      </c>
      <c r="F22" s="7">
        <v>6.0</v>
      </c>
      <c r="G22" s="7">
        <v>5.0</v>
      </c>
      <c r="H22" s="7">
        <v>0.0</v>
      </c>
      <c r="I22" s="7">
        <v>0.0</v>
      </c>
      <c r="J22" s="7">
        <v>1.0</v>
      </c>
      <c r="K22" s="7" t="s">
        <v>214</v>
      </c>
      <c r="L22" s="7" t="s">
        <v>204</v>
      </c>
      <c r="M22" s="7" t="s">
        <v>9</v>
      </c>
    </row>
    <row r="23">
      <c r="A23" s="6" t="s">
        <v>2306</v>
      </c>
      <c r="B23" s="7">
        <v>7.0</v>
      </c>
      <c r="C23" s="53">
        <v>6900.0</v>
      </c>
      <c r="D23" s="7" t="s">
        <v>2282</v>
      </c>
      <c r="E23" s="7">
        <v>8.0</v>
      </c>
      <c r="F23" s="7">
        <v>9.0</v>
      </c>
      <c r="G23" s="7">
        <v>5.0</v>
      </c>
      <c r="H23" s="7">
        <v>0.0</v>
      </c>
      <c r="I23" s="7">
        <v>0.0</v>
      </c>
      <c r="J23" s="7">
        <v>2.0</v>
      </c>
      <c r="K23" s="7" t="s">
        <v>214</v>
      </c>
      <c r="L23" s="7" t="s">
        <v>204</v>
      </c>
      <c r="M23" s="7" t="s">
        <v>9</v>
      </c>
    </row>
    <row r="24">
      <c r="A24" s="6" t="s">
        <v>2307</v>
      </c>
      <c r="B24" s="7">
        <v>9.0</v>
      </c>
      <c r="C24" s="53">
        <v>13300.0</v>
      </c>
      <c r="D24" s="7" t="s">
        <v>2282</v>
      </c>
      <c r="E24" s="7">
        <v>11.0</v>
      </c>
      <c r="F24" s="7">
        <v>12.0</v>
      </c>
      <c r="G24" s="7">
        <v>6.0</v>
      </c>
      <c r="H24" s="7">
        <v>0.0</v>
      </c>
      <c r="I24" s="7">
        <v>0.0</v>
      </c>
      <c r="J24" s="7">
        <v>3.0</v>
      </c>
      <c r="K24" s="7" t="s">
        <v>214</v>
      </c>
      <c r="L24" s="7" t="s">
        <v>204</v>
      </c>
      <c r="M24" s="7" t="s">
        <v>9</v>
      </c>
    </row>
    <row r="25">
      <c r="A25" s="6" t="s">
        <v>2308</v>
      </c>
      <c r="B25" s="7">
        <v>13.0</v>
      </c>
      <c r="C25" s="53">
        <v>45800.0</v>
      </c>
      <c r="D25" s="7" t="s">
        <v>2282</v>
      </c>
      <c r="E25" s="7">
        <v>16.0</v>
      </c>
      <c r="F25" s="7">
        <v>17.0</v>
      </c>
      <c r="G25" s="7">
        <v>6.0</v>
      </c>
      <c r="H25" s="7">
        <v>0.0</v>
      </c>
      <c r="I25" s="7">
        <v>0.0</v>
      </c>
      <c r="J25" s="7">
        <v>4.0</v>
      </c>
      <c r="K25" s="7" t="s">
        <v>214</v>
      </c>
      <c r="L25" s="7" t="s">
        <v>204</v>
      </c>
      <c r="M25" s="7" t="s">
        <v>9</v>
      </c>
    </row>
    <row r="26">
      <c r="A26" s="6" t="s">
        <v>2309</v>
      </c>
      <c r="B26" s="7">
        <v>17.0</v>
      </c>
      <c r="C26" s="53">
        <v>244300.0</v>
      </c>
      <c r="D26" s="7" t="s">
        <v>2282</v>
      </c>
      <c r="E26" s="7">
        <v>20.0</v>
      </c>
      <c r="F26" s="7">
        <v>21.0</v>
      </c>
      <c r="G26" s="7">
        <v>7.0</v>
      </c>
      <c r="H26" s="7">
        <v>0.0</v>
      </c>
      <c r="I26" s="7">
        <v>0.0</v>
      </c>
      <c r="J26" s="7">
        <v>5.0</v>
      </c>
      <c r="K26" s="7" t="s">
        <v>214</v>
      </c>
      <c r="L26" s="7" t="s">
        <v>204</v>
      </c>
      <c r="M26" s="7" t="s">
        <v>9</v>
      </c>
    </row>
    <row r="27">
      <c r="A27" s="6" t="s">
        <v>2310</v>
      </c>
      <c r="B27" s="7">
        <v>19.0</v>
      </c>
      <c r="C27" s="53">
        <v>552000.0</v>
      </c>
      <c r="D27" s="7" t="s">
        <v>2282</v>
      </c>
      <c r="E27" s="7">
        <v>21.0</v>
      </c>
      <c r="F27" s="7">
        <v>22.0</v>
      </c>
      <c r="G27" s="7">
        <v>8.0</v>
      </c>
      <c r="H27" s="7">
        <v>0.0</v>
      </c>
      <c r="I27" s="7">
        <v>0.0</v>
      </c>
      <c r="J27" s="7">
        <v>6.0</v>
      </c>
      <c r="K27" s="7" t="s">
        <v>214</v>
      </c>
      <c r="L27" s="7" t="s">
        <v>204</v>
      </c>
      <c r="M27" s="7" t="s">
        <v>9</v>
      </c>
    </row>
    <row r="28">
      <c r="A28" s="6" t="s">
        <v>2311</v>
      </c>
      <c r="B28" s="7">
        <v>7.0</v>
      </c>
      <c r="C28" s="53">
        <v>6300.0</v>
      </c>
      <c r="D28" s="7" t="s">
        <v>234</v>
      </c>
      <c r="E28" s="7">
        <v>10.0</v>
      </c>
      <c r="F28" s="7">
        <v>13.0</v>
      </c>
      <c r="G28" s="7">
        <v>2.0</v>
      </c>
      <c r="H28" s="7">
        <v>-4.0</v>
      </c>
      <c r="I28" s="7">
        <v>-10.0</v>
      </c>
      <c r="J28" s="7">
        <v>2.0</v>
      </c>
      <c r="K28" s="7">
        <v>3.0</v>
      </c>
      <c r="L28" s="7" t="s">
        <v>204</v>
      </c>
      <c r="M28" s="7" t="s">
        <v>9</v>
      </c>
    </row>
    <row r="29">
      <c r="A29" s="6" t="s">
        <v>2312</v>
      </c>
      <c r="B29" s="7">
        <v>10.0</v>
      </c>
      <c r="C29" s="53">
        <v>16950.0</v>
      </c>
      <c r="D29" s="7" t="s">
        <v>234</v>
      </c>
      <c r="E29" s="7">
        <v>15.0</v>
      </c>
      <c r="F29" s="7">
        <v>18.0</v>
      </c>
      <c r="G29" s="7">
        <v>2.0</v>
      </c>
      <c r="H29" s="7">
        <v>-4.0</v>
      </c>
      <c r="I29" s="7">
        <v>-10.0</v>
      </c>
      <c r="J29" s="7">
        <v>3.0</v>
      </c>
      <c r="K29" s="7">
        <v>3.0</v>
      </c>
      <c r="L29" s="7" t="s">
        <v>204</v>
      </c>
      <c r="M29" s="7" t="s">
        <v>9</v>
      </c>
    </row>
    <row r="30">
      <c r="A30" s="6" t="s">
        <v>2313</v>
      </c>
      <c r="B30" s="7">
        <v>3.0</v>
      </c>
      <c r="C30" s="53">
        <v>1220.0</v>
      </c>
      <c r="D30" s="7" t="s">
        <v>234</v>
      </c>
      <c r="E30" s="7">
        <v>5.0</v>
      </c>
      <c r="F30" s="7">
        <v>8.0</v>
      </c>
      <c r="G30" s="7">
        <v>1.0</v>
      </c>
      <c r="H30" s="7">
        <v>-4.0</v>
      </c>
      <c r="I30" s="7">
        <v>-10.0</v>
      </c>
      <c r="J30" s="7">
        <v>1.0</v>
      </c>
      <c r="K30" s="7">
        <v>3.0</v>
      </c>
      <c r="L30" s="7" t="s">
        <v>204</v>
      </c>
      <c r="M30" s="7" t="s">
        <v>9</v>
      </c>
    </row>
    <row r="31">
      <c r="A31" s="6" t="s">
        <v>2314</v>
      </c>
      <c r="B31" s="7">
        <v>4.0</v>
      </c>
      <c r="C31" s="53">
        <v>2250.0</v>
      </c>
      <c r="D31" s="7" t="s">
        <v>2282</v>
      </c>
      <c r="E31" s="7">
        <v>5.0</v>
      </c>
      <c r="F31" s="7">
        <v>5.0</v>
      </c>
      <c r="G31" s="7">
        <v>4.0</v>
      </c>
      <c r="H31" s="7">
        <v>0.0</v>
      </c>
      <c r="I31" s="7">
        <v>0.0</v>
      </c>
      <c r="J31" s="7">
        <v>1.0</v>
      </c>
      <c r="K31" s="7" t="s">
        <v>214</v>
      </c>
      <c r="L31" s="7" t="s">
        <v>204</v>
      </c>
      <c r="M31" s="7" t="s">
        <v>9</v>
      </c>
    </row>
    <row r="32">
      <c r="A32" s="6" t="s">
        <v>2315</v>
      </c>
      <c r="B32" s="7">
        <v>12.0</v>
      </c>
      <c r="C32" s="53">
        <v>33000.0</v>
      </c>
      <c r="D32" s="7" t="s">
        <v>2282</v>
      </c>
      <c r="E32" s="7">
        <v>14.0</v>
      </c>
      <c r="F32" s="7">
        <v>16.0</v>
      </c>
      <c r="G32" s="7">
        <v>5.0</v>
      </c>
      <c r="H32" s="7">
        <v>0.0</v>
      </c>
      <c r="I32" s="7">
        <v>0.0</v>
      </c>
      <c r="J32" s="7">
        <v>3.0</v>
      </c>
      <c r="K32" s="7" t="s">
        <v>214</v>
      </c>
      <c r="L32" s="7" t="s">
        <v>2316</v>
      </c>
      <c r="M32" s="7" t="s">
        <v>34</v>
      </c>
    </row>
    <row r="33">
      <c r="A33" s="6" t="s">
        <v>2317</v>
      </c>
      <c r="B33" s="7">
        <v>16.0</v>
      </c>
      <c r="C33" s="53">
        <v>142000.0</v>
      </c>
      <c r="D33" s="7" t="s">
        <v>2282</v>
      </c>
      <c r="E33" s="7">
        <v>19.0</v>
      </c>
      <c r="F33" s="7">
        <v>21.0</v>
      </c>
      <c r="G33" s="7">
        <v>6.0</v>
      </c>
      <c r="H33" s="7">
        <v>0.0</v>
      </c>
      <c r="I33" s="7">
        <v>0.0</v>
      </c>
      <c r="J33" s="7">
        <v>4.0</v>
      </c>
      <c r="K33" s="7" t="s">
        <v>214</v>
      </c>
      <c r="L33" s="7" t="s">
        <v>2316</v>
      </c>
      <c r="M33" s="7" t="s">
        <v>34</v>
      </c>
    </row>
    <row r="34">
      <c r="A34" s="6" t="s">
        <v>2318</v>
      </c>
      <c r="B34" s="7">
        <v>8.0</v>
      </c>
      <c r="C34" s="53">
        <v>9000.0</v>
      </c>
      <c r="D34" s="7" t="s">
        <v>2282</v>
      </c>
      <c r="E34" s="7">
        <v>9.0</v>
      </c>
      <c r="F34" s="7">
        <v>11.0</v>
      </c>
      <c r="G34" s="7">
        <v>4.0</v>
      </c>
      <c r="H34" s="7">
        <v>0.0</v>
      </c>
      <c r="I34" s="7">
        <v>0.0</v>
      </c>
      <c r="J34" s="7">
        <v>2.0</v>
      </c>
      <c r="K34" s="7" t="s">
        <v>214</v>
      </c>
      <c r="L34" s="7" t="s">
        <v>2316</v>
      </c>
      <c r="M34" s="7" t="s">
        <v>34</v>
      </c>
    </row>
    <row r="35">
      <c r="A35" s="6" t="s">
        <v>2319</v>
      </c>
      <c r="B35" s="7">
        <v>4.0</v>
      </c>
      <c r="C35" s="53">
        <v>2100.0</v>
      </c>
      <c r="D35" s="7" t="s">
        <v>234</v>
      </c>
      <c r="E35" s="7">
        <v>5.0</v>
      </c>
      <c r="F35" s="7">
        <v>8.0</v>
      </c>
      <c r="G35" s="7">
        <v>3.0</v>
      </c>
      <c r="H35" s="7">
        <v>-2.0</v>
      </c>
      <c r="I35" s="7">
        <v>-5.0</v>
      </c>
      <c r="J35" s="7">
        <v>0.0</v>
      </c>
      <c r="K35" s="7">
        <v>2.0</v>
      </c>
      <c r="L35" s="7" t="s">
        <v>204</v>
      </c>
      <c r="M35" s="7" t="s">
        <v>24</v>
      </c>
    </row>
    <row r="36">
      <c r="A36" s="6" t="s">
        <v>2320</v>
      </c>
      <c r="B36" s="7">
        <v>10.0</v>
      </c>
      <c r="C36" s="53">
        <v>18450.0</v>
      </c>
      <c r="D36" s="7" t="s">
        <v>234</v>
      </c>
      <c r="E36" s="7">
        <v>14.0</v>
      </c>
      <c r="F36" s="7">
        <v>18.0</v>
      </c>
      <c r="G36" s="7">
        <v>3.0</v>
      </c>
      <c r="H36" s="7">
        <v>-2.0</v>
      </c>
      <c r="I36" s="7">
        <v>-5.0</v>
      </c>
      <c r="J36" s="7">
        <v>2.0</v>
      </c>
      <c r="K36" s="7">
        <v>2.0</v>
      </c>
      <c r="L36" s="7" t="s">
        <v>204</v>
      </c>
      <c r="M36" s="7" t="s">
        <v>24</v>
      </c>
    </row>
    <row r="37">
      <c r="A37" s="6" t="s">
        <v>2321</v>
      </c>
      <c r="B37" s="7">
        <v>17.0</v>
      </c>
      <c r="C37" s="53">
        <v>256500.0</v>
      </c>
      <c r="D37" s="7" t="s">
        <v>234</v>
      </c>
      <c r="E37" s="7">
        <v>23.0</v>
      </c>
      <c r="F37" s="7">
        <v>25.0</v>
      </c>
      <c r="G37" s="7">
        <v>4.0</v>
      </c>
      <c r="H37" s="7">
        <v>-2.0</v>
      </c>
      <c r="I37" s="7">
        <v>-5.0</v>
      </c>
      <c r="J37" s="7">
        <v>5.0</v>
      </c>
      <c r="K37" s="7">
        <v>2.0</v>
      </c>
      <c r="L37" s="7" t="s">
        <v>204</v>
      </c>
      <c r="M37" s="7" t="s">
        <v>24</v>
      </c>
    </row>
    <row r="38">
      <c r="A38" s="6" t="s">
        <v>2322</v>
      </c>
      <c r="B38" s="7">
        <v>7.0</v>
      </c>
      <c r="C38" s="53">
        <v>6600.0</v>
      </c>
      <c r="D38" s="7" t="s">
        <v>234</v>
      </c>
      <c r="E38" s="7">
        <v>10.0</v>
      </c>
      <c r="F38" s="7">
        <v>13.0</v>
      </c>
      <c r="G38" s="7">
        <v>3.0</v>
      </c>
      <c r="H38" s="7">
        <v>-2.0</v>
      </c>
      <c r="I38" s="7">
        <v>-5.0</v>
      </c>
      <c r="J38" s="7">
        <v>1.0</v>
      </c>
      <c r="K38" s="7">
        <v>2.0</v>
      </c>
      <c r="L38" s="7" t="s">
        <v>204</v>
      </c>
      <c r="M38" s="7" t="s">
        <v>24</v>
      </c>
    </row>
    <row r="39">
      <c r="A39" s="6" t="s">
        <v>2323</v>
      </c>
      <c r="B39" s="7">
        <v>12.0</v>
      </c>
      <c r="C39" s="53">
        <v>43250.0</v>
      </c>
      <c r="D39" s="7" t="s">
        <v>2282</v>
      </c>
      <c r="E39" s="7">
        <v>15.0</v>
      </c>
      <c r="F39" s="7">
        <v>16.0</v>
      </c>
      <c r="G39" s="7">
        <v>6.0</v>
      </c>
      <c r="H39" s="7">
        <v>0.0</v>
      </c>
      <c r="I39" s="7">
        <v>0.0</v>
      </c>
      <c r="J39" s="7">
        <v>0.0</v>
      </c>
      <c r="K39" s="7" t="s">
        <v>214</v>
      </c>
      <c r="L39" s="7" t="s">
        <v>204</v>
      </c>
      <c r="M39" s="7" t="s">
        <v>29</v>
      </c>
    </row>
    <row r="40">
      <c r="A40" s="6" t="s">
        <v>2324</v>
      </c>
      <c r="B40" s="7">
        <v>6.0</v>
      </c>
      <c r="C40" s="53">
        <v>5150.0</v>
      </c>
      <c r="D40" s="7" t="s">
        <v>2282</v>
      </c>
      <c r="E40" s="7">
        <v>5.0</v>
      </c>
      <c r="F40" s="7">
        <v>7.0</v>
      </c>
      <c r="G40" s="7">
        <v>5.0</v>
      </c>
      <c r="H40" s="7">
        <v>0.0</v>
      </c>
      <c r="I40" s="7">
        <v>0.0</v>
      </c>
      <c r="J40" s="7">
        <v>0.0</v>
      </c>
      <c r="K40" s="7" t="s">
        <v>214</v>
      </c>
      <c r="L40" s="7" t="s">
        <v>204</v>
      </c>
      <c r="M40" s="7" t="s">
        <v>29</v>
      </c>
    </row>
    <row r="41">
      <c r="A41" s="6" t="s">
        <v>2325</v>
      </c>
      <c r="B41" s="7">
        <v>17.0</v>
      </c>
      <c r="C41" s="53">
        <v>285000.0</v>
      </c>
      <c r="D41" s="7" t="s">
        <v>2282</v>
      </c>
      <c r="E41" s="7">
        <v>18.0</v>
      </c>
      <c r="F41" s="7">
        <v>19.0</v>
      </c>
      <c r="G41" s="7">
        <v>8.0</v>
      </c>
      <c r="H41" s="7">
        <v>0.0</v>
      </c>
      <c r="I41" s="7">
        <v>0.0</v>
      </c>
      <c r="J41" s="7">
        <v>0.0</v>
      </c>
      <c r="K41" s="7" t="s">
        <v>214</v>
      </c>
      <c r="L41" s="7" t="s">
        <v>204</v>
      </c>
      <c r="M41" s="7" t="s">
        <v>9</v>
      </c>
    </row>
    <row r="42">
      <c r="A42" s="6" t="s">
        <v>2326</v>
      </c>
      <c r="B42" s="7">
        <v>14.0</v>
      </c>
      <c r="C42" s="53">
        <v>71300.0</v>
      </c>
      <c r="D42" s="7" t="s">
        <v>2282</v>
      </c>
      <c r="E42" s="7">
        <v>15.0</v>
      </c>
      <c r="F42" s="7">
        <v>16.0</v>
      </c>
      <c r="G42" s="7">
        <v>8.0</v>
      </c>
      <c r="H42" s="7">
        <v>0.0</v>
      </c>
      <c r="I42" s="7">
        <v>0.0</v>
      </c>
      <c r="J42" s="7">
        <v>0.0</v>
      </c>
      <c r="K42" s="7" t="s">
        <v>214</v>
      </c>
      <c r="L42" s="7" t="s">
        <v>204</v>
      </c>
      <c r="M42" s="7" t="s">
        <v>9</v>
      </c>
    </row>
    <row r="43">
      <c r="A43" s="6" t="s">
        <v>2327</v>
      </c>
      <c r="B43" s="7">
        <v>5.0</v>
      </c>
      <c r="C43" s="53">
        <v>3100.0</v>
      </c>
      <c r="D43" s="7" t="s">
        <v>234</v>
      </c>
      <c r="E43" s="7">
        <v>9.0</v>
      </c>
      <c r="F43" s="7">
        <v>10.0</v>
      </c>
      <c r="G43" s="7">
        <v>2.0</v>
      </c>
      <c r="H43" s="7">
        <v>-4.0</v>
      </c>
      <c r="I43" s="7">
        <v>-10.0</v>
      </c>
      <c r="J43" s="7">
        <v>2.0</v>
      </c>
      <c r="K43" s="7">
        <v>3.0</v>
      </c>
      <c r="L43" s="7" t="s">
        <v>204</v>
      </c>
      <c r="M43" s="7" t="s">
        <v>24</v>
      </c>
    </row>
    <row r="44">
      <c r="A44" s="6" t="s">
        <v>2328</v>
      </c>
      <c r="B44" s="7">
        <v>11.0</v>
      </c>
      <c r="C44" s="53">
        <v>23725.0</v>
      </c>
      <c r="D44" s="7" t="s">
        <v>234</v>
      </c>
      <c r="E44" s="7">
        <v>17.0</v>
      </c>
      <c r="F44" s="7">
        <v>19.0</v>
      </c>
      <c r="G44" s="7">
        <v>2.0</v>
      </c>
      <c r="H44" s="7">
        <v>-4.0</v>
      </c>
      <c r="I44" s="7">
        <v>-10.0</v>
      </c>
      <c r="J44" s="7">
        <v>4.0</v>
      </c>
      <c r="K44" s="7">
        <v>3.0</v>
      </c>
      <c r="L44" s="7" t="s">
        <v>204</v>
      </c>
      <c r="M44" s="7" t="s">
        <v>24</v>
      </c>
    </row>
    <row r="45">
      <c r="A45" s="6" t="s">
        <v>2329</v>
      </c>
      <c r="B45" s="7">
        <v>15.0</v>
      </c>
      <c r="C45" s="53">
        <v>101150.0</v>
      </c>
      <c r="D45" s="7" t="s">
        <v>234</v>
      </c>
      <c r="E45" s="7">
        <v>21.0</v>
      </c>
      <c r="F45" s="7">
        <v>23.0</v>
      </c>
      <c r="G45" s="7">
        <v>3.0</v>
      </c>
      <c r="H45" s="7">
        <v>-3.0</v>
      </c>
      <c r="I45" s="7">
        <v>-10.0</v>
      </c>
      <c r="J45" s="7">
        <v>5.0</v>
      </c>
      <c r="K45" s="7">
        <v>3.0</v>
      </c>
      <c r="L45" s="7" t="s">
        <v>204</v>
      </c>
      <c r="M45" s="7" t="s">
        <v>24</v>
      </c>
    </row>
    <row r="46">
      <c r="A46" s="6" t="s">
        <v>2330</v>
      </c>
      <c r="B46" s="7">
        <v>15.0</v>
      </c>
      <c r="C46" s="53">
        <v>120900.0</v>
      </c>
      <c r="D46" s="7" t="s">
        <v>234</v>
      </c>
      <c r="E46" s="7">
        <v>21.0</v>
      </c>
      <c r="F46" s="7">
        <v>22.0</v>
      </c>
      <c r="G46" s="7">
        <v>4.0</v>
      </c>
      <c r="H46" s="7">
        <v>0.0</v>
      </c>
      <c r="I46" s="7">
        <v>0.0</v>
      </c>
      <c r="J46" s="7">
        <v>5.0</v>
      </c>
      <c r="K46" s="7">
        <v>2.0</v>
      </c>
      <c r="L46" s="7" t="s">
        <v>204</v>
      </c>
      <c r="M46" s="7" t="s">
        <v>9</v>
      </c>
    </row>
    <row r="47">
      <c r="A47" s="6" t="s">
        <v>2331</v>
      </c>
      <c r="B47" s="53">
        <v>1.0</v>
      </c>
      <c r="C47" s="53">
        <v>410.0</v>
      </c>
      <c r="D47" s="53" t="s">
        <v>2282</v>
      </c>
      <c r="E47" s="53">
        <v>0.0</v>
      </c>
      <c r="F47" s="53">
        <v>1.0</v>
      </c>
      <c r="G47" s="53">
        <v>5.0</v>
      </c>
      <c r="H47" s="53">
        <v>-1.0</v>
      </c>
      <c r="I47" s="53">
        <v>0.0</v>
      </c>
      <c r="J47" s="53">
        <v>2.0</v>
      </c>
      <c r="K47" s="53">
        <v>1.0</v>
      </c>
      <c r="L47" s="7" t="s">
        <v>204</v>
      </c>
      <c r="M47" s="7" t="s">
        <v>9</v>
      </c>
    </row>
    <row r="48">
      <c r="A48" s="6" t="s">
        <v>2332</v>
      </c>
      <c r="B48" s="7">
        <v>5.0</v>
      </c>
      <c r="C48" s="53">
        <v>2700.0</v>
      </c>
      <c r="D48" s="7" t="s">
        <v>2282</v>
      </c>
      <c r="E48" s="7">
        <v>4.0</v>
      </c>
      <c r="F48" s="7">
        <v>5.0</v>
      </c>
      <c r="G48" s="7">
        <v>5.0</v>
      </c>
      <c r="H48" s="7">
        <v>-1.0</v>
      </c>
      <c r="I48" s="7">
        <v>0.0</v>
      </c>
      <c r="J48" s="7">
        <v>3.0</v>
      </c>
      <c r="K48" s="7">
        <v>1.0</v>
      </c>
      <c r="L48" s="7" t="s">
        <v>204</v>
      </c>
      <c r="M48" s="7" t="s">
        <v>9</v>
      </c>
    </row>
    <row r="49">
      <c r="A49" s="6" t="s">
        <v>2333</v>
      </c>
      <c r="B49" s="7">
        <v>7.0</v>
      </c>
      <c r="C49" s="53">
        <v>5500.0</v>
      </c>
      <c r="D49" s="7" t="s">
        <v>2282</v>
      </c>
      <c r="E49" s="7">
        <v>7.0</v>
      </c>
      <c r="F49" s="7">
        <v>8.0</v>
      </c>
      <c r="G49" s="7">
        <v>5.0</v>
      </c>
      <c r="H49" s="7">
        <v>-1.0</v>
      </c>
      <c r="I49" s="7">
        <v>0.0</v>
      </c>
      <c r="J49" s="7">
        <v>4.0</v>
      </c>
      <c r="K49" s="7">
        <v>1.0</v>
      </c>
      <c r="L49" s="7" t="s">
        <v>204</v>
      </c>
      <c r="M49" s="7" t="s">
        <v>9</v>
      </c>
    </row>
    <row r="50">
      <c r="A50" s="6" t="s">
        <v>2334</v>
      </c>
      <c r="B50" s="7">
        <v>13.0</v>
      </c>
      <c r="C50" s="53">
        <v>49250.0</v>
      </c>
      <c r="D50" s="7" t="s">
        <v>2282</v>
      </c>
      <c r="E50" s="7">
        <v>15.0</v>
      </c>
      <c r="F50" s="7">
        <v>16.0</v>
      </c>
      <c r="G50" s="7">
        <v>6.0</v>
      </c>
      <c r="H50" s="7">
        <v>-1.0</v>
      </c>
      <c r="I50" s="7">
        <v>0.0</v>
      </c>
      <c r="J50" s="7">
        <v>6.0</v>
      </c>
      <c r="K50" s="7">
        <v>1.0</v>
      </c>
      <c r="L50" s="7" t="s">
        <v>204</v>
      </c>
      <c r="M50" s="7" t="s">
        <v>9</v>
      </c>
    </row>
    <row r="51">
      <c r="A51" s="6" t="s">
        <v>2335</v>
      </c>
      <c r="B51" s="7">
        <v>7.0</v>
      </c>
      <c r="C51" s="53">
        <v>6100.0</v>
      </c>
      <c r="D51" s="7" t="s">
        <v>234</v>
      </c>
      <c r="E51" s="7">
        <v>10.0</v>
      </c>
      <c r="F51" s="7">
        <v>12.0</v>
      </c>
      <c r="G51" s="7">
        <v>3.0</v>
      </c>
      <c r="H51" s="7">
        <v>-3.0</v>
      </c>
      <c r="I51" s="7">
        <v>-5.0</v>
      </c>
      <c r="J51" s="7">
        <v>3.0</v>
      </c>
      <c r="K51" s="7">
        <v>2.0</v>
      </c>
      <c r="L51" s="7" t="s">
        <v>204</v>
      </c>
      <c r="M51" s="7" t="s">
        <v>19</v>
      </c>
    </row>
    <row r="52">
      <c r="A52" s="6" t="s">
        <v>2336</v>
      </c>
      <c r="B52" s="7">
        <v>4.0</v>
      </c>
      <c r="C52" s="53">
        <v>2400.0</v>
      </c>
      <c r="D52" s="7" t="s">
        <v>234</v>
      </c>
      <c r="E52" s="7">
        <v>7.0</v>
      </c>
      <c r="F52" s="7">
        <v>8.0</v>
      </c>
      <c r="G52" s="7">
        <v>2.0</v>
      </c>
      <c r="H52" s="7">
        <v>-3.0</v>
      </c>
      <c r="I52" s="7">
        <v>-5.0</v>
      </c>
      <c r="J52" s="7">
        <v>2.0</v>
      </c>
      <c r="K52" s="7">
        <v>2.0</v>
      </c>
      <c r="L52" s="7" t="s">
        <v>204</v>
      </c>
      <c r="M52" s="7" t="s">
        <v>19</v>
      </c>
    </row>
    <row r="53">
      <c r="A53" s="6" t="s">
        <v>2337</v>
      </c>
      <c r="B53" s="7">
        <v>10.0</v>
      </c>
      <c r="C53" s="53">
        <v>16500.0</v>
      </c>
      <c r="D53" s="7" t="s">
        <v>234</v>
      </c>
      <c r="E53" s="7">
        <v>15.0</v>
      </c>
      <c r="F53" s="7">
        <v>17.0</v>
      </c>
      <c r="G53" s="7">
        <v>3.0</v>
      </c>
      <c r="H53" s="7">
        <v>-4.0</v>
      </c>
      <c r="I53" s="7">
        <v>-5.0</v>
      </c>
      <c r="J53" s="7">
        <v>3.0</v>
      </c>
      <c r="K53" s="7">
        <v>2.0</v>
      </c>
      <c r="L53" s="7" t="s">
        <v>204</v>
      </c>
      <c r="M53" s="7" t="s">
        <v>19</v>
      </c>
    </row>
    <row r="54">
      <c r="A54" s="6" t="s">
        <v>2338</v>
      </c>
      <c r="B54" s="7">
        <v>19.0</v>
      </c>
      <c r="C54" s="53">
        <v>557000.0</v>
      </c>
      <c r="D54" s="7" t="s">
        <v>234</v>
      </c>
      <c r="E54" s="7">
        <v>24.0</v>
      </c>
      <c r="F54" s="7">
        <v>27.0</v>
      </c>
      <c r="G54" s="7">
        <v>3.0</v>
      </c>
      <c r="H54" s="7">
        <v>-4.0</v>
      </c>
      <c r="I54" s="7">
        <v>-10.0</v>
      </c>
      <c r="J54" s="7">
        <v>3.0</v>
      </c>
      <c r="K54" s="7">
        <v>3.0</v>
      </c>
      <c r="L54" s="7" t="s">
        <v>2339</v>
      </c>
      <c r="M54" s="7" t="s">
        <v>29</v>
      </c>
    </row>
    <row r="55">
      <c r="A55" s="6" t="s">
        <v>2340</v>
      </c>
      <c r="B55" s="7">
        <v>12.0</v>
      </c>
      <c r="C55" s="53">
        <v>42000.0</v>
      </c>
      <c r="D55" s="7" t="s">
        <v>234</v>
      </c>
      <c r="E55" s="7">
        <v>16.0</v>
      </c>
      <c r="F55" s="7">
        <v>19.0</v>
      </c>
      <c r="G55" s="7">
        <v>3.0</v>
      </c>
      <c r="H55" s="7">
        <v>-4.0</v>
      </c>
      <c r="I55" s="7">
        <v>-10.0</v>
      </c>
      <c r="J55" s="7">
        <v>1.0</v>
      </c>
      <c r="K55" s="7">
        <v>3.0</v>
      </c>
      <c r="L55" s="7" t="s">
        <v>2339</v>
      </c>
      <c r="M55" s="7" t="s">
        <v>29</v>
      </c>
    </row>
    <row r="56">
      <c r="A56" s="6" t="s">
        <v>2341</v>
      </c>
      <c r="B56" s="7">
        <v>4.0</v>
      </c>
      <c r="C56" s="53">
        <v>1830.0</v>
      </c>
      <c r="D56" s="7" t="s">
        <v>234</v>
      </c>
      <c r="E56" s="7">
        <v>5.0</v>
      </c>
      <c r="F56" s="7">
        <v>8.0</v>
      </c>
      <c r="G56" s="7">
        <v>1.0</v>
      </c>
      <c r="H56" s="7">
        <v>-3.0</v>
      </c>
      <c r="I56" s="7">
        <v>-5.0</v>
      </c>
      <c r="J56" s="7">
        <v>0.0</v>
      </c>
      <c r="K56" s="7">
        <v>3.0</v>
      </c>
      <c r="L56" s="7" t="s">
        <v>204</v>
      </c>
      <c r="M56" s="7" t="s">
        <v>29</v>
      </c>
    </row>
    <row r="57">
      <c r="A57" s="6" t="s">
        <v>2342</v>
      </c>
      <c r="B57" s="7">
        <v>2.0</v>
      </c>
      <c r="C57" s="53">
        <v>480.0</v>
      </c>
      <c r="D57" s="7" t="s">
        <v>234</v>
      </c>
      <c r="E57" s="7">
        <v>3.0</v>
      </c>
      <c r="F57" s="7">
        <v>6.0</v>
      </c>
      <c r="G57" s="7">
        <v>1.0</v>
      </c>
      <c r="H57" s="7">
        <v>-3.0</v>
      </c>
      <c r="I57" s="7">
        <v>-5.0</v>
      </c>
      <c r="J57" s="7">
        <v>0.0</v>
      </c>
      <c r="K57" s="7">
        <v>3.0</v>
      </c>
      <c r="L57" s="7" t="s">
        <v>204</v>
      </c>
      <c r="M57" s="7" t="s">
        <v>29</v>
      </c>
    </row>
    <row r="58">
      <c r="A58" s="6" t="s">
        <v>2343</v>
      </c>
      <c r="B58" s="7">
        <v>5.0</v>
      </c>
      <c r="C58" s="53">
        <v>3100.0</v>
      </c>
      <c r="D58" s="7" t="s">
        <v>234</v>
      </c>
      <c r="E58" s="7">
        <v>9.0</v>
      </c>
      <c r="F58" s="7">
        <v>9.0</v>
      </c>
      <c r="G58" s="7">
        <v>2.0</v>
      </c>
      <c r="H58" s="7">
        <v>-2.0</v>
      </c>
      <c r="I58" s="7">
        <v>-5.0</v>
      </c>
      <c r="J58" s="7">
        <v>1.0</v>
      </c>
      <c r="K58" s="7">
        <v>2.0</v>
      </c>
      <c r="L58" s="7" t="s">
        <v>204</v>
      </c>
      <c r="M58" s="7" t="s">
        <v>29</v>
      </c>
    </row>
    <row r="59">
      <c r="A59" s="6" t="s">
        <v>2344</v>
      </c>
      <c r="B59" s="7">
        <v>13.0</v>
      </c>
      <c r="C59" s="53">
        <v>55000.0</v>
      </c>
      <c r="D59" s="7" t="s">
        <v>234</v>
      </c>
      <c r="E59" s="7">
        <v>19.0</v>
      </c>
      <c r="F59" s="7">
        <v>19.0</v>
      </c>
      <c r="G59" s="7">
        <v>4.0</v>
      </c>
      <c r="H59" s="7">
        <v>-2.0</v>
      </c>
      <c r="I59" s="7">
        <v>-5.0</v>
      </c>
      <c r="J59" s="7">
        <v>5.0</v>
      </c>
      <c r="K59" s="7">
        <v>2.0</v>
      </c>
      <c r="L59" s="7" t="s">
        <v>204</v>
      </c>
      <c r="M59" s="7" t="s">
        <v>29</v>
      </c>
    </row>
    <row r="60">
      <c r="A60" s="6" t="s">
        <v>2345</v>
      </c>
      <c r="B60" s="7">
        <v>19.0</v>
      </c>
      <c r="C60" s="53">
        <v>645000.0</v>
      </c>
      <c r="D60" s="7" t="s">
        <v>234</v>
      </c>
      <c r="E60" s="7">
        <v>25.0</v>
      </c>
      <c r="F60" s="7">
        <v>25.0</v>
      </c>
      <c r="G60" s="7">
        <v>6.0</v>
      </c>
      <c r="H60" s="7">
        <v>-2.0</v>
      </c>
      <c r="I60" s="7">
        <v>-5.0</v>
      </c>
      <c r="J60" s="7">
        <v>6.0</v>
      </c>
      <c r="K60" s="7">
        <v>2.0</v>
      </c>
      <c r="L60" s="7" t="s">
        <v>204</v>
      </c>
      <c r="M60" s="7" t="s">
        <v>29</v>
      </c>
    </row>
    <row r="61">
      <c r="A61" s="6" t="s">
        <v>2346</v>
      </c>
      <c r="B61" s="7">
        <v>2.0</v>
      </c>
      <c r="C61" s="7">
        <v>750.0</v>
      </c>
      <c r="D61" s="7" t="s">
        <v>2282</v>
      </c>
      <c r="E61" s="7">
        <v>2.0</v>
      </c>
      <c r="F61" s="7">
        <v>3.0</v>
      </c>
      <c r="G61" s="7">
        <v>4.0</v>
      </c>
      <c r="H61" s="7">
        <v>0.0</v>
      </c>
      <c r="I61" s="7">
        <v>0.0</v>
      </c>
      <c r="J61" s="7">
        <v>0.0</v>
      </c>
      <c r="K61" s="7" t="s">
        <v>214</v>
      </c>
      <c r="L61" s="7" t="s">
        <v>204</v>
      </c>
      <c r="M61" s="7" t="s">
        <v>9</v>
      </c>
    </row>
    <row r="62">
      <c r="A62" s="6" t="s">
        <v>2347</v>
      </c>
      <c r="B62" s="7">
        <v>6.0</v>
      </c>
      <c r="C62" s="53">
        <v>4720.0</v>
      </c>
      <c r="D62" s="7" t="s">
        <v>2282</v>
      </c>
      <c r="E62" s="7">
        <v>6.0</v>
      </c>
      <c r="F62" s="7">
        <v>8.0</v>
      </c>
      <c r="G62" s="7">
        <v>5.0</v>
      </c>
      <c r="H62" s="7">
        <v>0.0</v>
      </c>
      <c r="I62" s="7">
        <v>0.0</v>
      </c>
      <c r="J62" s="7">
        <v>1.0</v>
      </c>
      <c r="K62" s="7" t="s">
        <v>214</v>
      </c>
      <c r="L62" s="7" t="s">
        <v>204</v>
      </c>
      <c r="M62" s="7" t="s">
        <v>9</v>
      </c>
    </row>
    <row r="63">
      <c r="A63" s="6" t="s">
        <v>2348</v>
      </c>
      <c r="B63" s="7">
        <v>10.0</v>
      </c>
      <c r="C63" s="53">
        <v>16900.0</v>
      </c>
      <c r="D63" s="7" t="s">
        <v>2282</v>
      </c>
      <c r="E63" s="7">
        <v>12.0</v>
      </c>
      <c r="F63" s="7">
        <v>13.0</v>
      </c>
      <c r="G63" s="7">
        <v>6.0</v>
      </c>
      <c r="H63" s="7">
        <v>0.0</v>
      </c>
      <c r="I63" s="7">
        <v>0.0</v>
      </c>
      <c r="J63" s="7">
        <v>3.0</v>
      </c>
      <c r="K63" s="7" t="s">
        <v>214</v>
      </c>
      <c r="L63" s="7" t="s">
        <v>204</v>
      </c>
      <c r="M63" s="7" t="s">
        <v>9</v>
      </c>
    </row>
    <row r="64">
      <c r="A64" s="6" t="s">
        <v>2349</v>
      </c>
      <c r="B64" s="7">
        <v>14.0</v>
      </c>
      <c r="C64" s="53">
        <v>60600.0</v>
      </c>
      <c r="D64" s="7" t="s">
        <v>2282</v>
      </c>
      <c r="E64" s="7">
        <v>17.0</v>
      </c>
      <c r="F64" s="7">
        <v>18.0</v>
      </c>
      <c r="G64" s="7">
        <v>6.0</v>
      </c>
      <c r="H64" s="7">
        <v>0.0</v>
      </c>
      <c r="I64" s="7">
        <v>0.0</v>
      </c>
      <c r="J64" s="7">
        <v>4.0</v>
      </c>
      <c r="K64" s="7" t="s">
        <v>214</v>
      </c>
      <c r="L64" s="7" t="s">
        <v>204</v>
      </c>
      <c r="M64" s="7" t="s">
        <v>9</v>
      </c>
    </row>
    <row r="65">
      <c r="A65" s="6" t="s">
        <v>2350</v>
      </c>
      <c r="B65" s="7">
        <v>18.0</v>
      </c>
      <c r="C65" s="53">
        <v>367650.0</v>
      </c>
      <c r="D65" s="7" t="s">
        <v>2282</v>
      </c>
      <c r="E65" s="7">
        <v>20.0</v>
      </c>
      <c r="F65" s="7">
        <v>21.0</v>
      </c>
      <c r="G65" s="7">
        <v>8.0</v>
      </c>
      <c r="H65" s="7">
        <v>0.0</v>
      </c>
      <c r="I65" s="7">
        <v>0.0</v>
      </c>
      <c r="J65" s="7">
        <v>5.0</v>
      </c>
      <c r="K65" s="7" t="s">
        <v>214</v>
      </c>
      <c r="L65" s="7" t="s">
        <v>204</v>
      </c>
      <c r="M65" s="7" t="s">
        <v>9</v>
      </c>
    </row>
    <row r="66">
      <c r="A66" s="6" t="s">
        <v>2351</v>
      </c>
      <c r="B66" s="7">
        <v>1.0</v>
      </c>
      <c r="C66" s="7">
        <v>250.0</v>
      </c>
      <c r="D66" s="7" t="s">
        <v>234</v>
      </c>
      <c r="E66" s="7">
        <v>2.0</v>
      </c>
      <c r="F66" s="7">
        <v>5.0</v>
      </c>
      <c r="G66" s="7">
        <v>0.0</v>
      </c>
      <c r="H66" s="7">
        <v>-3.0</v>
      </c>
      <c r="I66" s="7">
        <v>-10.0</v>
      </c>
      <c r="J66" s="7">
        <v>0.0</v>
      </c>
      <c r="K66" s="7">
        <v>3.0</v>
      </c>
      <c r="L66" s="7" t="s">
        <v>204</v>
      </c>
      <c r="M66" s="7" t="s">
        <v>9</v>
      </c>
    </row>
    <row r="67">
      <c r="A67" s="6" t="s">
        <v>2352</v>
      </c>
      <c r="B67" s="7">
        <v>3.0</v>
      </c>
      <c r="C67" s="53">
        <v>1610.0</v>
      </c>
      <c r="D67" s="7" t="s">
        <v>234</v>
      </c>
      <c r="E67" s="7">
        <v>5.0</v>
      </c>
      <c r="F67" s="7">
        <v>7.0</v>
      </c>
      <c r="G67" s="7">
        <v>2.0</v>
      </c>
      <c r="H67" s="7">
        <v>-2.0</v>
      </c>
      <c r="I67" s="7">
        <v>-10.0</v>
      </c>
      <c r="J67" s="7">
        <v>1.0</v>
      </c>
      <c r="K67" s="7">
        <v>3.0</v>
      </c>
      <c r="L67" s="7" t="s">
        <v>204</v>
      </c>
      <c r="M67" s="7" t="s">
        <v>9</v>
      </c>
    </row>
    <row r="68">
      <c r="A68" s="6" t="s">
        <v>2353</v>
      </c>
      <c r="B68" s="7">
        <v>7.0</v>
      </c>
      <c r="C68" s="53">
        <v>5500.0</v>
      </c>
      <c r="D68" s="7" t="s">
        <v>234</v>
      </c>
      <c r="E68" s="7">
        <v>10.0</v>
      </c>
      <c r="F68" s="7">
        <v>12.0</v>
      </c>
      <c r="G68" s="7">
        <v>3.0</v>
      </c>
      <c r="H68" s="7">
        <v>-2.0</v>
      </c>
      <c r="I68" s="7">
        <v>-5.0</v>
      </c>
      <c r="J68" s="7">
        <v>2.0</v>
      </c>
      <c r="K68" s="7">
        <v>2.0</v>
      </c>
      <c r="L68" s="7" t="s">
        <v>204</v>
      </c>
      <c r="M68" s="7" t="s">
        <v>9</v>
      </c>
    </row>
    <row r="69">
      <c r="A69" s="6" t="s">
        <v>2354</v>
      </c>
      <c r="B69" s="7">
        <v>11.0</v>
      </c>
      <c r="C69" s="53">
        <v>24800.0</v>
      </c>
      <c r="D69" s="7" t="s">
        <v>234</v>
      </c>
      <c r="E69" s="7">
        <v>15.0</v>
      </c>
      <c r="F69" s="7">
        <v>17.0</v>
      </c>
      <c r="G69" s="7">
        <v>3.0</v>
      </c>
      <c r="H69" s="7">
        <v>-3.0</v>
      </c>
      <c r="I69" s="7">
        <v>-10.0</v>
      </c>
      <c r="J69" s="7">
        <v>6.0</v>
      </c>
      <c r="K69" s="7">
        <v>3.0</v>
      </c>
      <c r="L69" s="7" t="s">
        <v>204</v>
      </c>
      <c r="M69" s="7" t="s">
        <v>9</v>
      </c>
    </row>
    <row r="70">
      <c r="A70" s="6" t="s">
        <v>2355</v>
      </c>
      <c r="B70" s="7">
        <v>14.0</v>
      </c>
      <c r="C70" s="53">
        <v>63750.0</v>
      </c>
      <c r="D70" s="7" t="s">
        <v>234</v>
      </c>
      <c r="E70" s="7">
        <v>18.0</v>
      </c>
      <c r="F70" s="7">
        <v>20.0</v>
      </c>
      <c r="G70" s="7">
        <v>4.0</v>
      </c>
      <c r="H70" s="7">
        <v>-3.0</v>
      </c>
      <c r="I70" s="7">
        <v>-10.0</v>
      </c>
      <c r="J70" s="7">
        <v>7.0</v>
      </c>
      <c r="K70" s="7">
        <v>3.0</v>
      </c>
      <c r="L70" s="7" t="s">
        <v>204</v>
      </c>
      <c r="M70" s="7" t="s">
        <v>9</v>
      </c>
    </row>
    <row r="71">
      <c r="A71" s="6" t="s">
        <v>2356</v>
      </c>
      <c r="B71" s="7">
        <v>4.0</v>
      </c>
      <c r="C71" s="53">
        <v>2100.0</v>
      </c>
      <c r="D71" s="7" t="s">
        <v>2282</v>
      </c>
      <c r="E71" s="7">
        <v>4.0</v>
      </c>
      <c r="F71" s="7">
        <v>5.0</v>
      </c>
      <c r="G71" s="7">
        <v>4.0</v>
      </c>
      <c r="H71" s="7">
        <v>0.0</v>
      </c>
      <c r="I71" s="7">
        <v>0.0</v>
      </c>
      <c r="J71" s="7">
        <v>0.0</v>
      </c>
      <c r="K71" s="7" t="s">
        <v>214</v>
      </c>
      <c r="L71" s="7" t="s">
        <v>204</v>
      </c>
      <c r="M71" s="7" t="s">
        <v>24</v>
      </c>
    </row>
    <row r="72">
      <c r="A72" s="6" t="s">
        <v>2357</v>
      </c>
      <c r="B72" s="7">
        <v>17.0</v>
      </c>
      <c r="C72" s="53">
        <v>256500.0</v>
      </c>
      <c r="D72" s="7" t="s">
        <v>2282</v>
      </c>
      <c r="E72" s="7">
        <v>20.0</v>
      </c>
      <c r="F72" s="7">
        <v>22.0</v>
      </c>
      <c r="G72" s="7">
        <v>5.0</v>
      </c>
      <c r="H72" s="7">
        <v>0.0</v>
      </c>
      <c r="I72" s="7">
        <v>0.0</v>
      </c>
      <c r="J72" s="7">
        <v>3.0</v>
      </c>
      <c r="K72" s="7" t="s">
        <v>214</v>
      </c>
      <c r="L72" s="7" t="s">
        <v>204</v>
      </c>
      <c r="M72" s="7" t="s">
        <v>24</v>
      </c>
    </row>
    <row r="73">
      <c r="A73" s="6" t="s">
        <v>2358</v>
      </c>
      <c r="B73" s="7">
        <v>10.0</v>
      </c>
      <c r="C73" s="53">
        <v>17950.0</v>
      </c>
      <c r="D73" s="7" t="s">
        <v>2282</v>
      </c>
      <c r="E73" s="7">
        <v>13.0</v>
      </c>
      <c r="F73" s="7">
        <v>15.0</v>
      </c>
      <c r="G73" s="7">
        <v>4.0</v>
      </c>
      <c r="H73" s="7">
        <v>0.0</v>
      </c>
      <c r="I73" s="7">
        <v>0.0</v>
      </c>
      <c r="J73" s="7">
        <v>2.0</v>
      </c>
      <c r="K73" s="7" t="s">
        <v>214</v>
      </c>
      <c r="L73" s="7" t="s">
        <v>204</v>
      </c>
      <c r="M73" s="7" t="s">
        <v>24</v>
      </c>
    </row>
    <row r="74">
      <c r="A74" s="6" t="s">
        <v>2359</v>
      </c>
      <c r="B74" s="7">
        <v>3.0</v>
      </c>
      <c r="C74" s="53">
        <v>1200.0</v>
      </c>
      <c r="D74" s="7" t="s">
        <v>2282</v>
      </c>
      <c r="E74" s="7">
        <v>2.0</v>
      </c>
      <c r="F74" s="7">
        <v>3.0</v>
      </c>
      <c r="G74" s="7">
        <v>5.0</v>
      </c>
      <c r="H74" s="7">
        <v>-1.0</v>
      </c>
      <c r="I74" s="7">
        <v>0.0</v>
      </c>
      <c r="J74" s="7">
        <v>1.0</v>
      </c>
      <c r="K74" s="7">
        <v>1.0</v>
      </c>
      <c r="L74" s="7" t="s">
        <v>204</v>
      </c>
      <c r="M74" s="7" t="s">
        <v>19</v>
      </c>
    </row>
    <row r="75">
      <c r="A75" s="6" t="s">
        <v>2360</v>
      </c>
      <c r="B75" s="7">
        <v>15.0</v>
      </c>
      <c r="C75" s="53">
        <v>123500.0</v>
      </c>
      <c r="D75" s="7" t="s">
        <v>2282</v>
      </c>
      <c r="E75" s="7">
        <v>18.0</v>
      </c>
      <c r="F75" s="7">
        <v>18.0</v>
      </c>
      <c r="G75" s="7">
        <v>7.0</v>
      </c>
      <c r="H75" s="7">
        <v>0.0</v>
      </c>
      <c r="I75" s="7">
        <v>0.0</v>
      </c>
      <c r="J75" s="7">
        <v>4.0</v>
      </c>
      <c r="K75" s="7" t="s">
        <v>214</v>
      </c>
      <c r="L75" s="7" t="s">
        <v>204</v>
      </c>
      <c r="M75" s="7" t="s">
        <v>9</v>
      </c>
    </row>
    <row r="76">
      <c r="A76" s="6" t="s">
        <v>2361</v>
      </c>
      <c r="B76" s="7">
        <v>20.0</v>
      </c>
      <c r="C76" s="53">
        <v>928000.0</v>
      </c>
      <c r="D76" s="7" t="s">
        <v>2282</v>
      </c>
      <c r="E76" s="7">
        <v>22.0</v>
      </c>
      <c r="F76" s="7">
        <v>22.0</v>
      </c>
      <c r="G76" s="7">
        <v>8.0</v>
      </c>
      <c r="H76" s="7">
        <v>0.0</v>
      </c>
      <c r="I76" s="7">
        <v>0.0</v>
      </c>
      <c r="J76" s="7">
        <v>6.0</v>
      </c>
      <c r="K76" s="7" t="s">
        <v>214</v>
      </c>
      <c r="L76" s="7" t="s">
        <v>204</v>
      </c>
      <c r="M76" s="7" t="s">
        <v>9</v>
      </c>
    </row>
    <row r="77">
      <c r="A77" s="6" t="s">
        <v>2362</v>
      </c>
      <c r="B77" s="7">
        <v>12.0</v>
      </c>
      <c r="C77" s="53">
        <v>30750.0</v>
      </c>
      <c r="D77" s="7" t="s">
        <v>2282</v>
      </c>
      <c r="E77" s="7">
        <v>15.0</v>
      </c>
      <c r="F77" s="7">
        <v>15.0</v>
      </c>
      <c r="G77" s="7">
        <v>6.0</v>
      </c>
      <c r="H77" s="7">
        <v>0.0</v>
      </c>
      <c r="I77" s="7">
        <v>0.0</v>
      </c>
      <c r="J77" s="7">
        <v>4.0</v>
      </c>
      <c r="K77" s="7" t="s">
        <v>214</v>
      </c>
      <c r="L77" s="7" t="s">
        <v>204</v>
      </c>
      <c r="M77" s="7" t="s">
        <v>9</v>
      </c>
    </row>
    <row r="78">
      <c r="A78" s="6" t="s">
        <v>2363</v>
      </c>
      <c r="B78" s="7">
        <v>9.0</v>
      </c>
      <c r="C78" s="53">
        <v>12000.0</v>
      </c>
      <c r="D78" s="7" t="s">
        <v>234</v>
      </c>
      <c r="E78" s="7">
        <v>15.0</v>
      </c>
      <c r="F78" s="7">
        <v>16.0</v>
      </c>
      <c r="G78" s="7">
        <v>3.0</v>
      </c>
      <c r="H78" s="7">
        <v>-2.0</v>
      </c>
      <c r="I78" s="7">
        <v>-5.0</v>
      </c>
      <c r="J78" s="7">
        <v>0.0</v>
      </c>
      <c r="K78" s="7">
        <v>2.0</v>
      </c>
      <c r="L78" s="7" t="s">
        <v>2286</v>
      </c>
      <c r="M78" s="7" t="s">
        <v>73</v>
      </c>
    </row>
    <row r="79">
      <c r="A79" s="6" t="s">
        <v>2364</v>
      </c>
      <c r="B79" s="7">
        <v>5.0</v>
      </c>
      <c r="C79" s="53">
        <v>3000.0</v>
      </c>
      <c r="D79" s="7" t="s">
        <v>234</v>
      </c>
      <c r="E79" s="7">
        <v>10.0</v>
      </c>
      <c r="F79" s="7">
        <v>11.0</v>
      </c>
      <c r="G79" s="7">
        <v>3.0</v>
      </c>
      <c r="H79" s="7">
        <v>-2.0</v>
      </c>
      <c r="I79" s="7">
        <v>-5.0</v>
      </c>
      <c r="J79" s="7">
        <v>0.0</v>
      </c>
      <c r="K79" s="7">
        <v>2.0</v>
      </c>
      <c r="L79" s="7" t="s">
        <v>2286</v>
      </c>
      <c r="M79" s="7" t="s">
        <v>73</v>
      </c>
    </row>
    <row r="80">
      <c r="A80" s="6" t="s">
        <v>2365</v>
      </c>
      <c r="B80" s="7">
        <v>13.0</v>
      </c>
      <c r="C80" s="53">
        <v>48000.0</v>
      </c>
      <c r="D80" s="7" t="s">
        <v>234</v>
      </c>
      <c r="E80" s="7">
        <v>19.0</v>
      </c>
      <c r="F80" s="7">
        <v>20.0</v>
      </c>
      <c r="G80" s="7">
        <v>4.0</v>
      </c>
      <c r="H80" s="7">
        <v>-3.0</v>
      </c>
      <c r="I80" s="7">
        <v>-5.0</v>
      </c>
      <c r="J80" s="7">
        <v>0.0</v>
      </c>
      <c r="K80" s="7">
        <v>2.0</v>
      </c>
      <c r="L80" s="7" t="s">
        <v>2286</v>
      </c>
      <c r="M80" s="7" t="s">
        <v>73</v>
      </c>
    </row>
    <row r="81">
      <c r="A81" s="6" t="s">
        <v>2366</v>
      </c>
      <c r="B81" s="7">
        <v>2.0</v>
      </c>
      <c r="C81" s="53">
        <v>980.0</v>
      </c>
      <c r="D81" s="7" t="s">
        <v>234</v>
      </c>
      <c r="E81" s="7">
        <v>4.0</v>
      </c>
      <c r="F81" s="7">
        <v>5.0</v>
      </c>
      <c r="G81" s="7">
        <v>2.0</v>
      </c>
      <c r="H81" s="7">
        <v>-2.0</v>
      </c>
      <c r="I81" s="7">
        <v>-10.0</v>
      </c>
      <c r="J81" s="7">
        <v>2.0</v>
      </c>
      <c r="K81" s="7">
        <v>3.0</v>
      </c>
      <c r="L81" s="7" t="s">
        <v>204</v>
      </c>
      <c r="M81" s="7" t="s">
        <v>19</v>
      </c>
    </row>
    <row r="82">
      <c r="A82" s="6" t="s">
        <v>2367</v>
      </c>
      <c r="B82" s="7">
        <v>5.0</v>
      </c>
      <c r="C82" s="53">
        <v>3300.0</v>
      </c>
      <c r="D82" s="7" t="s">
        <v>234</v>
      </c>
      <c r="E82" s="7">
        <v>9.0</v>
      </c>
      <c r="F82" s="7">
        <v>10.0</v>
      </c>
      <c r="G82" s="7">
        <v>2.0</v>
      </c>
      <c r="H82" s="7">
        <v>-2.0</v>
      </c>
      <c r="I82" s="7">
        <v>-10.0</v>
      </c>
      <c r="J82" s="7">
        <v>2.0</v>
      </c>
      <c r="K82" s="7">
        <v>3.0</v>
      </c>
      <c r="L82" s="7" t="s">
        <v>204</v>
      </c>
      <c r="M82" s="7" t="s">
        <v>19</v>
      </c>
    </row>
    <row r="83">
      <c r="A83" s="6" t="s">
        <v>2368</v>
      </c>
      <c r="B83" s="7">
        <v>9.0</v>
      </c>
      <c r="C83" s="53">
        <v>14500.0</v>
      </c>
      <c r="D83" s="7" t="s">
        <v>234</v>
      </c>
      <c r="E83" s="7">
        <v>16.0</v>
      </c>
      <c r="F83" s="7">
        <v>17.0</v>
      </c>
      <c r="G83" s="7">
        <v>2.0</v>
      </c>
      <c r="H83" s="7">
        <v>-2.0</v>
      </c>
      <c r="I83" s="7">
        <v>-10.0</v>
      </c>
      <c r="J83" s="7">
        <v>4.0</v>
      </c>
      <c r="K83" s="7">
        <v>3.0</v>
      </c>
      <c r="L83" s="7" t="s">
        <v>204</v>
      </c>
      <c r="M83" s="7" t="s">
        <v>19</v>
      </c>
    </row>
    <row r="84">
      <c r="A84" s="6" t="s">
        <v>2369</v>
      </c>
      <c r="B84" s="7">
        <v>14.0</v>
      </c>
      <c r="C84" s="53">
        <v>80000.0</v>
      </c>
      <c r="D84" s="7" t="s">
        <v>234</v>
      </c>
      <c r="E84" s="7">
        <v>21.0</v>
      </c>
      <c r="F84" s="7">
        <v>22.0</v>
      </c>
      <c r="G84" s="7">
        <v>3.0</v>
      </c>
      <c r="H84" s="7">
        <v>-2.0</v>
      </c>
      <c r="I84" s="7">
        <v>-10.0</v>
      </c>
      <c r="J84" s="7">
        <v>6.0</v>
      </c>
      <c r="K84" s="7">
        <v>3.0</v>
      </c>
      <c r="L84" s="7" t="s">
        <v>204</v>
      </c>
      <c r="M84" s="7" t="s">
        <v>19</v>
      </c>
    </row>
    <row r="85">
      <c r="A85" s="6" t="s">
        <v>2370</v>
      </c>
      <c r="B85" s="7">
        <v>2.0</v>
      </c>
      <c r="C85" s="7">
        <v>465.0</v>
      </c>
      <c r="D85" s="7" t="s">
        <v>234</v>
      </c>
      <c r="E85" s="7">
        <v>3.0</v>
      </c>
      <c r="F85" s="7">
        <v>5.0</v>
      </c>
      <c r="G85" s="7">
        <v>2.0</v>
      </c>
      <c r="H85" s="7">
        <v>-2.0</v>
      </c>
      <c r="I85" s="7">
        <v>-5.0</v>
      </c>
      <c r="J85" s="7">
        <v>1.0</v>
      </c>
      <c r="K85" s="7">
        <v>2.0</v>
      </c>
      <c r="L85" s="7" t="s">
        <v>204</v>
      </c>
      <c r="M85" s="7" t="s">
        <v>9</v>
      </c>
    </row>
    <row r="86">
      <c r="A86" s="6" t="s">
        <v>2371</v>
      </c>
      <c r="B86" s="7">
        <v>6.0</v>
      </c>
      <c r="C86" s="53">
        <v>4450.0</v>
      </c>
      <c r="D86" s="7" t="s">
        <v>234</v>
      </c>
      <c r="E86" s="7">
        <v>9.0</v>
      </c>
      <c r="F86" s="7">
        <v>10.0</v>
      </c>
      <c r="G86" s="7">
        <v>3.0</v>
      </c>
      <c r="H86" s="7">
        <v>-2.0</v>
      </c>
      <c r="I86" s="7">
        <v>-5.0</v>
      </c>
      <c r="J86" s="7">
        <v>2.0</v>
      </c>
      <c r="K86" s="7">
        <v>2.0</v>
      </c>
      <c r="L86" s="7" t="s">
        <v>204</v>
      </c>
      <c r="M86" s="7" t="s">
        <v>24</v>
      </c>
    </row>
    <row r="87">
      <c r="A87" s="6" t="s">
        <v>2372</v>
      </c>
      <c r="B87" s="7">
        <v>14.0</v>
      </c>
      <c r="C87" s="53">
        <v>67400.0</v>
      </c>
      <c r="D87" s="7" t="s">
        <v>234</v>
      </c>
      <c r="E87" s="7">
        <v>20.0</v>
      </c>
      <c r="F87" s="7">
        <v>21.0</v>
      </c>
      <c r="G87" s="7">
        <v>3.0</v>
      </c>
      <c r="H87" s="7">
        <v>-2.0</v>
      </c>
      <c r="I87" s="7">
        <v>-5.0</v>
      </c>
      <c r="J87" s="7">
        <v>5.0</v>
      </c>
      <c r="K87" s="7">
        <v>2.0</v>
      </c>
      <c r="L87" s="7" t="s">
        <v>204</v>
      </c>
      <c r="M87" s="7" t="s">
        <v>24</v>
      </c>
    </row>
    <row r="88">
      <c r="A88" s="6" t="s">
        <v>2373</v>
      </c>
      <c r="B88" s="7">
        <v>19.0</v>
      </c>
      <c r="C88" s="53">
        <v>591000.0</v>
      </c>
      <c r="D88" s="7" t="s">
        <v>234</v>
      </c>
      <c r="E88" s="7">
        <v>25.0</v>
      </c>
      <c r="F88" s="7">
        <v>27.0</v>
      </c>
      <c r="G88" s="7">
        <v>4.0</v>
      </c>
      <c r="H88" s="7">
        <v>-2.0</v>
      </c>
      <c r="I88" s="7">
        <v>-5.0</v>
      </c>
      <c r="J88" s="7">
        <v>7.0</v>
      </c>
      <c r="K88" s="7">
        <v>2.0</v>
      </c>
      <c r="L88" s="7" t="s">
        <v>204</v>
      </c>
      <c r="M88" s="7" t="s">
        <v>24</v>
      </c>
    </row>
    <row r="89">
      <c r="A89" s="6" t="s">
        <v>2374</v>
      </c>
      <c r="B89" s="7">
        <v>9.0</v>
      </c>
      <c r="C89" s="53">
        <v>13100.0</v>
      </c>
      <c r="D89" s="7" t="s">
        <v>234</v>
      </c>
      <c r="E89" s="7">
        <v>13.0</v>
      </c>
      <c r="F89" s="7">
        <v>15.0</v>
      </c>
      <c r="G89" s="7">
        <v>3.0</v>
      </c>
      <c r="H89" s="7">
        <v>0.0</v>
      </c>
      <c r="I89" s="7">
        <v>0.0</v>
      </c>
      <c r="J89" s="7">
        <v>3.0</v>
      </c>
      <c r="K89" s="7">
        <v>2.0</v>
      </c>
      <c r="L89" s="7" t="s">
        <v>204</v>
      </c>
      <c r="M89" s="7" t="s">
        <v>9</v>
      </c>
    </row>
    <row r="90">
      <c r="A90" s="6" t="s">
        <v>2375</v>
      </c>
      <c r="B90" s="7">
        <v>2.0</v>
      </c>
      <c r="C90" s="7">
        <v>755.0</v>
      </c>
      <c r="D90" s="7" t="s">
        <v>234</v>
      </c>
      <c r="E90" s="7">
        <v>3.0</v>
      </c>
      <c r="F90" s="7">
        <v>6.0</v>
      </c>
      <c r="G90" s="7">
        <v>2.0</v>
      </c>
      <c r="H90" s="7">
        <v>-2.0</v>
      </c>
      <c r="I90" s="7">
        <v>-5.0</v>
      </c>
      <c r="J90" s="7">
        <v>0.0</v>
      </c>
      <c r="K90" s="7">
        <v>2.0</v>
      </c>
      <c r="L90" s="7" t="s">
        <v>204</v>
      </c>
      <c r="M90" s="7" t="s">
        <v>9</v>
      </c>
    </row>
    <row r="91">
      <c r="A91" s="6" t="s">
        <v>2376</v>
      </c>
      <c r="B91" s="7">
        <v>12.0</v>
      </c>
      <c r="C91" s="53">
        <v>42250.0</v>
      </c>
      <c r="D91" s="7" t="s">
        <v>234</v>
      </c>
      <c r="E91" s="7">
        <v>17.0</v>
      </c>
      <c r="F91" s="7">
        <v>18.0</v>
      </c>
      <c r="G91" s="7">
        <v>4.0</v>
      </c>
      <c r="H91" s="7">
        <v>0.0</v>
      </c>
      <c r="I91" s="7">
        <v>0.0</v>
      </c>
      <c r="J91" s="7">
        <v>4.0</v>
      </c>
      <c r="K91" s="7">
        <v>2.0</v>
      </c>
      <c r="L91" s="7" t="s">
        <v>204</v>
      </c>
      <c r="M91" s="7" t="s">
        <v>9</v>
      </c>
    </row>
    <row r="92">
      <c r="A92" s="6" t="s">
        <v>2377</v>
      </c>
      <c r="B92" s="7">
        <v>4.0</v>
      </c>
      <c r="C92" s="53">
        <v>1980.0</v>
      </c>
      <c r="D92" s="7" t="s">
        <v>234</v>
      </c>
      <c r="E92" s="7">
        <v>7.0</v>
      </c>
      <c r="F92" s="7">
        <v>8.0</v>
      </c>
      <c r="G92" s="7">
        <v>2.0</v>
      </c>
      <c r="H92" s="7">
        <v>-3.0</v>
      </c>
      <c r="I92" s="7">
        <v>-10.0</v>
      </c>
      <c r="J92" s="7">
        <v>1.0</v>
      </c>
      <c r="K92" s="7">
        <v>3.0</v>
      </c>
      <c r="L92" s="7" t="s">
        <v>204</v>
      </c>
      <c r="M92" s="7" t="s">
        <v>24</v>
      </c>
    </row>
    <row r="93">
      <c r="A93" s="6" t="s">
        <v>2378</v>
      </c>
      <c r="B93" s="7">
        <v>9.0</v>
      </c>
      <c r="C93" s="53">
        <v>12900.0</v>
      </c>
      <c r="D93" s="7" t="s">
        <v>234</v>
      </c>
      <c r="E93" s="7">
        <v>15.0</v>
      </c>
      <c r="F93" s="7">
        <v>16.0</v>
      </c>
      <c r="G93" s="7">
        <v>2.0</v>
      </c>
      <c r="H93" s="7">
        <v>-3.0</v>
      </c>
      <c r="I93" s="7">
        <v>-10.0</v>
      </c>
      <c r="J93" s="7">
        <v>3.0</v>
      </c>
      <c r="K93" s="7">
        <v>3.0</v>
      </c>
      <c r="L93" s="7" t="s">
        <v>204</v>
      </c>
      <c r="M93" s="7" t="s">
        <v>24</v>
      </c>
    </row>
    <row r="94">
      <c r="A94" s="6" t="s">
        <v>2379</v>
      </c>
      <c r="B94" s="7">
        <v>13.0</v>
      </c>
      <c r="C94" s="53">
        <v>48500.0</v>
      </c>
      <c r="D94" s="7" t="s">
        <v>234</v>
      </c>
      <c r="E94" s="7">
        <v>20.0</v>
      </c>
      <c r="F94" s="7">
        <v>21.0</v>
      </c>
      <c r="G94" s="7">
        <v>3.0</v>
      </c>
      <c r="H94" s="7">
        <v>-3.0</v>
      </c>
      <c r="I94" s="7">
        <v>-10.0</v>
      </c>
      <c r="J94" s="7">
        <v>4.0</v>
      </c>
      <c r="K94" s="7">
        <v>3.0</v>
      </c>
      <c r="L94" s="7" t="s">
        <v>204</v>
      </c>
      <c r="M94" s="7" t="s">
        <v>24</v>
      </c>
    </row>
    <row r="95">
      <c r="A95" s="6" t="s">
        <v>2380</v>
      </c>
      <c r="B95" s="7">
        <v>18.0</v>
      </c>
      <c r="C95" s="53">
        <v>360000.0</v>
      </c>
      <c r="D95" s="7" t="s">
        <v>234</v>
      </c>
      <c r="E95" s="7">
        <v>25.0</v>
      </c>
      <c r="F95" s="7">
        <v>26.0</v>
      </c>
      <c r="G95" s="7">
        <v>4.0</v>
      </c>
      <c r="H95" s="7">
        <v>-3.0</v>
      </c>
      <c r="I95" s="7">
        <v>-10.0</v>
      </c>
      <c r="J95" s="7">
        <v>6.0</v>
      </c>
      <c r="K95" s="7">
        <v>3.0</v>
      </c>
      <c r="L95" s="7" t="s">
        <v>204</v>
      </c>
      <c r="M95" s="7" t="s">
        <v>24</v>
      </c>
    </row>
    <row r="96">
      <c r="A96" s="6" t="s">
        <v>2381</v>
      </c>
      <c r="B96" s="7">
        <v>2.0</v>
      </c>
      <c r="C96" s="7">
        <v>460.0</v>
      </c>
      <c r="D96" s="7" t="s">
        <v>2282</v>
      </c>
      <c r="E96" s="7">
        <v>1.0</v>
      </c>
      <c r="F96" s="7">
        <v>3.0</v>
      </c>
      <c r="G96" s="7">
        <v>3.0</v>
      </c>
      <c r="H96" s="7">
        <v>-1.0</v>
      </c>
      <c r="I96" s="7">
        <v>0.0</v>
      </c>
      <c r="J96" s="7">
        <v>0.0</v>
      </c>
      <c r="K96" s="7">
        <v>1.0</v>
      </c>
      <c r="L96" s="7" t="s">
        <v>204</v>
      </c>
      <c r="M96" s="7" t="s">
        <v>9</v>
      </c>
    </row>
    <row r="97">
      <c r="A97" s="6" t="s">
        <v>2382</v>
      </c>
      <c r="B97" s="7">
        <v>6.0</v>
      </c>
      <c r="C97" s="53">
        <v>3670.0</v>
      </c>
      <c r="D97" s="7" t="s">
        <v>2282</v>
      </c>
      <c r="E97" s="7">
        <v>6.0</v>
      </c>
      <c r="F97" s="7">
        <v>8.0</v>
      </c>
      <c r="G97" s="7">
        <v>4.0</v>
      </c>
      <c r="H97" s="7">
        <v>-1.0</v>
      </c>
      <c r="I97" s="7">
        <v>0.0</v>
      </c>
      <c r="J97" s="7">
        <v>1.0</v>
      </c>
      <c r="K97" s="7">
        <v>1.0</v>
      </c>
      <c r="L97" s="7" t="s">
        <v>204</v>
      </c>
      <c r="M97" s="7" t="s">
        <v>9</v>
      </c>
    </row>
    <row r="98">
      <c r="A98" s="6" t="s">
        <v>2383</v>
      </c>
      <c r="B98" s="7">
        <v>8.0</v>
      </c>
      <c r="C98" s="53">
        <v>9000.0</v>
      </c>
      <c r="D98" s="7" t="s">
        <v>2282</v>
      </c>
      <c r="E98" s="7">
        <v>9.0</v>
      </c>
      <c r="F98" s="7">
        <v>11.0</v>
      </c>
      <c r="G98" s="7">
        <v>5.0</v>
      </c>
      <c r="H98" s="7">
        <v>-1.0</v>
      </c>
      <c r="I98" s="7">
        <v>0.0</v>
      </c>
      <c r="J98" s="7">
        <v>2.0</v>
      </c>
      <c r="K98" s="7">
        <v>1.0</v>
      </c>
      <c r="L98" s="7" t="s">
        <v>204</v>
      </c>
      <c r="M98" s="7" t="s">
        <v>9</v>
      </c>
    </row>
    <row r="99">
      <c r="A99" s="6" t="s">
        <v>2384</v>
      </c>
      <c r="B99" s="7">
        <v>11.0</v>
      </c>
      <c r="C99" s="53">
        <v>23800.0</v>
      </c>
      <c r="D99" s="7" t="s">
        <v>2282</v>
      </c>
      <c r="E99" s="7">
        <v>13.0</v>
      </c>
      <c r="F99" s="7">
        <v>15.0</v>
      </c>
      <c r="G99" s="7">
        <v>5.0</v>
      </c>
      <c r="H99" s="7">
        <v>-1.0</v>
      </c>
      <c r="I99" s="7">
        <v>0.0</v>
      </c>
      <c r="J99" s="7">
        <v>3.0</v>
      </c>
      <c r="K99" s="7">
        <v>1.0</v>
      </c>
      <c r="L99" s="7" t="s">
        <v>204</v>
      </c>
      <c r="M99" s="7" t="s">
        <v>9</v>
      </c>
    </row>
    <row r="100">
      <c r="A100" s="6" t="s">
        <v>2385</v>
      </c>
      <c r="B100" s="7">
        <v>2.0</v>
      </c>
      <c r="C100" s="53">
        <v>800.0</v>
      </c>
      <c r="D100" s="7" t="s">
        <v>234</v>
      </c>
      <c r="E100" s="7">
        <v>2.0</v>
      </c>
      <c r="F100" s="7">
        <v>4.0</v>
      </c>
      <c r="G100" s="7">
        <v>3.0</v>
      </c>
      <c r="H100" s="7">
        <v>-1.0</v>
      </c>
      <c r="I100" s="7">
        <v>-5.0</v>
      </c>
      <c r="J100" s="7">
        <v>1.0</v>
      </c>
      <c r="K100" s="7">
        <v>1.0</v>
      </c>
      <c r="L100" s="7" t="s">
        <v>204</v>
      </c>
      <c r="M100" s="7" t="s">
        <v>14</v>
      </c>
    </row>
    <row r="101">
      <c r="A101" s="6" t="s">
        <v>2386</v>
      </c>
      <c r="B101" s="7">
        <v>6.0</v>
      </c>
      <c r="C101" s="53">
        <v>4820.0</v>
      </c>
      <c r="D101" s="7" t="s">
        <v>234</v>
      </c>
      <c r="E101" s="7">
        <v>8.0</v>
      </c>
      <c r="F101" s="7">
        <v>10.0</v>
      </c>
      <c r="G101" s="7">
        <v>4.0</v>
      </c>
      <c r="H101" s="7">
        <v>-1.0</v>
      </c>
      <c r="I101" s="7">
        <v>-5.0</v>
      </c>
      <c r="J101" s="7">
        <v>3.0</v>
      </c>
      <c r="K101" s="7">
        <v>1.0</v>
      </c>
      <c r="L101" s="7" t="s">
        <v>204</v>
      </c>
      <c r="M101" s="7" t="s">
        <v>14</v>
      </c>
    </row>
    <row r="102">
      <c r="A102" s="6" t="s">
        <v>2387</v>
      </c>
      <c r="B102" s="7">
        <v>10.0</v>
      </c>
      <c r="C102" s="53">
        <v>17100.0</v>
      </c>
      <c r="D102" s="7" t="s">
        <v>234</v>
      </c>
      <c r="E102" s="7">
        <v>13.0</v>
      </c>
      <c r="F102" s="7">
        <v>16.0</v>
      </c>
      <c r="G102" s="7">
        <v>4.0</v>
      </c>
      <c r="H102" s="7">
        <v>-2.0</v>
      </c>
      <c r="I102" s="7">
        <v>-5.0</v>
      </c>
      <c r="J102" s="7">
        <v>3.0</v>
      </c>
      <c r="K102" s="7">
        <v>1.0</v>
      </c>
      <c r="L102" s="7" t="s">
        <v>204</v>
      </c>
      <c r="M102" s="7" t="s">
        <v>14</v>
      </c>
    </row>
    <row r="103">
      <c r="A103" s="6" t="s">
        <v>2388</v>
      </c>
      <c r="B103" s="7">
        <v>14.0</v>
      </c>
      <c r="C103" s="53">
        <v>76000.0</v>
      </c>
      <c r="D103" s="7" t="s">
        <v>234</v>
      </c>
      <c r="E103" s="7">
        <v>17.0</v>
      </c>
      <c r="F103" s="7">
        <v>19.0</v>
      </c>
      <c r="G103" s="7">
        <v>5.0</v>
      </c>
      <c r="H103" s="7">
        <v>-2.0</v>
      </c>
      <c r="I103" s="7">
        <v>-5.0</v>
      </c>
      <c r="J103" s="7">
        <v>4.0</v>
      </c>
      <c r="K103" s="7">
        <v>1.0</v>
      </c>
      <c r="L103" s="7" t="s">
        <v>204</v>
      </c>
      <c r="M103" s="7" t="s">
        <v>14</v>
      </c>
    </row>
    <row r="104">
      <c r="A104" s="6" t="s">
        <v>2389</v>
      </c>
      <c r="B104" s="7">
        <v>18.0</v>
      </c>
      <c r="C104" s="53">
        <v>371000.0</v>
      </c>
      <c r="D104" s="7" t="s">
        <v>234</v>
      </c>
      <c r="E104" s="7">
        <v>23.0</v>
      </c>
      <c r="F104" s="7">
        <v>24.0</v>
      </c>
      <c r="G104" s="7">
        <v>5.0</v>
      </c>
      <c r="H104" s="7">
        <v>-2.0</v>
      </c>
      <c r="I104" s="7">
        <v>-5.0</v>
      </c>
      <c r="J104" s="7">
        <v>6.0</v>
      </c>
      <c r="K104" s="7">
        <v>1.0</v>
      </c>
      <c r="L104" s="7" t="s">
        <v>204</v>
      </c>
      <c r="M104" s="7" t="s">
        <v>14</v>
      </c>
    </row>
    <row r="105">
      <c r="A105" s="6" t="s">
        <v>2390</v>
      </c>
      <c r="B105" s="7">
        <v>6.0</v>
      </c>
      <c r="C105" s="53">
        <v>4250.0</v>
      </c>
      <c r="D105" s="7" t="s">
        <v>2282</v>
      </c>
      <c r="E105" s="7">
        <v>6.0</v>
      </c>
      <c r="F105" s="7">
        <v>6.0</v>
      </c>
      <c r="G105" s="7">
        <v>6.0</v>
      </c>
      <c r="H105" s="7">
        <v>0.0</v>
      </c>
      <c r="I105" s="7">
        <v>0.0</v>
      </c>
      <c r="J105" s="7">
        <v>2.0</v>
      </c>
      <c r="K105" s="7" t="s">
        <v>214</v>
      </c>
      <c r="L105" s="7" t="s">
        <v>204</v>
      </c>
      <c r="M105" s="7" t="s">
        <v>24</v>
      </c>
    </row>
    <row r="106">
      <c r="A106" s="6" t="s">
        <v>2391</v>
      </c>
      <c r="B106" s="7">
        <v>11.0</v>
      </c>
      <c r="C106" s="53">
        <v>24800.0</v>
      </c>
      <c r="D106" s="7" t="s">
        <v>2282</v>
      </c>
      <c r="E106" s="7">
        <v>13.0</v>
      </c>
      <c r="F106" s="7">
        <v>14.0</v>
      </c>
      <c r="G106" s="7">
        <v>6.0</v>
      </c>
      <c r="H106" s="7">
        <v>0.0</v>
      </c>
      <c r="I106" s="7">
        <v>0.0</v>
      </c>
      <c r="J106" s="7">
        <v>2.0</v>
      </c>
      <c r="K106" s="7" t="s">
        <v>214</v>
      </c>
      <c r="L106" s="7" t="s">
        <v>204</v>
      </c>
      <c r="M106" s="7" t="s">
        <v>24</v>
      </c>
    </row>
    <row r="107">
      <c r="A107" s="6" t="s">
        <v>2392</v>
      </c>
      <c r="B107" s="7">
        <v>16.0</v>
      </c>
      <c r="C107" s="53">
        <v>166500.0</v>
      </c>
      <c r="D107" s="7" t="s">
        <v>2282</v>
      </c>
      <c r="E107" s="7">
        <v>20.0</v>
      </c>
      <c r="F107" s="7">
        <v>20.0</v>
      </c>
      <c r="G107" s="7">
        <v>7.0</v>
      </c>
      <c r="H107" s="7">
        <v>0.0</v>
      </c>
      <c r="I107" s="7">
        <v>0.0</v>
      </c>
      <c r="J107" s="7">
        <v>3.0</v>
      </c>
      <c r="K107" s="7" t="s">
        <v>214</v>
      </c>
      <c r="L107" s="7" t="s">
        <v>204</v>
      </c>
      <c r="M107" s="7" t="s">
        <v>24</v>
      </c>
    </row>
    <row r="108">
      <c r="A108" s="6" t="s">
        <v>2393</v>
      </c>
      <c r="B108" s="7">
        <v>19.0</v>
      </c>
      <c r="C108" s="53">
        <v>556000.0</v>
      </c>
      <c r="D108" s="7" t="s">
        <v>2282</v>
      </c>
      <c r="E108" s="7">
        <v>22.0</v>
      </c>
      <c r="F108" s="7">
        <v>22.0</v>
      </c>
      <c r="G108" s="7">
        <v>7.0</v>
      </c>
      <c r="H108" s="7">
        <v>0.0</v>
      </c>
      <c r="I108" s="7">
        <v>0.0</v>
      </c>
      <c r="J108" s="7">
        <v>5.0</v>
      </c>
      <c r="K108" s="7" t="s">
        <v>214</v>
      </c>
      <c r="L108" s="7" t="s">
        <v>204</v>
      </c>
      <c r="M108" s="7" t="s">
        <v>24</v>
      </c>
    </row>
    <row r="109">
      <c r="A109" s="6" t="s">
        <v>2394</v>
      </c>
      <c r="B109" s="7">
        <v>1.0</v>
      </c>
      <c r="C109" s="7">
        <v>415.0</v>
      </c>
      <c r="D109" s="7" t="s">
        <v>234</v>
      </c>
      <c r="E109" s="7">
        <v>2.0</v>
      </c>
      <c r="F109" s="7">
        <v>4.0</v>
      </c>
      <c r="G109" s="7">
        <v>2.0</v>
      </c>
      <c r="H109" s="7">
        <v>-2.0</v>
      </c>
      <c r="I109" s="7">
        <v>-5.0</v>
      </c>
      <c r="J109" s="7">
        <v>0.0</v>
      </c>
      <c r="K109" s="7">
        <v>2.0</v>
      </c>
      <c r="L109" s="7" t="s">
        <v>204</v>
      </c>
      <c r="M109" s="7" t="s">
        <v>9</v>
      </c>
    </row>
    <row r="110">
      <c r="A110" s="6" t="s">
        <v>2395</v>
      </c>
      <c r="B110" s="7">
        <v>5.0</v>
      </c>
      <c r="C110" s="53">
        <v>2970.0</v>
      </c>
      <c r="D110" s="7" t="s">
        <v>234</v>
      </c>
      <c r="E110" s="7">
        <v>8.0</v>
      </c>
      <c r="F110" s="7">
        <v>10.0</v>
      </c>
      <c r="G110" s="7">
        <v>2.0</v>
      </c>
      <c r="H110" s="7">
        <v>-2.0</v>
      </c>
      <c r="I110" s="7">
        <v>-5.0</v>
      </c>
      <c r="J110" s="7">
        <v>1.0</v>
      </c>
      <c r="K110" s="7">
        <v>2.0</v>
      </c>
      <c r="L110" s="7" t="s">
        <v>204</v>
      </c>
      <c r="M110" s="7" t="s">
        <v>9</v>
      </c>
    </row>
    <row r="111">
      <c r="A111" s="6" t="s">
        <v>2396</v>
      </c>
      <c r="B111" s="7">
        <v>8.0</v>
      </c>
      <c r="C111" s="53">
        <v>8420.0</v>
      </c>
      <c r="D111" s="7" t="s">
        <v>234</v>
      </c>
      <c r="E111" s="7">
        <v>12.0</v>
      </c>
      <c r="F111" s="7">
        <v>14.0</v>
      </c>
      <c r="G111" s="7">
        <v>3.0</v>
      </c>
      <c r="H111" s="7">
        <v>-2.0</v>
      </c>
      <c r="I111" s="7">
        <v>-5.0</v>
      </c>
      <c r="J111" s="7">
        <v>3.0</v>
      </c>
      <c r="K111" s="7">
        <v>2.0</v>
      </c>
      <c r="L111" s="7" t="s">
        <v>204</v>
      </c>
      <c r="M111" s="7" t="s">
        <v>9</v>
      </c>
    </row>
    <row r="112">
      <c r="A112" s="6" t="s">
        <v>2397</v>
      </c>
      <c r="B112" s="7">
        <v>15.0</v>
      </c>
      <c r="C112" s="53">
        <v>94200.0</v>
      </c>
      <c r="D112" s="7" t="s">
        <v>234</v>
      </c>
      <c r="E112" s="7">
        <v>20.0</v>
      </c>
      <c r="F112" s="7">
        <v>22.0</v>
      </c>
      <c r="G112" s="7">
        <v>4.0</v>
      </c>
      <c r="H112" s="7">
        <v>-2.0</v>
      </c>
      <c r="I112" s="7">
        <v>-5.0</v>
      </c>
      <c r="J112" s="7">
        <v>5.0</v>
      </c>
      <c r="K112" s="7">
        <v>2.0</v>
      </c>
      <c r="L112" s="7" t="s">
        <v>204</v>
      </c>
      <c r="M112" s="7" t="s">
        <v>9</v>
      </c>
    </row>
    <row r="113">
      <c r="A113" s="6" t="s">
        <v>2398</v>
      </c>
      <c r="B113" s="7">
        <v>8.0</v>
      </c>
      <c r="C113" s="53">
        <v>8500.0</v>
      </c>
      <c r="D113" s="7" t="s">
        <v>2282</v>
      </c>
      <c r="E113" s="7">
        <v>9.0</v>
      </c>
      <c r="F113" s="7">
        <v>10.0</v>
      </c>
      <c r="G113" s="7">
        <v>6.0</v>
      </c>
      <c r="H113" s="7">
        <v>0.0</v>
      </c>
      <c r="I113" s="7">
        <v>0.0</v>
      </c>
      <c r="J113" s="7">
        <v>3.0</v>
      </c>
      <c r="K113" s="7" t="s">
        <v>214</v>
      </c>
      <c r="L113" s="7" t="s">
        <v>204</v>
      </c>
      <c r="M113" s="7" t="s">
        <v>9</v>
      </c>
    </row>
    <row r="114">
      <c r="A114" s="6" t="s">
        <v>2399</v>
      </c>
      <c r="B114" s="7">
        <v>4.0</v>
      </c>
      <c r="C114" s="53">
        <v>1950.0</v>
      </c>
      <c r="D114" s="7" t="s">
        <v>2282</v>
      </c>
      <c r="E114" s="7">
        <v>4.0</v>
      </c>
      <c r="F114" s="7">
        <v>4.0</v>
      </c>
      <c r="G114" s="7">
        <v>5.0</v>
      </c>
      <c r="H114" s="7">
        <v>0.0</v>
      </c>
      <c r="I114" s="7">
        <v>0.0</v>
      </c>
      <c r="J114" s="7">
        <v>1.0</v>
      </c>
      <c r="K114" s="7" t="s">
        <v>214</v>
      </c>
      <c r="L114" s="7" t="s">
        <v>204</v>
      </c>
      <c r="M114" s="7" t="s">
        <v>9</v>
      </c>
    </row>
    <row r="115">
      <c r="A115" s="6" t="s">
        <v>2400</v>
      </c>
      <c r="B115" s="7">
        <v>11.0</v>
      </c>
      <c r="C115" s="53">
        <v>27100.0</v>
      </c>
      <c r="D115" s="7" t="s">
        <v>234</v>
      </c>
      <c r="E115" s="7">
        <v>16.0</v>
      </c>
      <c r="F115" s="7">
        <v>18.0</v>
      </c>
      <c r="G115" s="7">
        <v>4.0</v>
      </c>
      <c r="H115" s="7">
        <v>-3.0</v>
      </c>
      <c r="I115" s="7">
        <v>-5.0</v>
      </c>
      <c r="J115" s="7">
        <v>4.0</v>
      </c>
      <c r="K115" s="7">
        <v>2.0</v>
      </c>
      <c r="L115" s="7" t="s">
        <v>204</v>
      </c>
      <c r="M115" s="7" t="s">
        <v>9</v>
      </c>
    </row>
    <row r="116">
      <c r="A116" s="38" t="s">
        <v>2401</v>
      </c>
      <c r="B116" s="39">
        <v>2.0</v>
      </c>
      <c r="C116" s="55">
        <v>825.0</v>
      </c>
      <c r="D116" s="39" t="s">
        <v>234</v>
      </c>
      <c r="E116" s="39">
        <v>4.0</v>
      </c>
      <c r="F116" s="39">
        <v>6.0</v>
      </c>
      <c r="G116" s="39">
        <v>1.0</v>
      </c>
      <c r="H116" s="39">
        <v>-3.0</v>
      </c>
      <c r="I116" s="39">
        <v>-10.0</v>
      </c>
      <c r="J116" s="39">
        <v>1.0</v>
      </c>
      <c r="K116" s="39">
        <v>3.0</v>
      </c>
      <c r="L116" s="39" t="s">
        <v>204</v>
      </c>
      <c r="M116" s="39" t="s">
        <v>24</v>
      </c>
    </row>
    <row r="117">
      <c r="A117" s="6" t="s">
        <v>2402</v>
      </c>
      <c r="B117" s="7">
        <v>5.0</v>
      </c>
      <c r="C117" s="53">
        <v>2750.0</v>
      </c>
      <c r="D117" s="7" t="s">
        <v>234</v>
      </c>
      <c r="E117" s="7">
        <v>8.0</v>
      </c>
      <c r="F117" s="7">
        <v>11.0</v>
      </c>
      <c r="G117" s="7">
        <v>1.0</v>
      </c>
      <c r="H117" s="7">
        <v>-3.0</v>
      </c>
      <c r="I117" s="7">
        <v>-10.0</v>
      </c>
      <c r="J117" s="7">
        <v>2.0</v>
      </c>
      <c r="K117" s="7">
        <v>3.0</v>
      </c>
      <c r="L117" s="7" t="s">
        <v>204</v>
      </c>
      <c r="M117" s="7" t="s">
        <v>24</v>
      </c>
    </row>
    <row r="118">
      <c r="A118" s="6" t="s">
        <v>2403</v>
      </c>
      <c r="B118" s="7">
        <v>10.0</v>
      </c>
      <c r="C118" s="53">
        <v>17150.0</v>
      </c>
      <c r="D118" s="7" t="s">
        <v>234</v>
      </c>
      <c r="E118" s="7">
        <v>15.0</v>
      </c>
      <c r="F118" s="7">
        <v>19.0</v>
      </c>
      <c r="G118" s="7">
        <v>1.0</v>
      </c>
      <c r="H118" s="7">
        <v>-3.0</v>
      </c>
      <c r="I118" s="7">
        <v>-10.0</v>
      </c>
      <c r="J118" s="7">
        <v>3.0</v>
      </c>
      <c r="K118" s="7">
        <v>3.0</v>
      </c>
      <c r="L118" s="7" t="s">
        <v>204</v>
      </c>
      <c r="M118" s="7" t="s">
        <v>24</v>
      </c>
    </row>
    <row r="119">
      <c r="A119" s="6" t="s">
        <v>2404</v>
      </c>
      <c r="B119" s="7">
        <v>8.0</v>
      </c>
      <c r="C119" s="53">
        <v>9400.0</v>
      </c>
      <c r="D119" s="7" t="s">
        <v>234</v>
      </c>
      <c r="E119" s="7">
        <v>11.0</v>
      </c>
      <c r="F119" s="7">
        <v>13.0</v>
      </c>
      <c r="G119" s="7">
        <v>4.0</v>
      </c>
      <c r="H119" s="7">
        <v>-2.0</v>
      </c>
      <c r="I119" s="7">
        <v>-5.0</v>
      </c>
      <c r="J119" s="7">
        <v>2.0</v>
      </c>
      <c r="K119" s="7">
        <v>2.0</v>
      </c>
      <c r="L119" s="7" t="s">
        <v>204</v>
      </c>
      <c r="M119" s="7" t="s">
        <v>24</v>
      </c>
    </row>
    <row r="120">
      <c r="A120" s="6" t="s">
        <v>2405</v>
      </c>
      <c r="B120" s="7">
        <v>12.0</v>
      </c>
      <c r="C120" s="53">
        <v>37500.0</v>
      </c>
      <c r="D120" s="7" t="s">
        <v>234</v>
      </c>
      <c r="E120" s="7">
        <v>15.0</v>
      </c>
      <c r="F120" s="7">
        <v>17.0</v>
      </c>
      <c r="G120" s="7">
        <v>5.0</v>
      </c>
      <c r="H120" s="7">
        <v>-2.0</v>
      </c>
      <c r="I120" s="7">
        <v>-5.0</v>
      </c>
      <c r="J120" s="7">
        <v>4.0</v>
      </c>
      <c r="K120" s="7">
        <v>3.0</v>
      </c>
      <c r="L120" s="7" t="s">
        <v>204</v>
      </c>
      <c r="M120" s="7" t="s">
        <v>24</v>
      </c>
    </row>
    <row r="121">
      <c r="A121" s="6" t="s">
        <v>2406</v>
      </c>
      <c r="B121" s="7">
        <v>16.0</v>
      </c>
      <c r="C121" s="53">
        <v>177300.0</v>
      </c>
      <c r="D121" s="7" t="s">
        <v>234</v>
      </c>
      <c r="E121" s="7">
        <v>21.0</v>
      </c>
      <c r="F121" s="7">
        <v>24.0</v>
      </c>
      <c r="G121" s="7">
        <v>5.0</v>
      </c>
      <c r="H121" s="7">
        <v>-1.0</v>
      </c>
      <c r="I121" s="7">
        <v>-5.0</v>
      </c>
      <c r="J121" s="7">
        <v>4.0</v>
      </c>
      <c r="K121" s="7">
        <v>2.0</v>
      </c>
      <c r="L121" s="7" t="s">
        <v>204</v>
      </c>
      <c r="M121" s="7" t="s">
        <v>24</v>
      </c>
    </row>
    <row r="122">
      <c r="A122" s="6" t="s">
        <v>2407</v>
      </c>
      <c r="B122" s="7">
        <v>20.0</v>
      </c>
      <c r="C122" s="53">
        <v>866500.0</v>
      </c>
      <c r="D122" s="7" t="s">
        <v>234</v>
      </c>
      <c r="E122" s="7">
        <v>25.0</v>
      </c>
      <c r="F122" s="7">
        <v>26.0</v>
      </c>
      <c r="G122" s="7">
        <v>6.0</v>
      </c>
      <c r="H122" s="7">
        <v>0.0</v>
      </c>
      <c r="I122" s="7">
        <v>0.0</v>
      </c>
      <c r="J122" s="7">
        <v>6.0</v>
      </c>
      <c r="K122" s="7">
        <v>2.0</v>
      </c>
      <c r="L122" s="7" t="s">
        <v>204</v>
      </c>
      <c r="M122" s="7" t="s">
        <v>24</v>
      </c>
    </row>
    <row r="123">
      <c r="A123" s="6" t="s">
        <v>2408</v>
      </c>
      <c r="B123" s="7">
        <v>4.0</v>
      </c>
      <c r="C123" s="53">
        <v>2000.0</v>
      </c>
      <c r="D123" s="7" t="s">
        <v>2282</v>
      </c>
      <c r="E123" s="7">
        <v>4.0</v>
      </c>
      <c r="F123" s="7">
        <v>5.0</v>
      </c>
      <c r="G123" s="7">
        <v>4.0</v>
      </c>
      <c r="H123" s="7">
        <v>-1.0</v>
      </c>
      <c r="I123" s="7">
        <v>0.0</v>
      </c>
      <c r="J123" s="7">
        <v>1.0</v>
      </c>
      <c r="K123" s="7">
        <v>1.0</v>
      </c>
      <c r="L123" s="7" t="s">
        <v>204</v>
      </c>
      <c r="M123" s="7" t="s">
        <v>42</v>
      </c>
    </row>
    <row r="124">
      <c r="A124" s="6" t="s">
        <v>2409</v>
      </c>
      <c r="B124" s="7">
        <v>8.0</v>
      </c>
      <c r="C124" s="53">
        <v>8100.0</v>
      </c>
      <c r="D124" s="7" t="s">
        <v>2282</v>
      </c>
      <c r="E124" s="7">
        <v>9.0</v>
      </c>
      <c r="F124" s="7">
        <v>10.0</v>
      </c>
      <c r="G124" s="7">
        <v>5.0</v>
      </c>
      <c r="H124" s="7">
        <v>-1.0</v>
      </c>
      <c r="I124" s="7">
        <v>0.0</v>
      </c>
      <c r="J124" s="7">
        <v>3.0</v>
      </c>
      <c r="K124" s="7">
        <v>1.0</v>
      </c>
      <c r="L124" s="7" t="s">
        <v>204</v>
      </c>
      <c r="M124" s="7" t="s">
        <v>42</v>
      </c>
    </row>
    <row r="125">
      <c r="A125" s="6" t="s">
        <v>2410</v>
      </c>
      <c r="B125" s="7">
        <v>12.0</v>
      </c>
      <c r="C125" s="53">
        <v>33500.0</v>
      </c>
      <c r="D125" s="7" t="s">
        <v>2282</v>
      </c>
      <c r="E125" s="7">
        <v>14.0</v>
      </c>
      <c r="F125" s="7">
        <v>15.0</v>
      </c>
      <c r="G125" s="7">
        <v>6.0</v>
      </c>
      <c r="H125" s="7">
        <v>-1.0</v>
      </c>
      <c r="I125" s="7">
        <v>0.0</v>
      </c>
      <c r="J125" s="7">
        <v>3.0</v>
      </c>
      <c r="K125" s="7">
        <v>1.0</v>
      </c>
      <c r="L125" s="7" t="s">
        <v>204</v>
      </c>
      <c r="M125" s="7" t="s">
        <v>42</v>
      </c>
    </row>
    <row r="126">
      <c r="A126" s="6" t="s">
        <v>2411</v>
      </c>
      <c r="B126" s="7">
        <v>5.0</v>
      </c>
      <c r="C126" s="53">
        <v>2700.0</v>
      </c>
      <c r="D126" s="7" t="s">
        <v>2282</v>
      </c>
      <c r="E126" s="7">
        <v>3.0</v>
      </c>
      <c r="F126" s="7">
        <v>4.0</v>
      </c>
      <c r="G126" s="7">
        <v>6.0</v>
      </c>
      <c r="H126" s="7">
        <v>0.0</v>
      </c>
      <c r="I126" s="7">
        <v>0.0</v>
      </c>
      <c r="J126" s="7">
        <v>2.0</v>
      </c>
      <c r="K126" s="7" t="s">
        <v>214</v>
      </c>
      <c r="L126" s="7" t="s">
        <v>204</v>
      </c>
      <c r="M126" s="7" t="s">
        <v>42</v>
      </c>
    </row>
    <row r="127">
      <c r="A127" s="6" t="s">
        <v>2412</v>
      </c>
      <c r="B127" s="7">
        <v>9.0</v>
      </c>
      <c r="C127" s="53">
        <v>13500.0</v>
      </c>
      <c r="D127" s="7" t="s">
        <v>2282</v>
      </c>
      <c r="E127" s="7">
        <v>9.0</v>
      </c>
      <c r="F127" s="7">
        <v>10.0</v>
      </c>
      <c r="G127" s="7">
        <v>8.0</v>
      </c>
      <c r="H127" s="7">
        <v>0.0</v>
      </c>
      <c r="I127" s="7">
        <v>0.0</v>
      </c>
      <c r="J127" s="7">
        <v>3.0</v>
      </c>
      <c r="K127" s="7" t="s">
        <v>214</v>
      </c>
      <c r="L127" s="7" t="s">
        <v>204</v>
      </c>
      <c r="M127" s="7" t="s">
        <v>42</v>
      </c>
    </row>
    <row r="128">
      <c r="A128" s="6" t="s">
        <v>2413</v>
      </c>
      <c r="B128" s="7">
        <v>13.0</v>
      </c>
      <c r="C128" s="53">
        <v>51000.0</v>
      </c>
      <c r="D128" s="7" t="s">
        <v>2282</v>
      </c>
      <c r="E128" s="7">
        <v>15.0</v>
      </c>
      <c r="F128" s="7">
        <v>16.0</v>
      </c>
      <c r="G128" s="7">
        <v>8.0</v>
      </c>
      <c r="H128" s="7">
        <v>0.0</v>
      </c>
      <c r="I128" s="7">
        <v>0.0</v>
      </c>
      <c r="J128" s="7">
        <v>4.0</v>
      </c>
      <c r="K128" s="7" t="s">
        <v>214</v>
      </c>
      <c r="L128" s="7" t="s">
        <v>204</v>
      </c>
      <c r="M128" s="7" t="s">
        <v>42</v>
      </c>
    </row>
    <row r="129">
      <c r="A129" s="6" t="s">
        <v>2414</v>
      </c>
      <c r="B129" s="7">
        <v>10.0</v>
      </c>
      <c r="C129" s="53">
        <v>17400.0</v>
      </c>
      <c r="D129" s="7" t="s">
        <v>2282</v>
      </c>
      <c r="E129" s="7">
        <v>11.0</v>
      </c>
      <c r="F129" s="7">
        <v>13.0</v>
      </c>
      <c r="G129" s="7">
        <v>5.0</v>
      </c>
      <c r="H129" s="7">
        <v>0.0</v>
      </c>
      <c r="I129" s="7">
        <v>0.0</v>
      </c>
      <c r="J129" s="7">
        <v>3.0</v>
      </c>
      <c r="K129" s="7" t="s">
        <v>214</v>
      </c>
      <c r="L129" s="7" t="s">
        <v>2415</v>
      </c>
      <c r="M129" s="7" t="s">
        <v>112</v>
      </c>
    </row>
    <row r="130">
      <c r="A130" s="6" t="s">
        <v>2416</v>
      </c>
      <c r="B130" s="7">
        <v>6.0</v>
      </c>
      <c r="C130" s="53">
        <v>4200.0</v>
      </c>
      <c r="D130" s="7" t="s">
        <v>2282</v>
      </c>
      <c r="E130" s="7">
        <v>5.0</v>
      </c>
      <c r="F130" s="7">
        <v>7.0</v>
      </c>
      <c r="G130" s="7">
        <v>4.0</v>
      </c>
      <c r="H130" s="7">
        <v>0.0</v>
      </c>
      <c r="I130" s="7">
        <v>0.0</v>
      </c>
      <c r="J130" s="7">
        <v>2.0</v>
      </c>
      <c r="K130" s="7" t="s">
        <v>214</v>
      </c>
      <c r="L130" s="7" t="s">
        <v>2417</v>
      </c>
      <c r="M130" s="7" t="s">
        <v>112</v>
      </c>
    </row>
    <row r="131">
      <c r="A131" s="6" t="s">
        <v>2418</v>
      </c>
      <c r="B131" s="7">
        <v>14.0</v>
      </c>
      <c r="C131" s="53">
        <v>65000.0</v>
      </c>
      <c r="D131" s="7" t="s">
        <v>2282</v>
      </c>
      <c r="E131" s="7">
        <v>15.0</v>
      </c>
      <c r="F131" s="7">
        <v>17.0</v>
      </c>
      <c r="G131" s="7">
        <v>6.0</v>
      </c>
      <c r="H131" s="7">
        <v>0.0</v>
      </c>
      <c r="I131" s="7">
        <v>0.0</v>
      </c>
      <c r="J131" s="7">
        <v>4.0</v>
      </c>
      <c r="K131" s="7" t="s">
        <v>214</v>
      </c>
      <c r="L131" s="7" t="s">
        <v>2419</v>
      </c>
      <c r="M131" s="7" t="s">
        <v>112</v>
      </c>
    </row>
    <row r="132">
      <c r="A132" s="6" t="s">
        <v>2420</v>
      </c>
      <c r="B132" s="7">
        <v>18.0</v>
      </c>
      <c r="C132" s="53">
        <v>345000.0</v>
      </c>
      <c r="D132" s="7" t="s">
        <v>2282</v>
      </c>
      <c r="E132" s="7">
        <v>19.0</v>
      </c>
      <c r="F132" s="7">
        <v>21.0</v>
      </c>
      <c r="G132" s="7">
        <v>7.0</v>
      </c>
      <c r="H132" s="7">
        <v>0.0</v>
      </c>
      <c r="I132" s="7">
        <v>0.0</v>
      </c>
      <c r="J132" s="7">
        <v>5.0</v>
      </c>
      <c r="K132" s="7" t="s">
        <v>214</v>
      </c>
      <c r="L132" s="7" t="s">
        <v>2421</v>
      </c>
      <c r="M132" s="7" t="s">
        <v>112</v>
      </c>
    </row>
    <row r="133">
      <c r="A133" s="38" t="s">
        <v>2422</v>
      </c>
      <c r="B133" s="39">
        <v>2.0</v>
      </c>
      <c r="C133" s="55">
        <v>520.0</v>
      </c>
      <c r="D133" s="39" t="s">
        <v>2282</v>
      </c>
      <c r="E133" s="39">
        <v>1.0</v>
      </c>
      <c r="F133" s="39">
        <v>2.0</v>
      </c>
      <c r="G133" s="39">
        <v>6.0</v>
      </c>
      <c r="H133" s="39">
        <v>0.0</v>
      </c>
      <c r="I133" s="39">
        <v>0.0</v>
      </c>
      <c r="J133" s="39">
        <v>0.0</v>
      </c>
      <c r="K133" s="39" t="s">
        <v>214</v>
      </c>
      <c r="L133" s="39" t="s">
        <v>204</v>
      </c>
      <c r="M133" s="39" t="s">
        <v>24</v>
      </c>
    </row>
    <row r="134">
      <c r="A134" s="6" t="s">
        <v>2423</v>
      </c>
      <c r="B134" s="7">
        <v>7.0</v>
      </c>
      <c r="C134" s="53">
        <v>6400.0</v>
      </c>
      <c r="D134" s="7" t="s">
        <v>2282</v>
      </c>
      <c r="E134" s="7">
        <v>6.0</v>
      </c>
      <c r="F134" s="7">
        <v>9.0</v>
      </c>
      <c r="G134" s="7">
        <v>6.0</v>
      </c>
      <c r="H134" s="7">
        <v>0.0</v>
      </c>
      <c r="I134" s="7">
        <v>0.0</v>
      </c>
      <c r="J134" s="7">
        <v>1.0</v>
      </c>
      <c r="K134" s="7" t="s">
        <v>214</v>
      </c>
      <c r="L134" s="7" t="s">
        <v>204</v>
      </c>
      <c r="M134" s="7" t="s">
        <v>24</v>
      </c>
    </row>
    <row r="135">
      <c r="A135" s="6" t="s">
        <v>2424</v>
      </c>
      <c r="B135" s="7">
        <v>12.0</v>
      </c>
      <c r="C135" s="53">
        <v>35400.0</v>
      </c>
      <c r="D135" s="7" t="s">
        <v>2282</v>
      </c>
      <c r="E135" s="7">
        <v>12.0</v>
      </c>
      <c r="F135" s="7">
        <v>15.0</v>
      </c>
      <c r="G135" s="7">
        <v>7.0</v>
      </c>
      <c r="H135" s="7">
        <v>0.0</v>
      </c>
      <c r="I135" s="7">
        <v>0.0</v>
      </c>
      <c r="J135" s="7">
        <v>3.0</v>
      </c>
      <c r="K135" s="7" t="s">
        <v>214</v>
      </c>
      <c r="L135" s="7" t="s">
        <v>204</v>
      </c>
      <c r="M135" s="7" t="s">
        <v>24</v>
      </c>
    </row>
    <row r="136">
      <c r="A136" s="38" t="s">
        <v>2425</v>
      </c>
      <c r="B136" s="39">
        <v>3.0</v>
      </c>
      <c r="C136" s="55">
        <v>1450.0</v>
      </c>
      <c r="D136" s="39" t="s">
        <v>2282</v>
      </c>
      <c r="E136" s="39">
        <v>2.0</v>
      </c>
      <c r="F136" s="39">
        <v>3.0</v>
      </c>
      <c r="G136" s="39">
        <v>5.0</v>
      </c>
      <c r="H136" s="39">
        <v>0.0</v>
      </c>
      <c r="I136" s="39">
        <v>0.0</v>
      </c>
      <c r="J136" s="39">
        <v>1.0</v>
      </c>
      <c r="K136" s="39" t="s">
        <v>214</v>
      </c>
      <c r="L136" s="39" t="s">
        <v>204</v>
      </c>
      <c r="M136" s="39" t="s">
        <v>24</v>
      </c>
    </row>
    <row r="137">
      <c r="A137" s="6" t="s">
        <v>2426</v>
      </c>
      <c r="B137" s="7">
        <v>10.0</v>
      </c>
      <c r="C137" s="53">
        <v>18600.0</v>
      </c>
      <c r="D137" s="7" t="s">
        <v>2282</v>
      </c>
      <c r="E137" s="7">
        <v>13.0</v>
      </c>
      <c r="F137" s="7">
        <v>13.0</v>
      </c>
      <c r="G137" s="7">
        <v>5.0</v>
      </c>
      <c r="H137" s="7">
        <v>0.0</v>
      </c>
      <c r="I137" s="7">
        <v>0.0</v>
      </c>
      <c r="J137" s="7">
        <v>2.0</v>
      </c>
      <c r="K137" s="7" t="s">
        <v>214</v>
      </c>
      <c r="L137" s="7" t="s">
        <v>204</v>
      </c>
      <c r="M137" s="7" t="s">
        <v>24</v>
      </c>
    </row>
    <row r="138">
      <c r="A138" s="6" t="s">
        <v>2427</v>
      </c>
      <c r="B138" s="7">
        <v>18.0</v>
      </c>
      <c r="C138" s="53">
        <v>387000.0</v>
      </c>
      <c r="D138" s="7" t="s">
        <v>2282</v>
      </c>
      <c r="E138" s="7">
        <v>22.0</v>
      </c>
      <c r="F138" s="7">
        <v>22.0</v>
      </c>
      <c r="G138" s="7">
        <v>6.0</v>
      </c>
      <c r="H138" s="7">
        <v>0.0</v>
      </c>
      <c r="I138" s="7">
        <v>0.0</v>
      </c>
      <c r="J138" s="7">
        <v>4.0</v>
      </c>
      <c r="K138" s="7" t="s">
        <v>214</v>
      </c>
      <c r="L138" s="7" t="s">
        <v>204</v>
      </c>
      <c r="M138" s="7" t="s">
        <v>24</v>
      </c>
    </row>
    <row r="139">
      <c r="A139" s="38" t="s">
        <v>2428</v>
      </c>
      <c r="B139" s="39">
        <v>1.0</v>
      </c>
      <c r="C139" s="55">
        <v>200.0</v>
      </c>
      <c r="D139" s="39" t="s">
        <v>234</v>
      </c>
      <c r="E139" s="39">
        <v>1.0</v>
      </c>
      <c r="F139" s="39">
        <v>4.0</v>
      </c>
      <c r="G139" s="39">
        <v>1.0</v>
      </c>
      <c r="H139" s="39">
        <v>-3.0</v>
      </c>
      <c r="I139" s="39">
        <v>-5.0</v>
      </c>
      <c r="J139" s="39">
        <v>1.0</v>
      </c>
      <c r="K139" s="39">
        <v>2.0</v>
      </c>
      <c r="L139" s="39" t="s">
        <v>204</v>
      </c>
      <c r="M139" s="39" t="s">
        <v>24</v>
      </c>
    </row>
    <row r="140">
      <c r="A140" s="38" t="s">
        <v>2429</v>
      </c>
      <c r="B140" s="39">
        <v>3.0</v>
      </c>
      <c r="C140" s="55">
        <v>1300.0</v>
      </c>
      <c r="D140" s="39" t="s">
        <v>234</v>
      </c>
      <c r="E140" s="39">
        <v>4.0</v>
      </c>
      <c r="F140" s="39">
        <v>8.0</v>
      </c>
      <c r="G140" s="39">
        <v>1.0</v>
      </c>
      <c r="H140" s="39">
        <v>-3.0</v>
      </c>
      <c r="I140" s="39">
        <v>-5.0</v>
      </c>
      <c r="J140" s="39">
        <v>1.0</v>
      </c>
      <c r="K140" s="39">
        <v>3.0</v>
      </c>
      <c r="L140" s="39" t="s">
        <v>204</v>
      </c>
      <c r="M140" s="39" t="s">
        <v>24</v>
      </c>
    </row>
    <row r="141">
      <c r="A141" s="6" t="s">
        <v>2430</v>
      </c>
      <c r="B141" s="7">
        <v>6.0</v>
      </c>
      <c r="C141" s="53">
        <v>4060.0</v>
      </c>
      <c r="D141" s="7" t="s">
        <v>234</v>
      </c>
      <c r="E141" s="7">
        <v>8.0</v>
      </c>
      <c r="F141" s="7">
        <v>12.0</v>
      </c>
      <c r="G141" s="7">
        <v>2.0</v>
      </c>
      <c r="H141" s="7">
        <v>-3.0</v>
      </c>
      <c r="I141" s="7">
        <v>-10.0</v>
      </c>
      <c r="J141" s="7">
        <v>2.0</v>
      </c>
      <c r="K141" s="7">
        <v>3.0</v>
      </c>
      <c r="L141" s="7" t="s">
        <v>204</v>
      </c>
      <c r="M141" s="7" t="s">
        <v>24</v>
      </c>
    </row>
    <row r="142">
      <c r="A142" s="6" t="s">
        <v>2431</v>
      </c>
      <c r="B142" s="7">
        <v>1.0</v>
      </c>
      <c r="C142" s="7">
        <v>250.0</v>
      </c>
      <c r="D142" s="7" t="s">
        <v>2282</v>
      </c>
      <c r="E142" s="7">
        <v>1.0</v>
      </c>
      <c r="F142" s="7">
        <v>2.0</v>
      </c>
      <c r="G142" s="7">
        <v>5.0</v>
      </c>
      <c r="H142" s="7">
        <v>0.0</v>
      </c>
      <c r="I142" s="7">
        <v>0.0</v>
      </c>
      <c r="J142" s="7">
        <v>1.0</v>
      </c>
      <c r="K142" s="7" t="s">
        <v>214</v>
      </c>
      <c r="L142" s="7" t="s">
        <v>204</v>
      </c>
      <c r="M142" s="7" t="s">
        <v>9</v>
      </c>
    </row>
    <row r="143">
      <c r="A143" s="6" t="s">
        <v>2432</v>
      </c>
      <c r="B143" s="7">
        <v>9.0</v>
      </c>
      <c r="C143" s="53">
        <v>13850.0</v>
      </c>
      <c r="D143" s="7" t="s">
        <v>2282</v>
      </c>
      <c r="E143" s="7">
        <v>10.0</v>
      </c>
      <c r="F143" s="7">
        <v>11.0</v>
      </c>
      <c r="G143" s="7">
        <v>7.0</v>
      </c>
      <c r="H143" s="7">
        <v>-1.0</v>
      </c>
      <c r="I143" s="7">
        <v>0.0</v>
      </c>
      <c r="J143" s="7">
        <v>2.0</v>
      </c>
      <c r="K143" s="7">
        <v>1.0</v>
      </c>
      <c r="L143" s="7" t="s">
        <v>204</v>
      </c>
      <c r="M143" s="7" t="s">
        <v>24</v>
      </c>
    </row>
    <row r="144">
      <c r="A144" s="6" t="s">
        <v>2433</v>
      </c>
      <c r="B144" s="7">
        <v>14.0</v>
      </c>
      <c r="C144" s="53">
        <v>76830.0</v>
      </c>
      <c r="D144" s="7" t="s">
        <v>2282</v>
      </c>
      <c r="E144" s="7">
        <v>16.0</v>
      </c>
      <c r="F144" s="7">
        <v>17.0</v>
      </c>
      <c r="G144" s="7">
        <v>7.0</v>
      </c>
      <c r="H144" s="7">
        <v>-1.0</v>
      </c>
      <c r="I144" s="7">
        <v>0.0</v>
      </c>
      <c r="J144" s="7">
        <v>3.0</v>
      </c>
      <c r="K144" s="7">
        <v>1.0</v>
      </c>
      <c r="L144" s="7" t="s">
        <v>204</v>
      </c>
      <c r="M144" s="7" t="s">
        <v>24</v>
      </c>
    </row>
    <row r="145">
      <c r="A145" s="6" t="s">
        <v>2434</v>
      </c>
      <c r="B145" s="7">
        <v>20.0</v>
      </c>
      <c r="C145" s="53">
        <v>886500.0</v>
      </c>
      <c r="D145" s="7" t="s">
        <v>2282</v>
      </c>
      <c r="E145" s="7">
        <v>22.0</v>
      </c>
      <c r="F145" s="7">
        <v>24.0</v>
      </c>
      <c r="G145" s="7">
        <v>7.0</v>
      </c>
      <c r="H145" s="7">
        <v>-1.0</v>
      </c>
      <c r="I145" s="7">
        <v>0.0</v>
      </c>
      <c r="J145" s="7">
        <v>5.0</v>
      </c>
      <c r="K145" s="7">
        <v>1.0</v>
      </c>
      <c r="L145" s="7" t="s">
        <v>204</v>
      </c>
      <c r="M145" s="7" t="s">
        <v>24</v>
      </c>
    </row>
    <row r="146">
      <c r="A146" s="6" t="s">
        <v>2435</v>
      </c>
      <c r="B146" s="7">
        <v>13.0</v>
      </c>
      <c r="C146" s="53">
        <v>46900.0</v>
      </c>
      <c r="D146" s="7" t="s">
        <v>2282</v>
      </c>
      <c r="E146" s="7">
        <v>15.0</v>
      </c>
      <c r="F146" s="7">
        <v>17.0</v>
      </c>
      <c r="G146" s="7">
        <v>5.0</v>
      </c>
      <c r="H146" s="7">
        <v>-1.0</v>
      </c>
      <c r="I146" s="7">
        <v>0.0</v>
      </c>
      <c r="J146" s="7">
        <v>3.0</v>
      </c>
      <c r="K146" s="7">
        <v>1.0</v>
      </c>
      <c r="L146" s="7" t="s">
        <v>204</v>
      </c>
      <c r="M146" s="7" t="s">
        <v>24</v>
      </c>
    </row>
    <row r="147">
      <c r="A147" s="38" t="s">
        <v>2436</v>
      </c>
      <c r="B147" s="39">
        <v>1.0</v>
      </c>
      <c r="C147" s="55">
        <v>150.0</v>
      </c>
      <c r="D147" s="39" t="s">
        <v>2282</v>
      </c>
      <c r="E147" s="39">
        <v>0.0</v>
      </c>
      <c r="F147" s="39">
        <v>2.0</v>
      </c>
      <c r="G147" s="39">
        <v>4.0</v>
      </c>
      <c r="H147" s="39">
        <v>-1.0</v>
      </c>
      <c r="I147" s="39">
        <v>0.0</v>
      </c>
      <c r="J147" s="39">
        <v>0.0</v>
      </c>
      <c r="K147" s="39">
        <v>1.0</v>
      </c>
      <c r="L147" s="39" t="s">
        <v>204</v>
      </c>
      <c r="M147" s="39" t="s">
        <v>24</v>
      </c>
    </row>
    <row r="148">
      <c r="A148" s="6" t="s">
        <v>2437</v>
      </c>
      <c r="B148" s="7">
        <v>4.0</v>
      </c>
      <c r="C148" s="53">
        <v>1850.0</v>
      </c>
      <c r="D148" s="7" t="s">
        <v>2282</v>
      </c>
      <c r="E148" s="7">
        <v>3.0</v>
      </c>
      <c r="F148" s="7">
        <v>5.0</v>
      </c>
      <c r="G148" s="7">
        <v>5.0</v>
      </c>
      <c r="H148" s="7">
        <v>-1.0</v>
      </c>
      <c r="I148" s="7">
        <v>0.0</v>
      </c>
      <c r="J148" s="7">
        <v>1.0</v>
      </c>
      <c r="K148" s="7">
        <v>1.0</v>
      </c>
      <c r="L148" s="7" t="s">
        <v>204</v>
      </c>
      <c r="M148" s="7" t="s">
        <v>24</v>
      </c>
    </row>
    <row r="149">
      <c r="A149" s="6" t="s">
        <v>2438</v>
      </c>
      <c r="B149" s="7">
        <v>8.0</v>
      </c>
      <c r="C149" s="53">
        <v>8600.0</v>
      </c>
      <c r="D149" s="7" t="s">
        <v>2282</v>
      </c>
      <c r="E149" s="7">
        <v>9.0</v>
      </c>
      <c r="F149" s="7">
        <v>11.0</v>
      </c>
      <c r="G149" s="7">
        <v>5.0</v>
      </c>
      <c r="H149" s="7">
        <v>-1.0</v>
      </c>
      <c r="I149" s="7">
        <v>0.0</v>
      </c>
      <c r="J149" s="7">
        <v>2.0</v>
      </c>
      <c r="K149" s="7">
        <v>1.0</v>
      </c>
      <c r="L149" s="7" t="s">
        <v>204</v>
      </c>
      <c r="M149" s="7" t="s">
        <v>24</v>
      </c>
    </row>
    <row r="150">
      <c r="A150" s="6" t="s">
        <v>2439</v>
      </c>
      <c r="B150" s="7">
        <v>16.0</v>
      </c>
      <c r="C150" s="53">
        <v>149500.0</v>
      </c>
      <c r="D150" s="7" t="s">
        <v>2282</v>
      </c>
      <c r="E150" s="7">
        <v>19.0</v>
      </c>
      <c r="F150" s="7">
        <v>20.0</v>
      </c>
      <c r="G150" s="7">
        <v>7.0</v>
      </c>
      <c r="H150" s="7">
        <v>0.0</v>
      </c>
      <c r="I150" s="7">
        <v>0.0</v>
      </c>
      <c r="J150" s="7">
        <v>5.0</v>
      </c>
      <c r="K150" s="7" t="s">
        <v>214</v>
      </c>
      <c r="L150" s="7" t="s">
        <v>204</v>
      </c>
      <c r="M150" s="7" t="s">
        <v>9</v>
      </c>
    </row>
    <row r="151">
      <c r="A151" s="6" t="s">
        <v>2440</v>
      </c>
      <c r="B151" s="7">
        <v>3.0</v>
      </c>
      <c r="C151" s="53">
        <v>1200.0</v>
      </c>
      <c r="D151" s="7" t="s">
        <v>2282</v>
      </c>
      <c r="E151" s="7">
        <v>2.0</v>
      </c>
      <c r="F151" s="7">
        <v>3.0</v>
      </c>
      <c r="G151" s="7">
        <v>5.0</v>
      </c>
      <c r="H151" s="7">
        <v>0.0</v>
      </c>
      <c r="I151" s="7">
        <v>0.0</v>
      </c>
      <c r="J151" s="7">
        <v>0.0</v>
      </c>
      <c r="K151" s="7" t="s">
        <v>214</v>
      </c>
      <c r="L151" s="7" t="s">
        <v>204</v>
      </c>
      <c r="M151" s="7" t="s">
        <v>29</v>
      </c>
    </row>
    <row r="152">
      <c r="A152" s="6" t="s">
        <v>2441</v>
      </c>
      <c r="B152" s="7">
        <v>9.0</v>
      </c>
      <c r="C152" s="53">
        <v>12500.0</v>
      </c>
      <c r="D152" s="7" t="s">
        <v>2282</v>
      </c>
      <c r="E152" s="7">
        <v>10.0</v>
      </c>
      <c r="F152" s="7">
        <v>11.0</v>
      </c>
      <c r="G152" s="7">
        <v>7.0</v>
      </c>
      <c r="H152" s="7">
        <v>0.0</v>
      </c>
      <c r="I152" s="7">
        <v>0.0</v>
      </c>
      <c r="J152" s="7">
        <v>2.0</v>
      </c>
      <c r="K152" s="7" t="s">
        <v>214</v>
      </c>
      <c r="L152" s="7" t="s">
        <v>204</v>
      </c>
      <c r="M152" s="7" t="s">
        <v>29</v>
      </c>
    </row>
    <row r="153">
      <c r="A153" s="6" t="s">
        <v>2442</v>
      </c>
      <c r="B153" s="7">
        <v>16.0</v>
      </c>
      <c r="C153" s="53">
        <v>144000.0</v>
      </c>
      <c r="D153" s="7" t="s">
        <v>2282</v>
      </c>
      <c r="E153" s="7">
        <v>19.0</v>
      </c>
      <c r="F153" s="7">
        <v>19.0</v>
      </c>
      <c r="G153" s="7">
        <v>8.0</v>
      </c>
      <c r="H153" s="7">
        <v>0.0</v>
      </c>
      <c r="I153" s="7">
        <v>0.0</v>
      </c>
      <c r="J153" s="7">
        <v>4.0</v>
      </c>
      <c r="K153" s="7" t="s">
        <v>214</v>
      </c>
      <c r="L153" s="7" t="s">
        <v>204</v>
      </c>
      <c r="M153" s="7" t="s">
        <v>29</v>
      </c>
    </row>
    <row r="154">
      <c r="A154" s="6" t="s">
        <v>2443</v>
      </c>
      <c r="B154" s="7">
        <v>9.0</v>
      </c>
      <c r="C154" s="53">
        <v>13200.0</v>
      </c>
      <c r="D154" s="7" t="s">
        <v>234</v>
      </c>
      <c r="E154" s="7">
        <v>13.0</v>
      </c>
      <c r="F154" s="7">
        <v>15.0</v>
      </c>
      <c r="G154" s="7">
        <v>3.0</v>
      </c>
      <c r="H154" s="7">
        <v>-2.0</v>
      </c>
      <c r="I154" s="7">
        <v>-5.0</v>
      </c>
      <c r="J154" s="7">
        <v>5.0</v>
      </c>
      <c r="K154" s="7">
        <v>2.0</v>
      </c>
      <c r="L154" s="7" t="s">
        <v>204</v>
      </c>
      <c r="M154" s="7" t="s">
        <v>42</v>
      </c>
    </row>
    <row r="155">
      <c r="A155" s="6" t="s">
        <v>2444</v>
      </c>
      <c r="B155" s="7">
        <v>13.0</v>
      </c>
      <c r="C155" s="53">
        <v>52000.0</v>
      </c>
      <c r="D155" s="7" t="s">
        <v>234</v>
      </c>
      <c r="E155" s="7">
        <v>18.0</v>
      </c>
      <c r="F155" s="7">
        <v>20.0</v>
      </c>
      <c r="G155" s="7">
        <v>3.0</v>
      </c>
      <c r="H155" s="7">
        <v>-3.0</v>
      </c>
      <c r="I155" s="7">
        <v>-5.0</v>
      </c>
      <c r="J155" s="7">
        <v>6.0</v>
      </c>
      <c r="K155" s="7">
        <v>2.0</v>
      </c>
      <c r="L155" s="7" t="s">
        <v>204</v>
      </c>
      <c r="M155" s="7" t="s">
        <v>42</v>
      </c>
    </row>
    <row r="156">
      <c r="A156" s="6" t="s">
        <v>2445</v>
      </c>
      <c r="B156" s="7">
        <v>17.0</v>
      </c>
      <c r="C156" s="53">
        <v>240000.0</v>
      </c>
      <c r="D156" s="7" t="s">
        <v>234</v>
      </c>
      <c r="E156" s="7">
        <v>22.0</v>
      </c>
      <c r="F156" s="7">
        <v>24.0</v>
      </c>
      <c r="G156" s="7">
        <v>4.0</v>
      </c>
      <c r="H156" s="7">
        <v>-3.0</v>
      </c>
      <c r="I156" s="7">
        <v>-5.0</v>
      </c>
      <c r="J156" s="7">
        <v>7.0</v>
      </c>
      <c r="K156" s="7">
        <v>3.0</v>
      </c>
      <c r="L156" s="7" t="s">
        <v>204</v>
      </c>
      <c r="M156" s="7" t="s">
        <v>42</v>
      </c>
    </row>
    <row r="157">
      <c r="A157" s="6" t="s">
        <v>2446</v>
      </c>
      <c r="B157" s="7">
        <v>13.0</v>
      </c>
      <c r="C157" s="53">
        <v>53600.0</v>
      </c>
      <c r="D157" s="7" t="s">
        <v>234</v>
      </c>
      <c r="E157" s="7">
        <v>18.0</v>
      </c>
      <c r="F157" s="7">
        <v>20.0</v>
      </c>
      <c r="G157" s="7">
        <v>4.0</v>
      </c>
      <c r="H157" s="7">
        <v>-2.0</v>
      </c>
      <c r="I157" s="7">
        <v>-5.0</v>
      </c>
      <c r="J157" s="7">
        <v>5.0</v>
      </c>
      <c r="K157" s="7">
        <v>2.0</v>
      </c>
      <c r="L157" s="7" t="s">
        <v>204</v>
      </c>
      <c r="M157" s="7" t="s">
        <v>9</v>
      </c>
    </row>
    <row r="158">
      <c r="A158" s="6" t="s">
        <v>2447</v>
      </c>
      <c r="B158" s="7">
        <v>9.0</v>
      </c>
      <c r="C158" s="53">
        <v>14200.0</v>
      </c>
      <c r="D158" s="7" t="s">
        <v>234</v>
      </c>
      <c r="E158" s="7">
        <v>14.0</v>
      </c>
      <c r="F158" s="7">
        <v>16.0</v>
      </c>
      <c r="G158" s="7">
        <v>3.0</v>
      </c>
      <c r="H158" s="7">
        <v>-2.0</v>
      </c>
      <c r="I158" s="7">
        <v>-5.0</v>
      </c>
      <c r="J158" s="7">
        <v>4.0</v>
      </c>
      <c r="K158" s="7">
        <v>2.0</v>
      </c>
      <c r="L158" s="7" t="s">
        <v>204</v>
      </c>
      <c r="M158" s="7" t="s">
        <v>9</v>
      </c>
    </row>
    <row r="159">
      <c r="A159" s="6" t="s">
        <v>2448</v>
      </c>
      <c r="B159" s="7">
        <v>7.0</v>
      </c>
      <c r="C159" s="53">
        <v>7500.0</v>
      </c>
      <c r="D159" s="7" t="s">
        <v>2282</v>
      </c>
      <c r="E159" s="7">
        <v>7.0</v>
      </c>
      <c r="F159" s="7">
        <v>8.0</v>
      </c>
      <c r="G159" s="7">
        <v>5.0</v>
      </c>
      <c r="H159" s="7">
        <v>-1.0</v>
      </c>
      <c r="I159" s="7">
        <v>0.0</v>
      </c>
      <c r="J159" s="7">
        <v>3.0</v>
      </c>
      <c r="K159" s="7">
        <v>1.0</v>
      </c>
      <c r="L159" s="7" t="s">
        <v>2449</v>
      </c>
      <c r="M159" s="7" t="s">
        <v>14</v>
      </c>
    </row>
    <row r="160">
      <c r="A160" s="6" t="s">
        <v>2450</v>
      </c>
      <c r="B160" s="7">
        <v>5.0</v>
      </c>
      <c r="C160" s="53">
        <v>2600.0</v>
      </c>
      <c r="D160" s="7" t="s">
        <v>2282</v>
      </c>
      <c r="E160" s="7">
        <v>2.0</v>
      </c>
      <c r="F160" s="7">
        <v>3.0</v>
      </c>
      <c r="G160" s="7">
        <v>6.0</v>
      </c>
      <c r="H160" s="7">
        <v>0.0</v>
      </c>
      <c r="I160" s="7">
        <v>0.0</v>
      </c>
      <c r="J160" s="7">
        <v>0.0</v>
      </c>
      <c r="K160" s="7" t="s">
        <v>214</v>
      </c>
      <c r="L160" s="7" t="s">
        <v>204</v>
      </c>
      <c r="M160" s="7" t="s">
        <v>9</v>
      </c>
    </row>
    <row r="161">
      <c r="A161" s="6" t="s">
        <v>2451</v>
      </c>
      <c r="B161" s="7">
        <v>3.0</v>
      </c>
      <c r="C161" s="53">
        <v>1300.0</v>
      </c>
      <c r="D161" s="7" t="s">
        <v>2282</v>
      </c>
      <c r="E161" s="7">
        <v>1.0</v>
      </c>
      <c r="F161" s="7">
        <v>2.0</v>
      </c>
      <c r="G161" s="7">
        <v>6.0</v>
      </c>
      <c r="H161" s="7">
        <v>0.0</v>
      </c>
      <c r="I161" s="7">
        <v>0.0</v>
      </c>
      <c r="J161" s="7">
        <v>0.0</v>
      </c>
      <c r="K161" s="7" t="s">
        <v>214</v>
      </c>
      <c r="L161" s="7" t="s">
        <v>204</v>
      </c>
      <c r="M161" s="7" t="s">
        <v>9</v>
      </c>
    </row>
    <row r="162">
      <c r="A162" s="6" t="s">
        <v>2452</v>
      </c>
      <c r="B162" s="7">
        <v>6.0</v>
      </c>
      <c r="C162" s="53">
        <v>4100.0</v>
      </c>
      <c r="D162" s="7" t="s">
        <v>2282</v>
      </c>
      <c r="E162" s="7">
        <v>4.0</v>
      </c>
      <c r="F162" s="7">
        <v>5.0</v>
      </c>
      <c r="G162" s="7">
        <v>7.0</v>
      </c>
      <c r="H162" s="7">
        <v>0.0</v>
      </c>
      <c r="I162" s="7">
        <v>0.0</v>
      </c>
      <c r="J162" s="7">
        <v>0.0</v>
      </c>
      <c r="K162" s="7" t="s">
        <v>214</v>
      </c>
      <c r="L162" s="7" t="s">
        <v>204</v>
      </c>
      <c r="M162" s="7" t="s">
        <v>9</v>
      </c>
    </row>
    <row r="163">
      <c r="A163" s="6" t="s">
        <v>2453</v>
      </c>
      <c r="B163" s="7">
        <v>1.0</v>
      </c>
      <c r="C163" s="7">
        <v>95.0</v>
      </c>
      <c r="D163" s="7" t="s">
        <v>2282</v>
      </c>
      <c r="E163" s="7">
        <v>0.0</v>
      </c>
      <c r="F163" s="7">
        <v>1.0</v>
      </c>
      <c r="G163" s="7">
        <v>6.0</v>
      </c>
      <c r="H163" s="7">
        <v>0.0</v>
      </c>
      <c r="I163" s="7">
        <v>0.0</v>
      </c>
      <c r="J163" s="7">
        <v>0.0</v>
      </c>
      <c r="K163" s="7" t="s">
        <v>214</v>
      </c>
      <c r="L163" s="7" t="s">
        <v>204</v>
      </c>
      <c r="M163" s="7" t="s">
        <v>9</v>
      </c>
    </row>
    <row r="164">
      <c r="A164" s="6" t="s">
        <v>2454</v>
      </c>
      <c r="B164" s="7">
        <v>16.0</v>
      </c>
      <c r="C164" s="53">
        <v>145500.0</v>
      </c>
      <c r="D164" s="7" t="s">
        <v>234</v>
      </c>
      <c r="E164" s="7">
        <v>21.0</v>
      </c>
      <c r="F164" s="7">
        <v>23.0</v>
      </c>
      <c r="G164" s="7">
        <v>4.0</v>
      </c>
      <c r="H164" s="7">
        <v>-3.0</v>
      </c>
      <c r="I164" s="7">
        <v>-5.0</v>
      </c>
      <c r="J164" s="7">
        <v>6.0</v>
      </c>
      <c r="K164" s="7">
        <v>2.0</v>
      </c>
      <c r="L164" s="7" t="s">
        <v>204</v>
      </c>
      <c r="M164" s="7" t="s">
        <v>9</v>
      </c>
    </row>
    <row r="165">
      <c r="A165" s="6" t="s">
        <v>2455</v>
      </c>
      <c r="B165" s="7">
        <v>15.0</v>
      </c>
      <c r="C165" s="53">
        <v>95200.0</v>
      </c>
      <c r="D165" s="7" t="s">
        <v>2282</v>
      </c>
      <c r="E165" s="7">
        <v>18.0</v>
      </c>
      <c r="F165" s="7">
        <v>19.0</v>
      </c>
      <c r="G165" s="7">
        <v>6.0</v>
      </c>
      <c r="H165" s="7">
        <v>0.0</v>
      </c>
      <c r="I165" s="7">
        <v>0.0</v>
      </c>
      <c r="J165" s="7">
        <v>4.0</v>
      </c>
      <c r="K165" s="7" t="s">
        <v>214</v>
      </c>
      <c r="L165" s="7" t="s">
        <v>204</v>
      </c>
      <c r="M165" s="7" t="s">
        <v>9</v>
      </c>
    </row>
    <row r="166">
      <c r="A166" s="6" t="s">
        <v>2456</v>
      </c>
      <c r="B166" s="7">
        <v>8.0</v>
      </c>
      <c r="C166" s="53">
        <v>9900.0</v>
      </c>
      <c r="D166" s="7" t="s">
        <v>234</v>
      </c>
      <c r="E166" s="7">
        <v>13.0</v>
      </c>
      <c r="F166" s="7">
        <v>14.0</v>
      </c>
      <c r="G166" s="7">
        <v>2.0</v>
      </c>
      <c r="H166" s="7">
        <v>-3.0</v>
      </c>
      <c r="I166" s="7">
        <v>-10.0</v>
      </c>
      <c r="J166" s="7">
        <v>3.0</v>
      </c>
      <c r="K166" s="7">
        <v>3.0</v>
      </c>
      <c r="L166" s="7" t="s">
        <v>204</v>
      </c>
      <c r="M166" s="7" t="s">
        <v>42</v>
      </c>
    </row>
    <row r="167">
      <c r="A167" s="6" t="s">
        <v>2457</v>
      </c>
      <c r="B167" s="7">
        <v>12.0</v>
      </c>
      <c r="C167" s="53">
        <v>38500.0</v>
      </c>
      <c r="D167" s="7" t="s">
        <v>234</v>
      </c>
      <c r="E167" s="7">
        <v>17.0</v>
      </c>
      <c r="F167" s="7">
        <v>18.0</v>
      </c>
      <c r="G167" s="7">
        <v>3.0</v>
      </c>
      <c r="H167" s="7">
        <v>-5.0</v>
      </c>
      <c r="I167" s="7">
        <v>-10.0</v>
      </c>
      <c r="J167" s="7">
        <v>4.0</v>
      </c>
      <c r="K167" s="7">
        <v>4.0</v>
      </c>
      <c r="L167" s="7" t="s">
        <v>204</v>
      </c>
      <c r="M167" s="7" t="s">
        <v>42</v>
      </c>
    </row>
    <row r="168">
      <c r="A168" s="6" t="s">
        <v>2458</v>
      </c>
      <c r="B168" s="7">
        <v>16.0</v>
      </c>
      <c r="C168" s="53">
        <v>147500.0</v>
      </c>
      <c r="D168" s="7" t="s">
        <v>234</v>
      </c>
      <c r="E168" s="7">
        <v>22.0</v>
      </c>
      <c r="F168" s="7">
        <v>23.0</v>
      </c>
      <c r="G168" s="7">
        <v>3.0</v>
      </c>
      <c r="H168" s="7">
        <v>-5.0</v>
      </c>
      <c r="I168" s="7">
        <v>-10.0</v>
      </c>
      <c r="J168" s="7">
        <v>4.0</v>
      </c>
      <c r="K168" s="7">
        <v>4.0</v>
      </c>
      <c r="L168" s="7" t="s">
        <v>204</v>
      </c>
      <c r="M168" s="7" t="s">
        <v>42</v>
      </c>
    </row>
    <row r="169">
      <c r="A169" s="6" t="s">
        <v>2459</v>
      </c>
      <c r="B169" s="7">
        <v>2.0</v>
      </c>
      <c r="C169" s="53">
        <v>1000.0</v>
      </c>
      <c r="D169" s="7" t="s">
        <v>234</v>
      </c>
      <c r="E169" s="7">
        <v>4.0</v>
      </c>
      <c r="F169" s="7">
        <v>6.0</v>
      </c>
      <c r="G169" s="7">
        <v>2.0</v>
      </c>
      <c r="H169" s="7">
        <v>-3.0</v>
      </c>
      <c r="I169" s="7">
        <v>-10.0</v>
      </c>
      <c r="J169" s="7">
        <v>1.0</v>
      </c>
      <c r="K169" s="7">
        <v>3.0</v>
      </c>
      <c r="L169" s="7" t="s">
        <v>204</v>
      </c>
      <c r="M169" s="7" t="s">
        <v>9</v>
      </c>
    </row>
    <row r="170">
      <c r="A170" s="38" t="s">
        <v>2460</v>
      </c>
      <c r="B170" s="39">
        <v>2.0</v>
      </c>
      <c r="C170" s="55">
        <v>950.0</v>
      </c>
      <c r="D170" s="39" t="s">
        <v>2282</v>
      </c>
      <c r="E170" s="39">
        <v>2.0</v>
      </c>
      <c r="F170" s="39">
        <v>2.0</v>
      </c>
      <c r="G170" s="39">
        <v>5.0</v>
      </c>
      <c r="H170" s="39">
        <v>0.0</v>
      </c>
      <c r="I170" s="39">
        <v>0.0</v>
      </c>
      <c r="J170" s="39">
        <v>1.0</v>
      </c>
      <c r="K170" s="39" t="s">
        <v>214</v>
      </c>
      <c r="L170" s="39" t="s">
        <v>204</v>
      </c>
      <c r="M170" s="39" t="s">
        <v>24</v>
      </c>
    </row>
    <row r="171">
      <c r="A171" s="6" t="s">
        <v>2461</v>
      </c>
      <c r="B171" s="7">
        <v>5.0</v>
      </c>
      <c r="C171" s="53">
        <v>2650.0</v>
      </c>
      <c r="D171" s="7" t="s">
        <v>2282</v>
      </c>
      <c r="E171" s="7">
        <v>5.0</v>
      </c>
      <c r="F171" s="7">
        <v>5.0</v>
      </c>
      <c r="G171" s="7">
        <v>5.0</v>
      </c>
      <c r="H171" s="7">
        <v>0.0</v>
      </c>
      <c r="I171" s="7">
        <v>0.0</v>
      </c>
      <c r="J171" s="7">
        <v>2.0</v>
      </c>
      <c r="K171" s="7" t="s">
        <v>214</v>
      </c>
      <c r="L171" s="7" t="s">
        <v>204</v>
      </c>
      <c r="M171" s="7" t="s">
        <v>24</v>
      </c>
    </row>
    <row r="172">
      <c r="A172" s="6" t="s">
        <v>2462</v>
      </c>
      <c r="B172" s="7">
        <v>8.0</v>
      </c>
      <c r="C172" s="53">
        <v>8800.0</v>
      </c>
      <c r="D172" s="7" t="s">
        <v>2282</v>
      </c>
      <c r="E172" s="7">
        <v>10.0</v>
      </c>
      <c r="F172" s="7">
        <v>10.0</v>
      </c>
      <c r="G172" s="7">
        <v>5.0</v>
      </c>
      <c r="H172" s="7">
        <v>0.0</v>
      </c>
      <c r="I172" s="7">
        <v>0.0</v>
      </c>
      <c r="J172" s="7">
        <v>2.0</v>
      </c>
      <c r="K172" s="7" t="s">
        <v>214</v>
      </c>
      <c r="L172" s="7" t="s">
        <v>204</v>
      </c>
      <c r="M172" s="7" t="s">
        <v>24</v>
      </c>
    </row>
    <row r="173">
      <c r="A173" s="6" t="s">
        <v>2463</v>
      </c>
      <c r="B173" s="7">
        <v>11.0</v>
      </c>
      <c r="C173" s="53">
        <v>23500.0</v>
      </c>
      <c r="D173" s="7" t="s">
        <v>2282</v>
      </c>
      <c r="E173" s="7">
        <v>14.0</v>
      </c>
      <c r="F173" s="7">
        <v>14.0</v>
      </c>
      <c r="G173" s="7">
        <v>5.0</v>
      </c>
      <c r="H173" s="7">
        <v>0.0</v>
      </c>
      <c r="I173" s="7">
        <v>0.0</v>
      </c>
      <c r="J173" s="7">
        <v>3.0</v>
      </c>
      <c r="K173" s="7" t="s">
        <v>214</v>
      </c>
      <c r="L173" s="7" t="s">
        <v>204</v>
      </c>
      <c r="M173" s="7" t="s">
        <v>24</v>
      </c>
    </row>
    <row r="174">
      <c r="A174" s="6" t="s">
        <v>2464</v>
      </c>
      <c r="B174" s="7">
        <v>15.0</v>
      </c>
      <c r="C174" s="53">
        <v>99900.0</v>
      </c>
      <c r="D174" s="7" t="s">
        <v>2282</v>
      </c>
      <c r="E174" s="7">
        <v>19.0</v>
      </c>
      <c r="F174" s="7">
        <v>20.0</v>
      </c>
      <c r="G174" s="7">
        <v>5.0</v>
      </c>
      <c r="H174" s="7">
        <v>0.0</v>
      </c>
      <c r="I174" s="7">
        <v>0.0</v>
      </c>
      <c r="J174" s="7">
        <v>4.0</v>
      </c>
      <c r="K174" s="7" t="s">
        <v>214</v>
      </c>
      <c r="L174" s="7" t="s">
        <v>204</v>
      </c>
      <c r="M174" s="7" t="s">
        <v>24</v>
      </c>
    </row>
    <row r="175">
      <c r="A175" s="6" t="s">
        <v>2465</v>
      </c>
      <c r="B175" s="7">
        <v>12.0</v>
      </c>
      <c r="C175" s="53">
        <v>39650.0</v>
      </c>
      <c r="D175" s="7" t="s">
        <v>234</v>
      </c>
      <c r="E175" s="7">
        <v>16.0</v>
      </c>
      <c r="F175" s="7">
        <v>18.0</v>
      </c>
      <c r="G175" s="7">
        <v>4.0</v>
      </c>
      <c r="H175" s="7">
        <v>-2.0</v>
      </c>
      <c r="I175" s="7">
        <v>-5.0</v>
      </c>
      <c r="J175" s="7">
        <v>5.0</v>
      </c>
      <c r="K175" s="7">
        <v>2.0</v>
      </c>
      <c r="L175" s="7" t="s">
        <v>204</v>
      </c>
      <c r="M175" s="7" t="s">
        <v>9</v>
      </c>
    </row>
    <row r="176">
      <c r="A176" s="6" t="s">
        <v>2466</v>
      </c>
      <c r="B176" s="7">
        <v>16.0</v>
      </c>
      <c r="C176" s="53">
        <v>163400.0</v>
      </c>
      <c r="D176" s="7" t="s">
        <v>234</v>
      </c>
      <c r="E176" s="7">
        <v>22.0</v>
      </c>
      <c r="F176" s="7">
        <v>24.0</v>
      </c>
      <c r="G176" s="7">
        <v>4.0</v>
      </c>
      <c r="H176" s="7">
        <v>-3.0</v>
      </c>
      <c r="I176" s="7">
        <v>-5.0</v>
      </c>
      <c r="J176" s="7">
        <v>6.0</v>
      </c>
      <c r="K176" s="7">
        <v>2.0</v>
      </c>
      <c r="L176" s="7" t="s">
        <v>204</v>
      </c>
      <c r="M176" s="7" t="s">
        <v>9</v>
      </c>
    </row>
    <row r="177">
      <c r="A177" s="6" t="s">
        <v>2467</v>
      </c>
      <c r="B177" s="7">
        <v>20.0</v>
      </c>
      <c r="C177" s="53">
        <v>827250.0</v>
      </c>
      <c r="D177" s="7" t="s">
        <v>234</v>
      </c>
      <c r="E177" s="7">
        <v>26.0</v>
      </c>
      <c r="F177" s="7">
        <v>27.0</v>
      </c>
      <c r="G177" s="7">
        <v>5.0</v>
      </c>
      <c r="H177" s="7">
        <v>-2.0</v>
      </c>
      <c r="I177" s="7">
        <v>-5.0</v>
      </c>
      <c r="J177" s="7">
        <v>7.0</v>
      </c>
      <c r="K177" s="7">
        <v>2.0</v>
      </c>
      <c r="L177" s="7" t="s">
        <v>204</v>
      </c>
      <c r="M177" s="7" t="s">
        <v>9</v>
      </c>
    </row>
    <row r="178">
      <c r="A178" s="6" t="s">
        <v>2468</v>
      </c>
      <c r="B178" s="7">
        <v>6.0</v>
      </c>
      <c r="C178" s="53">
        <v>3910.0</v>
      </c>
      <c r="D178" s="7" t="s">
        <v>234</v>
      </c>
      <c r="E178" s="7">
        <v>9.0</v>
      </c>
      <c r="F178" s="7">
        <v>11.0</v>
      </c>
      <c r="G178" s="7">
        <v>3.0</v>
      </c>
      <c r="H178" s="7">
        <v>-2.0</v>
      </c>
      <c r="I178" s="7">
        <v>-5.0</v>
      </c>
      <c r="J178" s="7">
        <v>1.0</v>
      </c>
      <c r="K178" s="7">
        <v>2.0</v>
      </c>
      <c r="L178" s="7" t="s">
        <v>204</v>
      </c>
      <c r="M178" s="7" t="s">
        <v>9</v>
      </c>
    </row>
    <row r="179">
      <c r="A179" s="6" t="s">
        <v>2469</v>
      </c>
      <c r="B179" s="7">
        <v>8.0</v>
      </c>
      <c r="C179" s="53">
        <v>10250.0</v>
      </c>
      <c r="D179" s="7" t="s">
        <v>234</v>
      </c>
      <c r="E179" s="7">
        <v>13.0</v>
      </c>
      <c r="F179" s="7">
        <v>15.0</v>
      </c>
      <c r="G179" s="7">
        <v>2.0</v>
      </c>
      <c r="H179" s="7">
        <v>-3.0</v>
      </c>
      <c r="I179" s="7">
        <v>-10.0</v>
      </c>
      <c r="J179" s="7">
        <v>3.0</v>
      </c>
      <c r="K179" s="7">
        <v>3.0</v>
      </c>
      <c r="L179" s="7" t="s">
        <v>204</v>
      </c>
      <c r="M179" s="7" t="s">
        <v>9</v>
      </c>
    </row>
    <row r="180">
      <c r="A180" s="6" t="s">
        <v>2470</v>
      </c>
      <c r="B180" s="7">
        <v>11.0</v>
      </c>
      <c r="C180" s="53">
        <v>23400.0</v>
      </c>
      <c r="D180" s="7" t="s">
        <v>234</v>
      </c>
      <c r="E180" s="7">
        <v>16.0</v>
      </c>
      <c r="F180" s="7">
        <v>18.0</v>
      </c>
      <c r="G180" s="7">
        <v>3.0</v>
      </c>
      <c r="H180" s="7">
        <v>-2.0</v>
      </c>
      <c r="I180" s="7">
        <v>-5.0</v>
      </c>
      <c r="J180" s="7">
        <v>4.0</v>
      </c>
      <c r="K180" s="7">
        <v>2.0</v>
      </c>
      <c r="L180" s="7" t="s">
        <v>204</v>
      </c>
      <c r="M180" s="7" t="s">
        <v>9</v>
      </c>
    </row>
    <row r="181">
      <c r="A181" s="6" t="s">
        <v>2471</v>
      </c>
      <c r="B181" s="7">
        <v>14.0</v>
      </c>
      <c r="C181" s="53">
        <v>71850.0</v>
      </c>
      <c r="D181" s="7" t="s">
        <v>234</v>
      </c>
      <c r="E181" s="7">
        <v>19.0</v>
      </c>
      <c r="F181" s="7">
        <v>21.0</v>
      </c>
      <c r="G181" s="7">
        <v>4.0</v>
      </c>
      <c r="H181" s="7">
        <v>-2.0</v>
      </c>
      <c r="I181" s="7">
        <v>-5.0</v>
      </c>
      <c r="J181" s="7">
        <v>5.0</v>
      </c>
      <c r="K181" s="7">
        <v>2.0</v>
      </c>
      <c r="L181" s="7" t="s">
        <v>204</v>
      </c>
      <c r="M181" s="7" t="s">
        <v>9</v>
      </c>
    </row>
    <row r="182">
      <c r="A182" s="6" t="s">
        <v>2472</v>
      </c>
      <c r="B182" s="7">
        <v>18.0</v>
      </c>
      <c r="C182" s="53">
        <v>415800.0</v>
      </c>
      <c r="D182" s="7" t="s">
        <v>234</v>
      </c>
      <c r="E182" s="7">
        <v>24.0</v>
      </c>
      <c r="F182" s="7">
        <v>26.0</v>
      </c>
      <c r="G182" s="7">
        <v>4.0</v>
      </c>
      <c r="H182" s="7">
        <v>-3.0</v>
      </c>
      <c r="I182" s="7">
        <v>-5.0</v>
      </c>
      <c r="J182" s="7">
        <v>7.0</v>
      </c>
      <c r="K182" s="7">
        <v>2.0</v>
      </c>
      <c r="L182" s="7" t="s">
        <v>204</v>
      </c>
      <c r="M182" s="7" t="s">
        <v>9</v>
      </c>
    </row>
    <row r="183">
      <c r="A183" s="6" t="s">
        <v>2473</v>
      </c>
      <c r="B183" s="7">
        <v>18.0</v>
      </c>
      <c r="C183" s="53">
        <v>365650.0</v>
      </c>
      <c r="D183" s="7" t="s">
        <v>234</v>
      </c>
      <c r="E183" s="7">
        <v>23.0</v>
      </c>
      <c r="F183" s="7">
        <v>24.0</v>
      </c>
      <c r="G183" s="7">
        <v>5.0</v>
      </c>
      <c r="H183" s="7">
        <v>0.0</v>
      </c>
      <c r="I183" s="7">
        <v>0.0</v>
      </c>
      <c r="J183" s="7">
        <v>4.0</v>
      </c>
      <c r="K183" s="7">
        <v>1.0</v>
      </c>
      <c r="L183" s="7" t="s">
        <v>204</v>
      </c>
      <c r="M183" s="7" t="s">
        <v>9</v>
      </c>
    </row>
    <row r="184">
      <c r="A184" s="6" t="s">
        <v>2474</v>
      </c>
      <c r="B184" s="7">
        <v>10.0</v>
      </c>
      <c r="C184" s="53">
        <v>20000.0</v>
      </c>
      <c r="D184" s="7" t="s">
        <v>2282</v>
      </c>
      <c r="E184" s="7">
        <v>13.0</v>
      </c>
      <c r="F184" s="7">
        <v>15.0</v>
      </c>
      <c r="G184" s="7">
        <v>4.0</v>
      </c>
      <c r="H184" s="7">
        <v>-1.0</v>
      </c>
      <c r="I184" s="7">
        <v>0.0</v>
      </c>
      <c r="J184" s="7">
        <v>1.0</v>
      </c>
      <c r="K184" s="7">
        <v>1.0</v>
      </c>
      <c r="L184" s="7" t="s">
        <v>2475</v>
      </c>
      <c r="M184" s="7" t="s">
        <v>34</v>
      </c>
    </row>
    <row r="185">
      <c r="A185" s="6" t="s">
        <v>2476</v>
      </c>
      <c r="B185" s="7">
        <v>14.0</v>
      </c>
      <c r="C185" s="53">
        <v>90000.0</v>
      </c>
      <c r="D185" s="7" t="s">
        <v>2282</v>
      </c>
      <c r="E185" s="7">
        <v>16.0</v>
      </c>
      <c r="F185" s="7">
        <v>18.0</v>
      </c>
      <c r="G185" s="7">
        <v>5.0</v>
      </c>
      <c r="H185" s="7">
        <v>-1.0</v>
      </c>
      <c r="I185" s="7">
        <v>0.0</v>
      </c>
      <c r="J185" s="7">
        <v>2.0</v>
      </c>
      <c r="K185" s="7">
        <v>1.0</v>
      </c>
      <c r="L185" s="7" t="s">
        <v>2475</v>
      </c>
      <c r="M185" s="7" t="s">
        <v>34</v>
      </c>
    </row>
    <row r="186">
      <c r="A186" s="6" t="s">
        <v>2477</v>
      </c>
      <c r="B186" s="7">
        <v>18.0</v>
      </c>
      <c r="C186" s="53">
        <v>382500.0</v>
      </c>
      <c r="D186" s="7" t="s">
        <v>2282</v>
      </c>
      <c r="E186" s="7">
        <v>20.0</v>
      </c>
      <c r="F186" s="7">
        <v>22.0</v>
      </c>
      <c r="G186" s="7">
        <v>6.0</v>
      </c>
      <c r="H186" s="7">
        <v>-1.0</v>
      </c>
      <c r="I186" s="7">
        <v>0.0</v>
      </c>
      <c r="J186" s="7">
        <v>3.0</v>
      </c>
      <c r="K186" s="7">
        <v>1.0</v>
      </c>
      <c r="L186" s="7" t="s">
        <v>2475</v>
      </c>
      <c r="M186" s="7" t="s">
        <v>34</v>
      </c>
    </row>
    <row r="187">
      <c r="A187" s="6" t="s">
        <v>2478</v>
      </c>
      <c r="B187" s="7">
        <v>19.0</v>
      </c>
      <c r="C187" s="53">
        <v>610250.0</v>
      </c>
      <c r="D187" s="7" t="s">
        <v>234</v>
      </c>
      <c r="E187" s="7">
        <v>25.0</v>
      </c>
      <c r="F187" s="7">
        <v>26.0</v>
      </c>
      <c r="G187" s="7">
        <v>5.0</v>
      </c>
      <c r="H187" s="7">
        <v>-3.0</v>
      </c>
      <c r="I187" s="7">
        <v>-5.0</v>
      </c>
      <c r="J187" s="7">
        <v>7.0</v>
      </c>
      <c r="K187" s="7">
        <v>2.0</v>
      </c>
      <c r="L187" s="7" t="s">
        <v>204</v>
      </c>
      <c r="M187" s="7" t="s">
        <v>9</v>
      </c>
    </row>
    <row r="188">
      <c r="A188" s="6" t="s">
        <v>2479</v>
      </c>
      <c r="B188" s="7">
        <v>6.0</v>
      </c>
      <c r="C188" s="53">
        <v>4120.0</v>
      </c>
      <c r="D188" s="7" t="s">
        <v>2282</v>
      </c>
      <c r="E188" s="7">
        <v>7.0</v>
      </c>
      <c r="F188" s="7">
        <v>7.0</v>
      </c>
      <c r="G188" s="7">
        <v>5.0</v>
      </c>
      <c r="H188" s="7">
        <v>0.0</v>
      </c>
      <c r="I188" s="7">
        <v>0.0</v>
      </c>
      <c r="J188" s="7">
        <v>2.0</v>
      </c>
      <c r="K188" s="7" t="s">
        <v>214</v>
      </c>
      <c r="L188" s="7" t="s">
        <v>204</v>
      </c>
      <c r="M188" s="7" t="s">
        <v>9</v>
      </c>
    </row>
    <row r="189">
      <c r="A189" s="6" t="s">
        <v>2480</v>
      </c>
      <c r="B189" s="7">
        <v>2.0</v>
      </c>
      <c r="C189" s="53">
        <v>650.0</v>
      </c>
      <c r="D189" s="7" t="s">
        <v>2282</v>
      </c>
      <c r="E189" s="7">
        <v>2.0</v>
      </c>
      <c r="F189" s="7">
        <v>2.0</v>
      </c>
      <c r="G189" s="7">
        <v>4.0</v>
      </c>
      <c r="H189" s="7">
        <v>0.0</v>
      </c>
      <c r="I189" s="7">
        <v>0.0</v>
      </c>
      <c r="J189" s="7">
        <v>0.0</v>
      </c>
      <c r="K189" s="7" t="s">
        <v>214</v>
      </c>
      <c r="L189" s="7" t="s">
        <v>204</v>
      </c>
      <c r="M189" s="7" t="s">
        <v>19</v>
      </c>
    </row>
    <row r="190">
      <c r="A190" s="6" t="s">
        <v>2481</v>
      </c>
      <c r="B190" s="7">
        <v>6.0</v>
      </c>
      <c r="C190" s="53">
        <v>4150.0</v>
      </c>
      <c r="D190" s="7" t="s">
        <v>2282</v>
      </c>
      <c r="E190" s="7">
        <v>6.0</v>
      </c>
      <c r="F190" s="7">
        <v>6.0</v>
      </c>
      <c r="G190" s="7">
        <v>6.0</v>
      </c>
      <c r="H190" s="7">
        <v>0.0</v>
      </c>
      <c r="I190" s="7">
        <v>0.0</v>
      </c>
      <c r="J190" s="7">
        <v>1.0</v>
      </c>
      <c r="K190" s="7" t="s">
        <v>214</v>
      </c>
      <c r="L190" s="7" t="s">
        <v>204</v>
      </c>
      <c r="M190" s="7" t="s">
        <v>19</v>
      </c>
    </row>
    <row r="191">
      <c r="A191" s="6" t="s">
        <v>2482</v>
      </c>
      <c r="B191" s="7">
        <v>9.0</v>
      </c>
      <c r="C191" s="53">
        <v>12500.0</v>
      </c>
      <c r="D191" s="7" t="s">
        <v>2282</v>
      </c>
      <c r="E191" s="7">
        <v>11.0</v>
      </c>
      <c r="F191" s="7">
        <v>11.0</v>
      </c>
      <c r="G191" s="7">
        <v>7.0</v>
      </c>
      <c r="H191" s="7">
        <v>0.0</v>
      </c>
      <c r="I191" s="7">
        <v>0.0</v>
      </c>
      <c r="J191" s="7">
        <v>2.0</v>
      </c>
      <c r="K191" s="7" t="s">
        <v>214</v>
      </c>
      <c r="L191" s="7" t="s">
        <v>204</v>
      </c>
      <c r="M191" s="7" t="s">
        <v>19</v>
      </c>
    </row>
    <row r="192">
      <c r="A192" s="6" t="s">
        <v>2483</v>
      </c>
      <c r="B192" s="7">
        <v>13.0</v>
      </c>
      <c r="C192" s="53">
        <v>48500.0</v>
      </c>
      <c r="D192" s="7" t="s">
        <v>2282</v>
      </c>
      <c r="E192" s="7">
        <v>15.0</v>
      </c>
      <c r="F192" s="7">
        <v>15.0</v>
      </c>
      <c r="G192" s="7">
        <v>8.0</v>
      </c>
      <c r="H192" s="7">
        <v>0.0</v>
      </c>
      <c r="I192" s="7">
        <v>0.0</v>
      </c>
      <c r="J192" s="7">
        <v>3.0</v>
      </c>
      <c r="K192" s="7" t="s">
        <v>214</v>
      </c>
      <c r="L192" s="7" t="s">
        <v>204</v>
      </c>
      <c r="M192" s="7" t="s">
        <v>19</v>
      </c>
    </row>
    <row r="193">
      <c r="A193" s="6" t="s">
        <v>2484</v>
      </c>
      <c r="B193" s="7">
        <v>18.0</v>
      </c>
      <c r="C193" s="53">
        <v>340000.0</v>
      </c>
      <c r="D193" s="7" t="s">
        <v>2282</v>
      </c>
      <c r="E193" s="7">
        <v>20.0</v>
      </c>
      <c r="F193" s="7">
        <v>20.0</v>
      </c>
      <c r="G193" s="7">
        <v>9.0</v>
      </c>
      <c r="H193" s="7">
        <v>0.0</v>
      </c>
      <c r="I193" s="7">
        <v>0.0</v>
      </c>
      <c r="J193" s="7">
        <v>4.0</v>
      </c>
      <c r="K193" s="7" t="s">
        <v>214</v>
      </c>
      <c r="L193" s="7" t="s">
        <v>204</v>
      </c>
      <c r="M193" s="7" t="s">
        <v>19</v>
      </c>
    </row>
  </sheetData>
  <customSheetViews>
    <customSheetView guid="{4D87BF5A-2268-4587-9FC9-190AC8AFF871}" filter="1" showAutoFilter="1">
      <autoFilter ref="$A$1:$M$193">
        <filterColumn colId="1">
          <filters>
            <filter val="1"/>
            <filter val="2"/>
          </filters>
        </filterColumn>
        <filterColumn colId="3">
          <filters>
            <filter val="Light"/>
          </filters>
        </filterColumn>
        <sortState ref="A1:M193">
          <sortCondition ref="C1:C193"/>
        </sortState>
      </autoFilter>
    </customSheetView>
  </customSheetViews>
  <drawing r:id="rId1"/>
</worksheet>
</file>