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D844EB6-916A-4E68-8823-75A98A7C9CD3}" xr6:coauthVersionLast="41" xr6:coauthVersionMax="41" xr10:uidLastSave="{00000000-0000-0000-0000-000000000000}"/>
  <bookViews>
    <workbookView xWindow="-120" yWindow="-120" windowWidth="29040" windowHeight="15840" tabRatio="838" activeTab="4" xr2:uid="{00000000-000D-0000-FFFF-FFFF00000000}"/>
  </bookViews>
  <sheets>
    <sheet name="EI_IE_WorkTrips" sheetId="1" r:id="rId1"/>
    <sheet name="EI_IE_AllTrips" sheetId="2" r:id="rId2"/>
    <sheet name="Gate_InOut" sheetId="3" r:id="rId3"/>
    <sheet name="EE_Trips" sheetId="4" r:id="rId4"/>
    <sheet name="Aggregate_Calculation" sheetId="5" r:id="rId5"/>
    <sheet name="Long_vs_Short_Ext" sheetId="7" r:id="rId6"/>
    <sheet name="VMT_n_Trips" sheetId="6" r:id="rId7"/>
    <sheet name="HB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5" l="1"/>
  <c r="H9" i="5"/>
  <c r="H8" i="5"/>
  <c r="H7" i="5"/>
  <c r="H6" i="5"/>
  <c r="H5" i="5"/>
  <c r="H4" i="5"/>
  <c r="E5" i="6" l="1"/>
  <c r="E4" i="6"/>
  <c r="D4" i="6"/>
  <c r="D5" i="6"/>
  <c r="AD31" i="4"/>
  <c r="AB29" i="4"/>
  <c r="AA29" i="4"/>
  <c r="Z29" i="4"/>
  <c r="Y29" i="4"/>
  <c r="X29" i="4"/>
  <c r="W29" i="4"/>
  <c r="V29" i="4"/>
  <c r="AB28" i="4"/>
  <c r="AA28" i="4"/>
  <c r="Z28" i="4"/>
  <c r="Z30" i="4" s="1"/>
  <c r="Y28" i="4"/>
  <c r="X28" i="4"/>
  <c r="W28" i="4"/>
  <c r="V28" i="4"/>
  <c r="AC28" i="4" s="1"/>
  <c r="AB27" i="4"/>
  <c r="AA27" i="4"/>
  <c r="Z27" i="4"/>
  <c r="Y27" i="4"/>
  <c r="X27" i="4"/>
  <c r="W27" i="4"/>
  <c r="V27" i="4"/>
  <c r="AC27" i="4" s="1"/>
  <c r="AB26" i="4"/>
  <c r="AA26" i="4"/>
  <c r="Z26" i="4"/>
  <c r="Y26" i="4"/>
  <c r="X26" i="4"/>
  <c r="AC26" i="4" s="1"/>
  <c r="W26" i="4"/>
  <c r="V26" i="4"/>
  <c r="AB25" i="4"/>
  <c r="AA25" i="4"/>
  <c r="AA30" i="4" s="1"/>
  <c r="Z25" i="4"/>
  <c r="Y25" i="4"/>
  <c r="X25" i="4"/>
  <c r="W25" i="4"/>
  <c r="AC25" i="4" s="1"/>
  <c r="V25" i="4"/>
  <c r="AB24" i="4"/>
  <c r="AA24" i="4"/>
  <c r="Z24" i="4"/>
  <c r="Y24" i="4"/>
  <c r="X24" i="4"/>
  <c r="X30" i="4" s="1"/>
  <c r="W24" i="4"/>
  <c r="V24" i="4"/>
  <c r="AC24" i="4" s="1"/>
  <c r="AB23" i="4"/>
  <c r="AA23" i="4"/>
  <c r="Z23" i="4"/>
  <c r="Y23" i="4"/>
  <c r="X23" i="4"/>
  <c r="W23" i="4"/>
  <c r="W30" i="4" s="1"/>
  <c r="V23" i="4"/>
  <c r="AC29" i="4"/>
  <c r="Y30" i="4"/>
  <c r="AA19" i="4"/>
  <c r="Z19" i="4"/>
  <c r="Y19" i="4"/>
  <c r="X19" i="4"/>
  <c r="W19" i="4"/>
  <c r="V19" i="4"/>
  <c r="AB18" i="4"/>
  <c r="Z18" i="4"/>
  <c r="Y18" i="4"/>
  <c r="X18" i="4"/>
  <c r="W18" i="4"/>
  <c r="V18" i="4"/>
  <c r="AB17" i="4"/>
  <c r="AA17" i="4"/>
  <c r="Y17" i="4"/>
  <c r="X17" i="4"/>
  <c r="W17" i="4"/>
  <c r="V17" i="4"/>
  <c r="AB16" i="4"/>
  <c r="AA16" i="4"/>
  <c r="Z16" i="4"/>
  <c r="X16" i="4"/>
  <c r="W16" i="4"/>
  <c r="V16" i="4"/>
  <c r="AB15" i="4"/>
  <c r="AA15" i="4"/>
  <c r="Z15" i="4"/>
  <c r="Y15" i="4"/>
  <c r="W15" i="4"/>
  <c r="V15" i="4"/>
  <c r="AB14" i="4"/>
  <c r="AA14" i="4"/>
  <c r="Z14" i="4"/>
  <c r="Y14" i="4"/>
  <c r="X14" i="4"/>
  <c r="V14" i="4"/>
  <c r="AB13" i="4"/>
  <c r="AA13" i="4"/>
  <c r="Z13" i="4"/>
  <c r="Y13" i="4"/>
  <c r="X13" i="4"/>
  <c r="W13" i="4"/>
  <c r="R19" i="4"/>
  <c r="Q19" i="4"/>
  <c r="P19" i="4"/>
  <c r="O19" i="4"/>
  <c r="N19" i="4"/>
  <c r="M19" i="4"/>
  <c r="S18" i="4"/>
  <c r="Q18" i="4"/>
  <c r="P18" i="4"/>
  <c r="O18" i="4"/>
  <c r="N18" i="4"/>
  <c r="M18" i="4"/>
  <c r="S17" i="4"/>
  <c r="R17" i="4"/>
  <c r="P17" i="4"/>
  <c r="O17" i="4"/>
  <c r="N17" i="4"/>
  <c r="M17" i="4"/>
  <c r="S16" i="4"/>
  <c r="R16" i="4"/>
  <c r="Q16" i="4"/>
  <c r="O16" i="4"/>
  <c r="N16" i="4"/>
  <c r="M16" i="4"/>
  <c r="S15" i="4"/>
  <c r="R15" i="4"/>
  <c r="Q15" i="4"/>
  <c r="P15" i="4"/>
  <c r="N15" i="4"/>
  <c r="M15" i="4"/>
  <c r="S14" i="4"/>
  <c r="R14" i="4"/>
  <c r="Q14" i="4"/>
  <c r="P14" i="4"/>
  <c r="O14" i="4"/>
  <c r="M14" i="4"/>
  <c r="S13" i="4"/>
  <c r="R13" i="4"/>
  <c r="Q13" i="4"/>
  <c r="P13" i="4"/>
  <c r="O13" i="4"/>
  <c r="N13" i="4"/>
  <c r="V30" i="4" l="1"/>
  <c r="AC23" i="4"/>
  <c r="AC30" i="4"/>
  <c r="AB30" i="4"/>
  <c r="D8" i="6"/>
  <c r="E8" i="6" s="1"/>
  <c r="D7" i="6"/>
  <c r="E7" i="6" s="1"/>
  <c r="F10" i="7"/>
  <c r="E10" i="7"/>
  <c r="F20" i="7"/>
  <c r="E20" i="7"/>
  <c r="O29" i="8" l="1"/>
  <c r="O28" i="8"/>
  <c r="O27" i="8"/>
  <c r="O26" i="8"/>
  <c r="O25" i="8"/>
  <c r="O24" i="8"/>
  <c r="O23" i="8"/>
  <c r="O22" i="8"/>
  <c r="K29" i="8"/>
  <c r="K28" i="8"/>
  <c r="K27" i="8"/>
  <c r="K26" i="8"/>
  <c r="K25" i="8"/>
  <c r="K24" i="8"/>
  <c r="K23" i="8"/>
  <c r="K22" i="8"/>
  <c r="N17" i="8"/>
  <c r="N12" i="8"/>
  <c r="N7" i="8"/>
  <c r="N16" i="8"/>
  <c r="N15" i="8"/>
  <c r="D20" i="7" l="1"/>
  <c r="D10" i="7"/>
  <c r="C20" i="7"/>
  <c r="C10" i="7"/>
  <c r="E3" i="6" l="1"/>
  <c r="H30" i="4"/>
  <c r="H29" i="4"/>
  <c r="G29" i="4"/>
  <c r="F29" i="4"/>
  <c r="E29" i="4"/>
  <c r="D29" i="4"/>
  <c r="C29" i="4"/>
  <c r="B29" i="4"/>
  <c r="I29" i="4" s="1"/>
  <c r="H28" i="4"/>
  <c r="G28" i="4"/>
  <c r="F28" i="4"/>
  <c r="E28" i="4"/>
  <c r="D28" i="4"/>
  <c r="C28" i="4"/>
  <c r="B28" i="4"/>
  <c r="I28" i="4" s="1"/>
  <c r="H27" i="4"/>
  <c r="G27" i="4"/>
  <c r="F27" i="4"/>
  <c r="E27" i="4"/>
  <c r="D27" i="4"/>
  <c r="C27" i="4"/>
  <c r="B27" i="4"/>
  <c r="I27" i="4" s="1"/>
  <c r="H26" i="4"/>
  <c r="G26" i="4"/>
  <c r="F26" i="4"/>
  <c r="E26" i="4"/>
  <c r="D26" i="4"/>
  <c r="C26" i="4"/>
  <c r="B26" i="4"/>
  <c r="I26" i="4" s="1"/>
  <c r="H25" i="4"/>
  <c r="G25" i="4"/>
  <c r="F25" i="4"/>
  <c r="E25" i="4"/>
  <c r="D25" i="4"/>
  <c r="C25" i="4"/>
  <c r="B25" i="4"/>
  <c r="I25" i="4" s="1"/>
  <c r="H24" i="4"/>
  <c r="G24" i="4"/>
  <c r="F24" i="4"/>
  <c r="E24" i="4"/>
  <c r="D24" i="4"/>
  <c r="C24" i="4"/>
  <c r="B24" i="4"/>
  <c r="I24" i="4" s="1"/>
  <c r="H23" i="4"/>
  <c r="G23" i="4"/>
  <c r="G30" i="4" s="1"/>
  <c r="F23" i="4"/>
  <c r="F30" i="4" s="1"/>
  <c r="E23" i="4"/>
  <c r="E30" i="4" s="1"/>
  <c r="D23" i="4"/>
  <c r="D30" i="4" s="1"/>
  <c r="C23" i="4"/>
  <c r="C30" i="4" s="1"/>
  <c r="B23" i="4"/>
  <c r="B30" i="4" s="1"/>
  <c r="E9" i="6"/>
  <c r="E6" i="6"/>
  <c r="I23" i="4" l="1"/>
  <c r="I30" i="4" s="1"/>
  <c r="D11" i="5"/>
  <c r="J33" i="1"/>
  <c r="I33" i="1"/>
  <c r="H33" i="1"/>
  <c r="G33" i="1"/>
  <c r="F33" i="1"/>
  <c r="E33" i="1"/>
  <c r="D33" i="1"/>
  <c r="C33" i="1"/>
  <c r="K33" i="1" s="1"/>
  <c r="J32" i="1"/>
  <c r="I32" i="1"/>
  <c r="H32" i="1"/>
  <c r="G32" i="1"/>
  <c r="F32" i="1"/>
  <c r="E32" i="1"/>
  <c r="D32" i="1"/>
  <c r="C32" i="1"/>
  <c r="K32" i="1" s="1"/>
  <c r="J31" i="1"/>
  <c r="I31" i="1"/>
  <c r="H31" i="1"/>
  <c r="G31" i="1"/>
  <c r="F31" i="1"/>
  <c r="E31" i="1"/>
  <c r="D31" i="1"/>
  <c r="C31" i="1"/>
  <c r="K31" i="1" s="1"/>
  <c r="J30" i="1"/>
  <c r="I30" i="1"/>
  <c r="H30" i="1"/>
  <c r="G30" i="1"/>
  <c r="F30" i="1"/>
  <c r="E30" i="1"/>
  <c r="D30" i="1"/>
  <c r="C30" i="1"/>
  <c r="K30" i="1" s="1"/>
  <c r="J29" i="1"/>
  <c r="I29" i="1"/>
  <c r="H29" i="1"/>
  <c r="G29" i="1"/>
  <c r="F29" i="1"/>
  <c r="E29" i="1"/>
  <c r="D29" i="1"/>
  <c r="C29" i="1"/>
  <c r="K29" i="1" s="1"/>
  <c r="J28" i="1"/>
  <c r="I28" i="1"/>
  <c r="H28" i="1"/>
  <c r="G28" i="1"/>
  <c r="F28" i="1"/>
  <c r="E28" i="1"/>
  <c r="D28" i="1"/>
  <c r="C28" i="1"/>
  <c r="K28" i="1" s="1"/>
  <c r="J27" i="1"/>
  <c r="I27" i="1"/>
  <c r="H27" i="1"/>
  <c r="G27" i="1"/>
  <c r="F27" i="1"/>
  <c r="E27" i="1"/>
  <c r="D27" i="1"/>
  <c r="C27" i="1"/>
  <c r="J34" i="1"/>
  <c r="I34" i="1"/>
  <c r="H34" i="1"/>
  <c r="G34" i="1"/>
  <c r="F34" i="1"/>
  <c r="E34" i="1"/>
  <c r="D34" i="1"/>
  <c r="E11" i="5"/>
  <c r="I11" i="5"/>
  <c r="I8" i="4"/>
  <c r="I7" i="4"/>
  <c r="I6" i="4"/>
  <c r="I5" i="4"/>
  <c r="I4" i="4"/>
  <c r="I3" i="4"/>
  <c r="I2" i="4"/>
  <c r="H9" i="4"/>
  <c r="G9" i="4"/>
  <c r="F9" i="4"/>
  <c r="E9" i="4"/>
  <c r="D9" i="4"/>
  <c r="C9" i="4"/>
  <c r="B9" i="4"/>
  <c r="B29" i="3"/>
  <c r="B19" i="3"/>
  <c r="B9" i="3"/>
  <c r="J21" i="2"/>
  <c r="I21" i="2"/>
  <c r="H21" i="2"/>
  <c r="G21" i="2"/>
  <c r="F21" i="2"/>
  <c r="E21" i="2"/>
  <c r="D21" i="2"/>
  <c r="C21" i="2"/>
  <c r="K20" i="2"/>
  <c r="K19" i="2"/>
  <c r="K18" i="2"/>
  <c r="K17" i="2"/>
  <c r="K16" i="2"/>
  <c r="K15" i="2"/>
  <c r="K14" i="2"/>
  <c r="J11" i="2"/>
  <c r="I11" i="2"/>
  <c r="H11" i="2"/>
  <c r="G11" i="2"/>
  <c r="F11" i="2"/>
  <c r="E11" i="2"/>
  <c r="D11" i="2"/>
  <c r="C11" i="2"/>
  <c r="K10" i="2"/>
  <c r="K9" i="2"/>
  <c r="K8" i="2"/>
  <c r="K7" i="2"/>
  <c r="K6" i="2"/>
  <c r="K5" i="2"/>
  <c r="K4" i="2"/>
  <c r="J21" i="1"/>
  <c r="I21" i="1"/>
  <c r="H21" i="1"/>
  <c r="G21" i="1"/>
  <c r="F21" i="1"/>
  <c r="E21" i="1"/>
  <c r="D21" i="1"/>
  <c r="C21" i="1"/>
  <c r="J11" i="1"/>
  <c r="I11" i="1"/>
  <c r="H11" i="1"/>
  <c r="G11" i="1"/>
  <c r="F11" i="1"/>
  <c r="E11" i="1"/>
  <c r="D11" i="1"/>
  <c r="C11" i="1"/>
  <c r="L4" i="4" l="1"/>
  <c r="L7" i="4"/>
  <c r="L5" i="4"/>
  <c r="I9" i="4"/>
  <c r="L3" i="4"/>
  <c r="L8" i="4"/>
  <c r="L6" i="4"/>
  <c r="L2" i="4"/>
  <c r="K27" i="1"/>
  <c r="K21" i="2"/>
  <c r="F4" i="5"/>
  <c r="H11" i="5"/>
  <c r="G5" i="5"/>
  <c r="F5" i="5"/>
  <c r="G10" i="5"/>
  <c r="F10" i="5"/>
  <c r="G9" i="5"/>
  <c r="F9" i="5"/>
  <c r="G8" i="5"/>
  <c r="F8" i="5"/>
  <c r="G7" i="5"/>
  <c r="F7" i="5"/>
  <c r="G6" i="5"/>
  <c r="F6" i="5"/>
  <c r="G4" i="5"/>
  <c r="K34" i="1"/>
  <c r="C34" i="1"/>
  <c r="K11" i="2"/>
  <c r="K20" i="1" l="1"/>
  <c r="K19" i="1"/>
  <c r="K18" i="1"/>
  <c r="K17" i="1"/>
  <c r="K16" i="1"/>
  <c r="K15" i="1"/>
  <c r="K14" i="1"/>
  <c r="K10" i="1"/>
  <c r="K9" i="1"/>
  <c r="K8" i="1"/>
  <c r="K7" i="1"/>
  <c r="K6" i="1"/>
  <c r="K5" i="1"/>
  <c r="K4" i="1"/>
  <c r="K11" i="1" s="1"/>
  <c r="K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3" authorId="0" shapeId="0" xr:uid="{6FE1AB21-2744-48BB-BB7E-9FB7076532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the middle Filter analysis, the total for each middel filter</t>
        </r>
      </text>
    </comment>
  </commentList>
</comments>
</file>

<file path=xl/sharedStrings.xml><?xml version="1.0" encoding="utf-8"?>
<sst xmlns="http://schemas.openxmlformats.org/spreadsheetml/2006/main" count="287" uniqueCount="114">
  <si>
    <t>Gate / Internal zones</t>
  </si>
  <si>
    <t>Total</t>
  </si>
  <si>
    <t>Long Distance work trips</t>
  </si>
  <si>
    <t>Short Distance work trips</t>
  </si>
  <si>
    <t>Origin Zone Name</t>
  </si>
  <si>
    <t>Average Daily Origin Zone Traffic (StL Volume)</t>
  </si>
  <si>
    <t>Destination Zone Name</t>
  </si>
  <si>
    <t>Average Daily Destination Zone Traffic (StL Volume)</t>
  </si>
  <si>
    <t>Middle Filter Zone Name</t>
  </si>
  <si>
    <t>Average Daily Middle Filter Zone Traffic (StL Volume)</t>
  </si>
  <si>
    <t>G1_inbound</t>
  </si>
  <si>
    <t>G1_outbound</t>
  </si>
  <si>
    <t>Gate 1</t>
  </si>
  <si>
    <t>G2_inbound</t>
  </si>
  <si>
    <t>G2_outbound</t>
  </si>
  <si>
    <t>Gate 2</t>
  </si>
  <si>
    <t>G3_inbound</t>
  </si>
  <si>
    <t>G3_outbound</t>
  </si>
  <si>
    <t>Gate 3</t>
  </si>
  <si>
    <t>G4_inbound</t>
  </si>
  <si>
    <t>G4_outbound</t>
  </si>
  <si>
    <t>Gate 4</t>
  </si>
  <si>
    <t>G5_Inbound</t>
  </si>
  <si>
    <t>G5_outbound</t>
  </si>
  <si>
    <t>Gate 5</t>
  </si>
  <si>
    <t>G6_inbound</t>
  </si>
  <si>
    <t>G6_outbound</t>
  </si>
  <si>
    <t>Gate 6</t>
  </si>
  <si>
    <t>G7_inbound</t>
  </si>
  <si>
    <t>G7_outbound</t>
  </si>
  <si>
    <t>Gate 7</t>
  </si>
  <si>
    <t>E1</t>
  </si>
  <si>
    <t>E2</t>
  </si>
  <si>
    <t>E3</t>
  </si>
  <si>
    <t>E4</t>
  </si>
  <si>
    <t>E5</t>
  </si>
  <si>
    <t>E6</t>
  </si>
  <si>
    <t>E7</t>
  </si>
  <si>
    <t>Origin\Destin</t>
  </si>
  <si>
    <t>Total work trips</t>
  </si>
  <si>
    <t>Through trips</t>
  </si>
  <si>
    <t>Data Source</t>
  </si>
  <si>
    <t>Streetlight Data</t>
  </si>
  <si>
    <t>2014 Model (with some suppression)</t>
  </si>
  <si>
    <t>2014 Model (with some suppression) and 2005 Survey</t>
  </si>
  <si>
    <t>Net difference</t>
  </si>
  <si>
    <t>Work Trips</t>
  </si>
  <si>
    <t>Tahoe Meadows South Trailhead, Mt Rose Hwy, New Washoe City, NV 89704</t>
  </si>
  <si>
    <t>Spooner Summit Trailhead</t>
  </si>
  <si>
    <t>Daggett Pass, Kingsbury, NV 89449</t>
  </si>
  <si>
    <t>Luther Pass, California 96150</t>
  </si>
  <si>
    <t>Echo Summit, California 96155</t>
  </si>
  <si>
    <t>Truckee River Bike Trail
Olympic Valley, CA 96146</t>
  </si>
  <si>
    <t>N Shore Blvd, Truckee, CA 96161</t>
  </si>
  <si>
    <t>External Gate</t>
  </si>
  <si>
    <t>TripCat</t>
  </si>
  <si>
    <t>IE Trip</t>
  </si>
  <si>
    <t>II Trip</t>
  </si>
  <si>
    <t>EE Trips</t>
  </si>
  <si>
    <t>External gate count</t>
  </si>
  <si>
    <t>DistanceSkim</t>
  </si>
  <si>
    <t>VMT</t>
  </si>
  <si>
    <t>Skim distance from short dist ext zone to short distance ext zone</t>
  </si>
  <si>
    <t>Row Sum</t>
  </si>
  <si>
    <t>Col Sum</t>
  </si>
  <si>
    <t>Mean Distance</t>
  </si>
  <si>
    <t>Total VMT</t>
  </si>
  <si>
    <t>Num Trips</t>
  </si>
  <si>
    <t>Gate</t>
  </si>
  <si>
    <t>Short-Distance Trips</t>
  </si>
  <si>
    <t>Long-Distance Trips</t>
  </si>
  <si>
    <t>Short-Distance VMT</t>
  </si>
  <si>
    <t>Long-Distance VMT</t>
  </si>
  <si>
    <t>E1_MtRose</t>
  </si>
  <si>
    <t>E2_Spooner</t>
  </si>
  <si>
    <t>E3_Kingsbury</t>
  </si>
  <si>
    <t>E4_LutherPass</t>
  </si>
  <si>
    <t>E5_EchoSummit</t>
  </si>
  <si>
    <t>E6_CA89</t>
  </si>
  <si>
    <t>E7_CA267</t>
  </si>
  <si>
    <t>EGate</t>
  </si>
  <si>
    <t>ExternalGate</t>
  </si>
  <si>
    <t>Total Trips</t>
  </si>
  <si>
    <t>Resident Day Trips</t>
  </si>
  <si>
    <t>Overnight Visitor Day Trips</t>
  </si>
  <si>
    <t>Day Visitor Trips</t>
  </si>
  <si>
    <t>ExternalVMT</t>
  </si>
  <si>
    <t>Internal VMT</t>
  </si>
  <si>
    <t>Number of Trips</t>
  </si>
  <si>
    <t>tlfdCat</t>
  </si>
  <si>
    <t>NumTripsw</t>
  </si>
  <si>
    <t>IE</t>
  </si>
  <si>
    <t>&lt; 2 miles</t>
  </si>
  <si>
    <t>2-5 miles</t>
  </si>
  <si>
    <t>5-10 miles</t>
  </si>
  <si>
    <t>10-20 miles</t>
  </si>
  <si>
    <t>20-30 miles</t>
  </si>
  <si>
    <t>30-50 miles</t>
  </si>
  <si>
    <t>50-100 miles</t>
  </si>
  <si>
    <t>&gt; 100 miles</t>
  </si>
  <si>
    <t>II</t>
  </si>
  <si>
    <t>tripCat</t>
  </si>
  <si>
    <t>All Work Trips</t>
  </si>
  <si>
    <t>Trip Cat</t>
  </si>
  <si>
    <t>Work trips</t>
  </si>
  <si>
    <t>Work VMT</t>
  </si>
  <si>
    <t>Short-Distance VMT Inside Model Area</t>
  </si>
  <si>
    <t>Short-Distance VMT Outside Model Area</t>
  </si>
  <si>
    <t>Long-Distance VMT Outside Model Area</t>
  </si>
  <si>
    <t>Long-Distance VMT Inside Model Area</t>
  </si>
  <si>
    <t>IE/EI Trip</t>
  </si>
  <si>
    <t>Inside the model area</t>
  </si>
  <si>
    <t>Outside the model area</t>
  </si>
  <si>
    <t>Skim distance from short dist ext zone to short distance ext zone (ONLY 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</si>
</sst>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5C8C6"/>
      <name val="Lucida Console"/>
      <family val="3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164" fontId="0" fillId="5" borderId="0" xfId="1" applyNumberFormat="1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5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0" xfId="1" applyNumberFormat="1" applyFont="1"/>
    <xf numFmtId="0" fontId="4" fillId="0" borderId="0" xfId="0" applyFont="1" applyAlignment="1">
      <alignment vertical="center"/>
    </xf>
    <xf numFmtId="166" fontId="0" fillId="0" borderId="0" xfId="2" applyNumberFormat="1" applyFont="1"/>
    <xf numFmtId="0" fontId="5" fillId="0" borderId="0" xfId="0" applyFont="1"/>
    <xf numFmtId="0" fontId="5" fillId="0" borderId="2" xfId="0" applyFont="1" applyBorder="1"/>
    <xf numFmtId="0" fontId="5" fillId="0" borderId="4" xfId="0" applyFont="1" applyBorder="1"/>
    <xf numFmtId="0" fontId="5" fillId="3" borderId="0" xfId="0" applyFont="1" applyFill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4"/>
  <sheetViews>
    <sheetView workbookViewId="0">
      <selection activeCell="C34" sqref="C34:J34"/>
    </sheetView>
  </sheetViews>
  <sheetFormatPr defaultRowHeight="15" x14ac:dyDescent="0.25"/>
  <cols>
    <col min="2" max="2" width="19.7109375" bestFit="1" customWidth="1"/>
    <col min="4" max="4" width="9.5703125" bestFit="1" customWidth="1"/>
    <col min="5" max="7" width="9.28515625" bestFit="1" customWidth="1"/>
    <col min="8" max="9" width="9.5703125" bestFit="1" customWidth="1"/>
    <col min="10" max="10" width="9.28515625" bestFit="1" customWidth="1"/>
    <col min="11" max="11" width="9.5703125" bestFit="1" customWidth="1"/>
  </cols>
  <sheetData>
    <row r="2" spans="2:12" x14ac:dyDescent="0.25">
      <c r="B2" s="59" t="s">
        <v>3</v>
      </c>
      <c r="C2" s="59"/>
      <c r="D2" s="59"/>
      <c r="E2" s="59"/>
      <c r="F2" s="59"/>
      <c r="G2" s="59"/>
      <c r="H2" s="59"/>
      <c r="I2" s="59"/>
      <c r="J2" s="59"/>
    </row>
    <row r="3" spans="2:12" ht="15.75" thickBot="1" x14ac:dyDescent="0.3">
      <c r="B3" t="s">
        <v>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17</v>
      </c>
      <c r="J3">
        <v>18</v>
      </c>
      <c r="K3" t="s">
        <v>1</v>
      </c>
    </row>
    <row r="4" spans="2:12" x14ac:dyDescent="0.25">
      <c r="B4">
        <v>1</v>
      </c>
      <c r="C4" s="3">
        <v>215.648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666.71399999999903</v>
      </c>
      <c r="J4" s="5">
        <v>0</v>
      </c>
      <c r="K4" s="1">
        <f>SUM(C4:J4)</f>
        <v>882.36199999999906</v>
      </c>
      <c r="L4" s="2"/>
    </row>
    <row r="5" spans="2:12" x14ac:dyDescent="0.25">
      <c r="B5">
        <v>2</v>
      </c>
      <c r="C5" s="6">
        <v>52.13</v>
      </c>
      <c r="D5" s="7">
        <v>17</v>
      </c>
      <c r="E5" s="7">
        <v>6</v>
      </c>
      <c r="F5" s="7">
        <v>212.251</v>
      </c>
      <c r="G5" s="7">
        <v>287.779</v>
      </c>
      <c r="H5" s="7">
        <v>681.63800000000003</v>
      </c>
      <c r="I5" s="7">
        <v>364.101</v>
      </c>
      <c r="J5" s="8">
        <v>2.5649999999999999</v>
      </c>
      <c r="K5" s="1">
        <f t="shared" ref="K5:K10" si="0">SUM(C5:J5)</f>
        <v>1623.4639999999999</v>
      </c>
      <c r="L5" s="2"/>
    </row>
    <row r="6" spans="2:12" x14ac:dyDescent="0.25">
      <c r="B6">
        <v>3</v>
      </c>
      <c r="C6" s="6">
        <v>0</v>
      </c>
      <c r="D6" s="7">
        <v>0</v>
      </c>
      <c r="E6" s="7">
        <v>6.8479999999999999</v>
      </c>
      <c r="F6" s="7">
        <v>11.456</v>
      </c>
      <c r="G6" s="7">
        <v>180.512</v>
      </c>
      <c r="H6" s="7">
        <v>509.01799999999997</v>
      </c>
      <c r="I6" s="7">
        <v>12.692</v>
      </c>
      <c r="J6" s="8">
        <v>0</v>
      </c>
      <c r="K6" s="1">
        <f t="shared" si="0"/>
        <v>720.52599999999995</v>
      </c>
      <c r="L6" s="2"/>
    </row>
    <row r="7" spans="2:12" x14ac:dyDescent="0.25">
      <c r="B7">
        <v>4</v>
      </c>
      <c r="C7" s="6">
        <v>0</v>
      </c>
      <c r="D7" s="7">
        <v>0</v>
      </c>
      <c r="E7" s="7">
        <v>0</v>
      </c>
      <c r="F7" s="7">
        <v>424.52800000000002</v>
      </c>
      <c r="G7" s="7">
        <v>2.31</v>
      </c>
      <c r="H7" s="7">
        <v>0</v>
      </c>
      <c r="I7" s="7">
        <v>0</v>
      </c>
      <c r="J7" s="8">
        <v>0</v>
      </c>
      <c r="K7" s="1">
        <f t="shared" si="0"/>
        <v>426.83800000000002</v>
      </c>
      <c r="L7" s="2"/>
    </row>
    <row r="8" spans="2:12" x14ac:dyDescent="0.25">
      <c r="B8">
        <v>5</v>
      </c>
      <c r="C8" s="6">
        <v>0</v>
      </c>
      <c r="D8" s="7">
        <v>0</v>
      </c>
      <c r="E8" s="7">
        <v>22.109000000000002</v>
      </c>
      <c r="F8" s="7">
        <v>50.555</v>
      </c>
      <c r="G8" s="7">
        <v>41.485999999999997</v>
      </c>
      <c r="H8" s="7">
        <v>2.0270000000000001</v>
      </c>
      <c r="I8" s="7">
        <v>0</v>
      </c>
      <c r="J8" s="8">
        <v>0</v>
      </c>
      <c r="K8" s="1">
        <f t="shared" si="0"/>
        <v>116.17700000000001</v>
      </c>
      <c r="L8" s="2"/>
    </row>
    <row r="9" spans="2:12" x14ac:dyDescent="0.25">
      <c r="B9">
        <v>6</v>
      </c>
      <c r="C9" s="6">
        <v>0</v>
      </c>
      <c r="D9" s="7">
        <v>1116.0070000000001</v>
      </c>
      <c r="E9" s="7">
        <v>92.798000000000002</v>
      </c>
      <c r="F9" s="7">
        <v>12</v>
      </c>
      <c r="G9" s="7">
        <v>7.52</v>
      </c>
      <c r="H9" s="7">
        <v>0</v>
      </c>
      <c r="I9" s="7">
        <v>0</v>
      </c>
      <c r="J9" s="8">
        <v>0</v>
      </c>
      <c r="K9" s="1">
        <f t="shared" si="0"/>
        <v>1228.325</v>
      </c>
      <c r="L9" s="2"/>
    </row>
    <row r="10" spans="2:12" ht="15.75" thickBot="1" x14ac:dyDescent="0.3">
      <c r="B10">
        <v>7</v>
      </c>
      <c r="C10" s="9">
        <v>536.971</v>
      </c>
      <c r="D10" s="10">
        <v>12.0689999999999</v>
      </c>
      <c r="E10" s="10">
        <v>0</v>
      </c>
      <c r="F10" s="10">
        <v>75.207999999999998</v>
      </c>
      <c r="G10" s="10">
        <v>3</v>
      </c>
      <c r="H10" s="10">
        <v>32.738999999999997</v>
      </c>
      <c r="I10" s="10">
        <v>455.62900000000002</v>
      </c>
      <c r="J10" s="11">
        <v>0</v>
      </c>
      <c r="K10" s="1">
        <f t="shared" si="0"/>
        <v>1115.616</v>
      </c>
      <c r="L10" s="2"/>
    </row>
    <row r="11" spans="2:12" x14ac:dyDescent="0.25">
      <c r="B11" t="s">
        <v>1</v>
      </c>
      <c r="C11" s="1">
        <f>SUM(C3:C10)</f>
        <v>815.74900000000002</v>
      </c>
      <c r="D11" s="1">
        <f t="shared" ref="D11:K11" si="1">SUM(D3:D10)</f>
        <v>1157.076</v>
      </c>
      <c r="E11" s="1">
        <f t="shared" si="1"/>
        <v>140.755</v>
      </c>
      <c r="F11" s="1">
        <f t="shared" si="1"/>
        <v>799.99799999999993</v>
      </c>
      <c r="G11" s="1">
        <f t="shared" si="1"/>
        <v>537.60699999999997</v>
      </c>
      <c r="H11" s="1">
        <f t="shared" si="1"/>
        <v>1241.422</v>
      </c>
      <c r="I11" s="1">
        <f t="shared" si="1"/>
        <v>1516.1359999999991</v>
      </c>
      <c r="J11" s="1">
        <f t="shared" si="1"/>
        <v>20.565000000000001</v>
      </c>
      <c r="K11" s="1">
        <f t="shared" si="1"/>
        <v>6113.3079999999991</v>
      </c>
    </row>
    <row r="12" spans="2:12" x14ac:dyDescent="0.25">
      <c r="B12" s="59" t="s">
        <v>2</v>
      </c>
      <c r="C12" s="59"/>
      <c r="D12" s="59"/>
      <c r="E12" s="59"/>
      <c r="F12" s="59"/>
      <c r="G12" s="59"/>
      <c r="H12" s="59"/>
      <c r="I12" s="59"/>
      <c r="J12" s="59"/>
    </row>
    <row r="13" spans="2:12" ht="15.75" thickBot="1" x14ac:dyDescent="0.3">
      <c r="B13" t="s">
        <v>0</v>
      </c>
      <c r="C13">
        <v>11</v>
      </c>
      <c r="D13">
        <v>12</v>
      </c>
      <c r="E13">
        <v>13</v>
      </c>
      <c r="F13">
        <v>14</v>
      </c>
      <c r="G13">
        <v>15</v>
      </c>
      <c r="H13">
        <v>16</v>
      </c>
      <c r="I13">
        <v>17</v>
      </c>
      <c r="J13">
        <v>18</v>
      </c>
      <c r="K13" t="s">
        <v>1</v>
      </c>
    </row>
    <row r="14" spans="2:12" x14ac:dyDescent="0.25">
      <c r="B14">
        <v>1</v>
      </c>
      <c r="C14" s="3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6.4539999999999997</v>
      </c>
      <c r="J14" s="5">
        <v>0</v>
      </c>
      <c r="K14" s="2">
        <f>SUM(C14:J14)</f>
        <v>6.4539999999999997</v>
      </c>
    </row>
    <row r="15" spans="2:12" x14ac:dyDescent="0.25">
      <c r="B15">
        <v>2</v>
      </c>
      <c r="C15" s="6">
        <v>0</v>
      </c>
      <c r="D15" s="7">
        <v>0</v>
      </c>
      <c r="E15" s="7">
        <v>0</v>
      </c>
      <c r="F15" s="7">
        <v>0</v>
      </c>
      <c r="G15" s="7">
        <v>0</v>
      </c>
      <c r="H15" s="7">
        <v>76.292000000000002</v>
      </c>
      <c r="I15" s="7">
        <v>16.323999999999899</v>
      </c>
      <c r="J15" s="8">
        <v>0</v>
      </c>
      <c r="K15" s="2">
        <f t="shared" ref="K15:K20" si="2">SUM(C15:J15)</f>
        <v>92.6159999999999</v>
      </c>
    </row>
    <row r="16" spans="2:12" x14ac:dyDescent="0.25">
      <c r="B16">
        <v>3</v>
      </c>
      <c r="C16" s="6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8">
        <v>0</v>
      </c>
      <c r="K16" s="2">
        <f t="shared" si="2"/>
        <v>0</v>
      </c>
    </row>
    <row r="17" spans="2:11" x14ac:dyDescent="0.25">
      <c r="B17">
        <v>4</v>
      </c>
      <c r="C17" s="6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8">
        <v>0</v>
      </c>
      <c r="K17" s="2">
        <f t="shared" si="2"/>
        <v>0</v>
      </c>
    </row>
    <row r="18" spans="2:11" x14ac:dyDescent="0.25">
      <c r="B18">
        <v>5</v>
      </c>
      <c r="C18" s="6">
        <v>4.6399999999999997</v>
      </c>
      <c r="D18" s="7">
        <v>0</v>
      </c>
      <c r="E18" s="7">
        <v>1</v>
      </c>
      <c r="F18" s="7">
        <v>117</v>
      </c>
      <c r="G18" s="7">
        <v>180.44399999999999</v>
      </c>
      <c r="H18" s="7">
        <v>0</v>
      </c>
      <c r="I18" s="7">
        <v>0</v>
      </c>
      <c r="J18" s="8">
        <v>0</v>
      </c>
      <c r="K18" s="2">
        <f t="shared" si="2"/>
        <v>303.084</v>
      </c>
    </row>
    <row r="19" spans="2:11" x14ac:dyDescent="0.25">
      <c r="B19">
        <v>6</v>
      </c>
      <c r="C19" s="6">
        <v>0</v>
      </c>
      <c r="D19" s="7">
        <v>227.22800000000001</v>
      </c>
      <c r="E19" s="7">
        <v>46</v>
      </c>
      <c r="F19" s="7">
        <v>14.717000000000001</v>
      </c>
      <c r="G19" s="7">
        <v>35.124000000000002</v>
      </c>
      <c r="H19" s="7">
        <v>0</v>
      </c>
      <c r="I19" s="7">
        <v>0</v>
      </c>
      <c r="J19" s="8">
        <v>0</v>
      </c>
      <c r="K19" s="2">
        <f t="shared" si="2"/>
        <v>323.06900000000002</v>
      </c>
    </row>
    <row r="20" spans="2:11" ht="15.75" thickBot="1" x14ac:dyDescent="0.3">
      <c r="B20">
        <v>7</v>
      </c>
      <c r="C20" s="9">
        <v>148.54</v>
      </c>
      <c r="D20" s="10">
        <v>0</v>
      </c>
      <c r="E20" s="10">
        <v>0</v>
      </c>
      <c r="F20" s="10">
        <v>0</v>
      </c>
      <c r="G20" s="10">
        <v>0</v>
      </c>
      <c r="H20" s="10">
        <v>19</v>
      </c>
      <c r="I20" s="10">
        <v>125.804</v>
      </c>
      <c r="J20" s="11">
        <v>0</v>
      </c>
      <c r="K20" s="2">
        <f t="shared" si="2"/>
        <v>293.34399999999999</v>
      </c>
    </row>
    <row r="21" spans="2:11" x14ac:dyDescent="0.25">
      <c r="C21" s="1">
        <f>SUM(C13:C20)</f>
        <v>164.18</v>
      </c>
      <c r="D21" s="1">
        <f t="shared" ref="D21" si="3">SUM(D13:D20)</f>
        <v>239.22800000000001</v>
      </c>
      <c r="E21" s="1">
        <f t="shared" ref="E21" si="4">SUM(E13:E20)</f>
        <v>60</v>
      </c>
      <c r="F21" s="1">
        <f t="shared" ref="F21" si="5">SUM(F13:F20)</f>
        <v>145.71700000000001</v>
      </c>
      <c r="G21" s="1">
        <f t="shared" ref="G21" si="6">SUM(G13:G20)</f>
        <v>230.56799999999998</v>
      </c>
      <c r="H21" s="1">
        <f t="shared" ref="H21" si="7">SUM(H13:H20)</f>
        <v>111.292</v>
      </c>
      <c r="I21" s="1">
        <f t="shared" ref="I21" si="8">SUM(I13:I20)</f>
        <v>165.58199999999991</v>
      </c>
      <c r="J21" s="1">
        <f t="shared" ref="J21" si="9">SUM(J13:J20)</f>
        <v>18</v>
      </c>
      <c r="K21" s="1">
        <f t="shared" ref="K21" si="10">SUM(K13:K20)</f>
        <v>1018.567</v>
      </c>
    </row>
    <row r="25" spans="2:11" x14ac:dyDescent="0.25">
      <c r="B25" s="59" t="s">
        <v>39</v>
      </c>
      <c r="C25" s="59"/>
      <c r="D25" s="59"/>
      <c r="E25" s="59"/>
      <c r="F25" s="59"/>
      <c r="G25" s="59"/>
      <c r="H25" s="59"/>
      <c r="I25" s="59"/>
      <c r="J25" s="59"/>
    </row>
    <row r="26" spans="2:11" ht="15.75" thickBot="1" x14ac:dyDescent="0.3">
      <c r="B26" t="s">
        <v>0</v>
      </c>
      <c r="C26">
        <v>11</v>
      </c>
      <c r="D26">
        <v>12</v>
      </c>
      <c r="E26">
        <v>13</v>
      </c>
      <c r="F26">
        <v>14</v>
      </c>
      <c r="G26">
        <v>15</v>
      </c>
      <c r="H26">
        <v>16</v>
      </c>
      <c r="I26">
        <v>17</v>
      </c>
      <c r="J26">
        <v>18</v>
      </c>
      <c r="K26" t="s">
        <v>1</v>
      </c>
    </row>
    <row r="27" spans="2:11" x14ac:dyDescent="0.25">
      <c r="B27">
        <v>1</v>
      </c>
      <c r="C27" s="3">
        <f>ROUND(C4+C14,0)</f>
        <v>216</v>
      </c>
      <c r="D27" s="4">
        <f t="shared" ref="D27:J27" si="11">ROUND(D4+D14,0)</f>
        <v>0</v>
      </c>
      <c r="E27" s="4">
        <f t="shared" si="11"/>
        <v>0</v>
      </c>
      <c r="F27" s="4">
        <f t="shared" si="11"/>
        <v>0</v>
      </c>
      <c r="G27" s="4">
        <f t="shared" si="11"/>
        <v>0</v>
      </c>
      <c r="H27" s="4">
        <f t="shared" si="11"/>
        <v>0</v>
      </c>
      <c r="I27" s="4">
        <f t="shared" si="11"/>
        <v>673</v>
      </c>
      <c r="J27" s="5">
        <f t="shared" si="11"/>
        <v>0</v>
      </c>
      <c r="K27" s="2">
        <f>SUM(C27:J27)</f>
        <v>889</v>
      </c>
    </row>
    <row r="28" spans="2:11" x14ac:dyDescent="0.25">
      <c r="B28">
        <v>2</v>
      </c>
      <c r="C28" s="6">
        <f t="shared" ref="C28:J28" si="12">ROUND(C5+C15,0)</f>
        <v>52</v>
      </c>
      <c r="D28" s="7">
        <f t="shared" si="12"/>
        <v>17</v>
      </c>
      <c r="E28" s="7">
        <f t="shared" si="12"/>
        <v>6</v>
      </c>
      <c r="F28" s="7">
        <f t="shared" si="12"/>
        <v>212</v>
      </c>
      <c r="G28" s="7">
        <f t="shared" si="12"/>
        <v>288</v>
      </c>
      <c r="H28" s="7">
        <f t="shared" si="12"/>
        <v>758</v>
      </c>
      <c r="I28" s="7">
        <f t="shared" si="12"/>
        <v>380</v>
      </c>
      <c r="J28" s="8">
        <f t="shared" si="12"/>
        <v>3</v>
      </c>
      <c r="K28" s="2">
        <f t="shared" ref="K28:K33" si="13">SUM(C28:J28)</f>
        <v>1716</v>
      </c>
    </row>
    <row r="29" spans="2:11" x14ac:dyDescent="0.25">
      <c r="B29">
        <v>3</v>
      </c>
      <c r="C29" s="6">
        <f t="shared" ref="C29:J29" si="14">ROUND(C6+C16,0)</f>
        <v>0</v>
      </c>
      <c r="D29" s="7">
        <f t="shared" si="14"/>
        <v>0</v>
      </c>
      <c r="E29" s="7">
        <f t="shared" si="14"/>
        <v>7</v>
      </c>
      <c r="F29" s="7">
        <f t="shared" si="14"/>
        <v>11</v>
      </c>
      <c r="G29" s="7">
        <f t="shared" si="14"/>
        <v>181</v>
      </c>
      <c r="H29" s="7">
        <f t="shared" si="14"/>
        <v>509</v>
      </c>
      <c r="I29" s="7">
        <f t="shared" si="14"/>
        <v>13</v>
      </c>
      <c r="J29" s="8">
        <f t="shared" si="14"/>
        <v>0</v>
      </c>
      <c r="K29" s="2">
        <f t="shared" si="13"/>
        <v>721</v>
      </c>
    </row>
    <row r="30" spans="2:11" x14ac:dyDescent="0.25">
      <c r="B30">
        <v>4</v>
      </c>
      <c r="C30" s="6">
        <f t="shared" ref="C30:J30" si="15">ROUND(C7+C17,0)</f>
        <v>0</v>
      </c>
      <c r="D30" s="7">
        <f t="shared" si="15"/>
        <v>0</v>
      </c>
      <c r="E30" s="7">
        <f t="shared" si="15"/>
        <v>0</v>
      </c>
      <c r="F30" s="7">
        <f t="shared" si="15"/>
        <v>425</v>
      </c>
      <c r="G30" s="7">
        <f t="shared" si="15"/>
        <v>2</v>
      </c>
      <c r="H30" s="7">
        <f t="shared" si="15"/>
        <v>0</v>
      </c>
      <c r="I30" s="7">
        <f t="shared" si="15"/>
        <v>0</v>
      </c>
      <c r="J30" s="8">
        <f t="shared" si="15"/>
        <v>0</v>
      </c>
      <c r="K30" s="2">
        <f t="shared" si="13"/>
        <v>427</v>
      </c>
    </row>
    <row r="31" spans="2:11" x14ac:dyDescent="0.25">
      <c r="B31">
        <v>5</v>
      </c>
      <c r="C31" s="6">
        <f t="shared" ref="C31:J31" si="16">ROUND(C8+C18,0)</f>
        <v>5</v>
      </c>
      <c r="D31" s="7">
        <f t="shared" si="16"/>
        <v>0</v>
      </c>
      <c r="E31" s="7">
        <f t="shared" si="16"/>
        <v>23</v>
      </c>
      <c r="F31" s="7">
        <f t="shared" si="16"/>
        <v>168</v>
      </c>
      <c r="G31" s="7">
        <f t="shared" si="16"/>
        <v>222</v>
      </c>
      <c r="H31" s="7">
        <f t="shared" si="16"/>
        <v>2</v>
      </c>
      <c r="I31" s="7">
        <f t="shared" si="16"/>
        <v>0</v>
      </c>
      <c r="J31" s="8">
        <f t="shared" si="16"/>
        <v>0</v>
      </c>
      <c r="K31" s="2">
        <f t="shared" si="13"/>
        <v>420</v>
      </c>
    </row>
    <row r="32" spans="2:11" x14ac:dyDescent="0.25">
      <c r="B32">
        <v>6</v>
      </c>
      <c r="C32" s="6">
        <f t="shared" ref="C32:J32" si="17">ROUND(C9+C19,0)</f>
        <v>0</v>
      </c>
      <c r="D32" s="7">
        <f t="shared" si="17"/>
        <v>1343</v>
      </c>
      <c r="E32" s="7">
        <f t="shared" si="17"/>
        <v>139</v>
      </c>
      <c r="F32" s="7">
        <f t="shared" si="17"/>
        <v>27</v>
      </c>
      <c r="G32" s="7">
        <f t="shared" si="17"/>
        <v>43</v>
      </c>
      <c r="H32" s="7">
        <f t="shared" si="17"/>
        <v>0</v>
      </c>
      <c r="I32" s="7">
        <f t="shared" si="17"/>
        <v>0</v>
      </c>
      <c r="J32" s="8">
        <f t="shared" si="17"/>
        <v>0</v>
      </c>
      <c r="K32" s="2">
        <f t="shared" si="13"/>
        <v>1552</v>
      </c>
    </row>
    <row r="33" spans="2:11" ht="15.75" thickBot="1" x14ac:dyDescent="0.3">
      <c r="B33">
        <v>7</v>
      </c>
      <c r="C33" s="9">
        <f t="shared" ref="C33:J33" si="18">ROUND(C10+C20,0)</f>
        <v>686</v>
      </c>
      <c r="D33" s="10">
        <f t="shared" si="18"/>
        <v>12</v>
      </c>
      <c r="E33" s="10">
        <f t="shared" si="18"/>
        <v>0</v>
      </c>
      <c r="F33" s="10">
        <f t="shared" si="18"/>
        <v>75</v>
      </c>
      <c r="G33" s="10">
        <f t="shared" si="18"/>
        <v>3</v>
      </c>
      <c r="H33" s="10">
        <f t="shared" si="18"/>
        <v>52</v>
      </c>
      <c r="I33" s="10">
        <f t="shared" si="18"/>
        <v>581</v>
      </c>
      <c r="J33" s="11">
        <f t="shared" si="18"/>
        <v>0</v>
      </c>
      <c r="K33" s="2">
        <f t="shared" si="13"/>
        <v>1409</v>
      </c>
    </row>
    <row r="34" spans="2:11" x14ac:dyDescent="0.25">
      <c r="C34" s="1">
        <f>SUM(C26:C33)</f>
        <v>970</v>
      </c>
      <c r="D34" s="1">
        <f t="shared" ref="D34" si="19">SUM(D26:D33)</f>
        <v>1384</v>
      </c>
      <c r="E34" s="1">
        <f t="shared" ref="E34" si="20">SUM(E26:E33)</f>
        <v>188</v>
      </c>
      <c r="F34" s="1">
        <f t="shared" ref="F34" si="21">SUM(F26:F33)</f>
        <v>932</v>
      </c>
      <c r="G34" s="1">
        <f t="shared" ref="G34" si="22">SUM(G26:G33)</f>
        <v>754</v>
      </c>
      <c r="H34" s="1">
        <f t="shared" ref="H34" si="23">SUM(H26:H33)</f>
        <v>1337</v>
      </c>
      <c r="I34" s="1">
        <f t="shared" ref="I34" si="24">SUM(I26:I33)</f>
        <v>1664</v>
      </c>
      <c r="J34" s="1">
        <f t="shared" ref="J34" si="25">SUM(J26:J33)</f>
        <v>21</v>
      </c>
      <c r="K34" s="1">
        <f t="shared" ref="K34" si="26">SUM(K26:K33)</f>
        <v>7134</v>
      </c>
    </row>
  </sheetData>
  <mergeCells count="3">
    <mergeCell ref="B2:J2"/>
    <mergeCell ref="B12:J12"/>
    <mergeCell ref="B25:J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3FE2-3A01-4D8B-8C05-ABD385EBC39F}">
  <dimension ref="B2:K21"/>
  <sheetViews>
    <sheetView workbookViewId="0">
      <selection activeCell="K8" sqref="K8"/>
    </sheetView>
  </sheetViews>
  <sheetFormatPr defaultRowHeight="15" x14ac:dyDescent="0.25"/>
  <cols>
    <col min="2" max="2" width="19.7109375" bestFit="1" customWidth="1"/>
    <col min="4" max="4" width="9.5703125" bestFit="1" customWidth="1"/>
    <col min="5" max="7" width="9.28515625" bestFit="1" customWidth="1"/>
    <col min="8" max="9" width="9.5703125" bestFit="1" customWidth="1"/>
    <col min="10" max="10" width="9.28515625" bestFit="1" customWidth="1"/>
    <col min="11" max="11" width="9.5703125" bestFit="1" customWidth="1"/>
  </cols>
  <sheetData>
    <row r="2" spans="2:11" x14ac:dyDescent="0.25">
      <c r="B2" s="59" t="s">
        <v>3</v>
      </c>
      <c r="C2" s="59"/>
      <c r="D2" s="59"/>
      <c r="E2" s="59"/>
      <c r="F2" s="59"/>
      <c r="G2" s="59"/>
      <c r="H2" s="59"/>
      <c r="I2" s="59"/>
      <c r="J2" s="59"/>
    </row>
    <row r="3" spans="2:11" ht="15.75" thickBot="1" x14ac:dyDescent="0.3">
      <c r="B3" t="s">
        <v>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  <c r="I3">
        <v>17</v>
      </c>
      <c r="J3">
        <v>18</v>
      </c>
      <c r="K3" t="s">
        <v>1</v>
      </c>
    </row>
    <row r="4" spans="2:11" x14ac:dyDescent="0.25">
      <c r="B4">
        <v>1</v>
      </c>
      <c r="C4" s="3">
        <v>1321</v>
      </c>
      <c r="D4" s="4">
        <v>31</v>
      </c>
      <c r="E4" s="4">
        <v>15</v>
      </c>
      <c r="F4" s="4">
        <v>4</v>
      </c>
      <c r="G4" s="4">
        <v>14</v>
      </c>
      <c r="H4" s="4">
        <v>17</v>
      </c>
      <c r="I4" s="4">
        <v>4549</v>
      </c>
      <c r="J4" s="5">
        <v>12</v>
      </c>
      <c r="K4" s="1">
        <f>SUM(C4:J4)</f>
        <v>5963</v>
      </c>
    </row>
    <row r="5" spans="2:11" x14ac:dyDescent="0.25">
      <c r="B5">
        <v>2</v>
      </c>
      <c r="C5" s="6">
        <v>323</v>
      </c>
      <c r="D5" s="7">
        <v>148</v>
      </c>
      <c r="E5" s="7">
        <v>59</v>
      </c>
      <c r="F5" s="7">
        <v>1438</v>
      </c>
      <c r="G5" s="7">
        <v>2374</v>
      </c>
      <c r="H5" s="7">
        <v>4437</v>
      </c>
      <c r="I5" s="7">
        <v>2283</v>
      </c>
      <c r="J5" s="8">
        <v>564</v>
      </c>
      <c r="K5" s="1">
        <f t="shared" ref="K5:K10" si="0">SUM(C5:J5)</f>
        <v>11626</v>
      </c>
    </row>
    <row r="6" spans="2:11" x14ac:dyDescent="0.25">
      <c r="B6">
        <v>3</v>
      </c>
      <c r="C6" s="6">
        <v>0</v>
      </c>
      <c r="D6" s="7">
        <v>0</v>
      </c>
      <c r="E6" s="7">
        <v>111</v>
      </c>
      <c r="F6" s="7">
        <v>93</v>
      </c>
      <c r="G6" s="7">
        <v>1287</v>
      </c>
      <c r="H6" s="7">
        <v>2792</v>
      </c>
      <c r="I6" s="7">
        <v>46</v>
      </c>
      <c r="J6" s="8">
        <v>4</v>
      </c>
      <c r="K6" s="1">
        <f t="shared" si="0"/>
        <v>4333</v>
      </c>
    </row>
    <row r="7" spans="2:11" x14ac:dyDescent="0.25">
      <c r="B7">
        <v>4</v>
      </c>
      <c r="C7" s="6">
        <v>0</v>
      </c>
      <c r="D7" s="7">
        <v>3</v>
      </c>
      <c r="E7" s="7">
        <v>12</v>
      </c>
      <c r="F7" s="7">
        <v>1219</v>
      </c>
      <c r="G7" s="7">
        <v>97</v>
      </c>
      <c r="H7" s="7">
        <v>30</v>
      </c>
      <c r="I7" s="7">
        <v>0</v>
      </c>
      <c r="J7" s="8">
        <v>0</v>
      </c>
      <c r="K7" s="1">
        <f t="shared" si="0"/>
        <v>1361</v>
      </c>
    </row>
    <row r="8" spans="2:11" x14ac:dyDescent="0.25">
      <c r="B8">
        <v>5</v>
      </c>
      <c r="C8" s="6">
        <v>4</v>
      </c>
      <c r="D8" s="7">
        <v>9</v>
      </c>
      <c r="E8" s="7">
        <v>257</v>
      </c>
      <c r="F8" s="7">
        <v>837</v>
      </c>
      <c r="G8" s="7">
        <v>789</v>
      </c>
      <c r="H8" s="7">
        <v>79</v>
      </c>
      <c r="I8" s="7">
        <v>0</v>
      </c>
      <c r="J8" s="8">
        <v>0</v>
      </c>
      <c r="K8" s="1">
        <f t="shared" si="0"/>
        <v>1975</v>
      </c>
    </row>
    <row r="9" spans="2:11" x14ac:dyDescent="0.25">
      <c r="B9">
        <v>6</v>
      </c>
      <c r="C9" s="6">
        <v>0</v>
      </c>
      <c r="D9" s="7">
        <v>5647</v>
      </c>
      <c r="E9" s="7">
        <v>560</v>
      </c>
      <c r="F9" s="7">
        <v>112</v>
      </c>
      <c r="G9" s="7">
        <v>67</v>
      </c>
      <c r="H9" s="7">
        <v>0</v>
      </c>
      <c r="I9" s="7">
        <v>0</v>
      </c>
      <c r="J9" s="8">
        <v>0</v>
      </c>
      <c r="K9" s="1">
        <f t="shared" si="0"/>
        <v>6386</v>
      </c>
    </row>
    <row r="10" spans="2:11" ht="15.75" thickBot="1" x14ac:dyDescent="0.3">
      <c r="B10">
        <v>7</v>
      </c>
      <c r="C10" s="9">
        <v>3357</v>
      </c>
      <c r="D10" s="10">
        <v>406</v>
      </c>
      <c r="E10" s="10">
        <v>29</v>
      </c>
      <c r="F10" s="10">
        <v>94</v>
      </c>
      <c r="G10" s="10">
        <v>143</v>
      </c>
      <c r="H10" s="10">
        <v>161</v>
      </c>
      <c r="I10" s="10">
        <v>2248</v>
      </c>
      <c r="J10" s="11">
        <v>14</v>
      </c>
      <c r="K10" s="1">
        <f t="shared" si="0"/>
        <v>6452</v>
      </c>
    </row>
    <row r="11" spans="2:11" x14ac:dyDescent="0.25">
      <c r="B11" t="s">
        <v>1</v>
      </c>
      <c r="C11" s="1">
        <f>SUM(C3:C10)</f>
        <v>5016</v>
      </c>
      <c r="D11" s="1">
        <f t="shared" ref="D11:K11" si="1">SUM(D3:D10)</f>
        <v>6256</v>
      </c>
      <c r="E11" s="1">
        <f t="shared" si="1"/>
        <v>1056</v>
      </c>
      <c r="F11" s="1">
        <f t="shared" si="1"/>
        <v>3811</v>
      </c>
      <c r="G11" s="1">
        <f t="shared" si="1"/>
        <v>4786</v>
      </c>
      <c r="H11" s="1">
        <f t="shared" si="1"/>
        <v>7532</v>
      </c>
      <c r="I11" s="1">
        <f t="shared" si="1"/>
        <v>9143</v>
      </c>
      <c r="J11" s="1">
        <f t="shared" si="1"/>
        <v>612</v>
      </c>
      <c r="K11" s="1">
        <f t="shared" si="1"/>
        <v>38096</v>
      </c>
    </row>
    <row r="12" spans="2:11" x14ac:dyDescent="0.25">
      <c r="B12" s="59" t="s">
        <v>2</v>
      </c>
      <c r="C12" s="59"/>
      <c r="D12" s="59"/>
      <c r="E12" s="59"/>
      <c r="F12" s="59"/>
      <c r="G12" s="59"/>
      <c r="H12" s="59"/>
      <c r="I12" s="59"/>
      <c r="J12" s="59"/>
    </row>
    <row r="13" spans="2:11" ht="15.75" thickBot="1" x14ac:dyDescent="0.3">
      <c r="B13" t="s">
        <v>0</v>
      </c>
      <c r="C13">
        <v>11</v>
      </c>
      <c r="D13">
        <v>12</v>
      </c>
      <c r="E13">
        <v>13</v>
      </c>
      <c r="F13">
        <v>14</v>
      </c>
      <c r="G13">
        <v>15</v>
      </c>
      <c r="H13">
        <v>16</v>
      </c>
      <c r="I13">
        <v>17</v>
      </c>
      <c r="J13">
        <v>18</v>
      </c>
      <c r="K13" t="s">
        <v>1</v>
      </c>
    </row>
    <row r="14" spans="2:11" x14ac:dyDescent="0.25">
      <c r="B14">
        <v>1</v>
      </c>
      <c r="C14" s="3">
        <v>10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30</v>
      </c>
      <c r="J14" s="5">
        <v>0</v>
      </c>
      <c r="K14" s="2">
        <f>SUM(C14:J14)</f>
        <v>40</v>
      </c>
    </row>
    <row r="15" spans="2:11" x14ac:dyDescent="0.25">
      <c r="B15">
        <v>2</v>
      </c>
      <c r="C15" s="6">
        <v>3</v>
      </c>
      <c r="D15" s="7">
        <v>4</v>
      </c>
      <c r="E15" s="7">
        <v>0</v>
      </c>
      <c r="F15" s="7">
        <v>55</v>
      </c>
      <c r="G15" s="7">
        <v>84</v>
      </c>
      <c r="H15" s="7">
        <v>904</v>
      </c>
      <c r="I15" s="7">
        <v>100</v>
      </c>
      <c r="J15" s="8">
        <v>12</v>
      </c>
      <c r="K15" s="2">
        <f t="shared" ref="K15:K20" si="2">SUM(C15:J15)</f>
        <v>1162</v>
      </c>
    </row>
    <row r="16" spans="2:11" x14ac:dyDescent="0.25">
      <c r="B16">
        <v>3</v>
      </c>
      <c r="C16" s="6">
        <v>0</v>
      </c>
      <c r="D16" s="7">
        <v>0</v>
      </c>
      <c r="E16" s="7">
        <v>0</v>
      </c>
      <c r="F16" s="7">
        <v>0</v>
      </c>
      <c r="G16" s="7">
        <v>18</v>
      </c>
      <c r="H16" s="7">
        <v>17</v>
      </c>
      <c r="I16" s="7">
        <v>0</v>
      </c>
      <c r="J16" s="8">
        <v>0</v>
      </c>
      <c r="K16" s="2">
        <f t="shared" si="2"/>
        <v>35</v>
      </c>
    </row>
    <row r="17" spans="2:11" x14ac:dyDescent="0.25">
      <c r="B17">
        <v>4</v>
      </c>
      <c r="C17" s="6">
        <v>0</v>
      </c>
      <c r="D17" s="7">
        <v>0</v>
      </c>
      <c r="E17" s="7">
        <v>0</v>
      </c>
      <c r="F17" s="7">
        <v>5</v>
      </c>
      <c r="G17" s="7">
        <v>0</v>
      </c>
      <c r="H17" s="7">
        <v>0</v>
      </c>
      <c r="I17" s="7">
        <v>0</v>
      </c>
      <c r="J17" s="8">
        <v>0</v>
      </c>
      <c r="K17" s="2">
        <f t="shared" si="2"/>
        <v>5</v>
      </c>
    </row>
    <row r="18" spans="2:11" x14ac:dyDescent="0.25">
      <c r="B18">
        <v>5</v>
      </c>
      <c r="C18" s="6">
        <v>14</v>
      </c>
      <c r="D18" s="7">
        <v>0</v>
      </c>
      <c r="E18" s="7">
        <v>41</v>
      </c>
      <c r="F18" s="7">
        <v>962</v>
      </c>
      <c r="G18" s="7">
        <v>1262</v>
      </c>
      <c r="H18" s="7">
        <v>0</v>
      </c>
      <c r="I18" s="7">
        <v>0</v>
      </c>
      <c r="J18" s="8">
        <v>0</v>
      </c>
      <c r="K18" s="2">
        <f t="shared" si="2"/>
        <v>2279</v>
      </c>
    </row>
    <row r="19" spans="2:11" x14ac:dyDescent="0.25">
      <c r="B19">
        <v>6</v>
      </c>
      <c r="C19" s="6">
        <v>0</v>
      </c>
      <c r="D19" s="7">
        <v>976</v>
      </c>
      <c r="E19" s="7">
        <v>397</v>
      </c>
      <c r="F19" s="7">
        <v>56</v>
      </c>
      <c r="G19" s="7">
        <v>131</v>
      </c>
      <c r="H19" s="7">
        <v>0</v>
      </c>
      <c r="I19" s="7">
        <v>0</v>
      </c>
      <c r="J19" s="8">
        <v>0</v>
      </c>
      <c r="K19" s="2">
        <f t="shared" si="2"/>
        <v>1560</v>
      </c>
    </row>
    <row r="20" spans="2:11" ht="15.75" thickBot="1" x14ac:dyDescent="0.3">
      <c r="B20">
        <v>7</v>
      </c>
      <c r="C20" s="9">
        <v>672</v>
      </c>
      <c r="D20" s="10">
        <v>0</v>
      </c>
      <c r="E20" s="10">
        <v>0</v>
      </c>
      <c r="F20" s="10">
        <v>0</v>
      </c>
      <c r="G20" s="10">
        <v>11</v>
      </c>
      <c r="H20" s="10">
        <v>72</v>
      </c>
      <c r="I20" s="10">
        <v>605</v>
      </c>
      <c r="J20" s="11">
        <v>6</v>
      </c>
      <c r="K20" s="2">
        <f t="shared" si="2"/>
        <v>1366</v>
      </c>
    </row>
    <row r="21" spans="2:11" x14ac:dyDescent="0.25">
      <c r="C21" s="1">
        <f>SUM(C13:C20)</f>
        <v>710</v>
      </c>
      <c r="D21" s="1">
        <f t="shared" ref="D21:K21" si="3">SUM(D13:D20)</f>
        <v>992</v>
      </c>
      <c r="E21" s="1">
        <f t="shared" si="3"/>
        <v>451</v>
      </c>
      <c r="F21" s="1">
        <f t="shared" si="3"/>
        <v>1092</v>
      </c>
      <c r="G21" s="1">
        <f t="shared" si="3"/>
        <v>1521</v>
      </c>
      <c r="H21" s="1">
        <f t="shared" si="3"/>
        <v>1009</v>
      </c>
      <c r="I21" s="1">
        <f t="shared" si="3"/>
        <v>752</v>
      </c>
      <c r="J21" s="1">
        <f t="shared" si="3"/>
        <v>36</v>
      </c>
      <c r="K21" s="1">
        <f t="shared" si="3"/>
        <v>6447</v>
      </c>
    </row>
  </sheetData>
  <mergeCells count="2">
    <mergeCell ref="B2:J2"/>
    <mergeCell ref="B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39B1-F78F-4FAF-9478-FEE5E016431E}">
  <dimension ref="A1:B29"/>
  <sheetViews>
    <sheetView workbookViewId="0">
      <selection activeCell="B13" activeCellId="1" sqref="B3 B13"/>
    </sheetView>
  </sheetViews>
  <sheetFormatPr defaultRowHeight="15" x14ac:dyDescent="0.25"/>
  <cols>
    <col min="1" max="1" width="23.42578125" bestFit="1" customWidth="1"/>
    <col min="2" max="2" width="49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10</v>
      </c>
      <c r="B2">
        <v>3392</v>
      </c>
    </row>
    <row r="3" spans="1:2" x14ac:dyDescent="0.25">
      <c r="A3" t="s">
        <v>13</v>
      </c>
      <c r="B3">
        <v>7351</v>
      </c>
    </row>
    <row r="4" spans="1:2" x14ac:dyDescent="0.25">
      <c r="A4" t="s">
        <v>16</v>
      </c>
      <c r="B4">
        <v>2639</v>
      </c>
    </row>
    <row r="5" spans="1:2" x14ac:dyDescent="0.25">
      <c r="A5" t="s">
        <v>19</v>
      </c>
      <c r="B5">
        <v>835</v>
      </c>
    </row>
    <row r="6" spans="1:2" x14ac:dyDescent="0.25">
      <c r="A6" t="s">
        <v>22</v>
      </c>
      <c r="B6">
        <v>3170</v>
      </c>
    </row>
    <row r="7" spans="1:2" x14ac:dyDescent="0.25">
      <c r="A7" t="s">
        <v>25</v>
      </c>
      <c r="B7">
        <v>4124</v>
      </c>
    </row>
    <row r="8" spans="1:2" x14ac:dyDescent="0.25">
      <c r="A8" t="s">
        <v>28</v>
      </c>
      <c r="B8">
        <v>4352</v>
      </c>
    </row>
    <row r="9" spans="1:2" x14ac:dyDescent="0.25">
      <c r="B9">
        <f>SUM(B2:B8)</f>
        <v>25863</v>
      </c>
    </row>
    <row r="11" spans="1:2" x14ac:dyDescent="0.25">
      <c r="A11" t="s">
        <v>6</v>
      </c>
      <c r="B11" t="s">
        <v>7</v>
      </c>
    </row>
    <row r="12" spans="1:2" x14ac:dyDescent="0.25">
      <c r="A12" t="s">
        <v>11</v>
      </c>
      <c r="B12">
        <v>3457</v>
      </c>
    </row>
    <row r="13" spans="1:2" x14ac:dyDescent="0.25">
      <c r="A13" t="s">
        <v>14</v>
      </c>
      <c r="B13">
        <v>7508</v>
      </c>
    </row>
    <row r="14" spans="1:2" x14ac:dyDescent="0.25">
      <c r="A14" t="s">
        <v>17</v>
      </c>
      <c r="B14">
        <v>3104</v>
      </c>
    </row>
    <row r="15" spans="1:2" x14ac:dyDescent="0.25">
      <c r="A15" t="s">
        <v>20</v>
      </c>
      <c r="B15">
        <v>1052</v>
      </c>
    </row>
    <row r="16" spans="1:2" x14ac:dyDescent="0.25">
      <c r="A16" t="s">
        <v>23</v>
      </c>
      <c r="B16">
        <v>3298</v>
      </c>
    </row>
    <row r="17" spans="1:2" x14ac:dyDescent="0.25">
      <c r="A17" t="s">
        <v>26</v>
      </c>
      <c r="B17">
        <v>4289</v>
      </c>
    </row>
    <row r="18" spans="1:2" x14ac:dyDescent="0.25">
      <c r="A18" t="s">
        <v>29</v>
      </c>
      <c r="B18">
        <v>4352</v>
      </c>
    </row>
    <row r="19" spans="1:2" x14ac:dyDescent="0.25">
      <c r="B19">
        <f>SUM(B12:B18)</f>
        <v>27060</v>
      </c>
    </row>
    <row r="21" spans="1:2" x14ac:dyDescent="0.25">
      <c r="A21" t="s">
        <v>8</v>
      </c>
      <c r="B21" t="s">
        <v>9</v>
      </c>
    </row>
    <row r="22" spans="1:2" x14ac:dyDescent="0.25">
      <c r="A22" t="s">
        <v>12</v>
      </c>
      <c r="B22">
        <v>6302</v>
      </c>
    </row>
    <row r="23" spans="1:2" x14ac:dyDescent="0.25">
      <c r="A23" t="s">
        <v>15</v>
      </c>
      <c r="B23">
        <v>14308</v>
      </c>
    </row>
    <row r="24" spans="1:2" x14ac:dyDescent="0.25">
      <c r="A24" t="s">
        <v>18</v>
      </c>
      <c r="B24">
        <v>6962</v>
      </c>
    </row>
    <row r="25" spans="1:2" x14ac:dyDescent="0.25">
      <c r="A25" t="s">
        <v>21</v>
      </c>
      <c r="B25">
        <v>1837</v>
      </c>
    </row>
    <row r="26" spans="1:2" x14ac:dyDescent="0.25">
      <c r="A26" t="s">
        <v>24</v>
      </c>
      <c r="B26">
        <v>6022</v>
      </c>
    </row>
    <row r="27" spans="1:2" x14ac:dyDescent="0.25">
      <c r="A27" t="s">
        <v>27</v>
      </c>
      <c r="B27">
        <v>8987</v>
      </c>
    </row>
    <row r="28" spans="1:2" x14ac:dyDescent="0.25">
      <c r="A28" t="s">
        <v>30</v>
      </c>
      <c r="B28">
        <v>8467</v>
      </c>
    </row>
    <row r="29" spans="1:2" x14ac:dyDescent="0.25">
      <c r="A29" t="s">
        <v>1</v>
      </c>
      <c r="B29">
        <f>SUM(B22:B28)</f>
        <v>52885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AA60-8465-4C14-B2C9-53D5212EF54D}">
  <dimension ref="A1:AD31"/>
  <sheetViews>
    <sheetView topLeftCell="C1" workbookViewId="0">
      <selection activeCell="AD31" sqref="AD31"/>
    </sheetView>
  </sheetViews>
  <sheetFormatPr defaultRowHeight="15" x14ac:dyDescent="0.25"/>
  <cols>
    <col min="1" max="1" width="13.140625" bestFit="1" customWidth="1"/>
    <col min="2" max="8" width="9.28515625" bestFit="1" customWidth="1"/>
    <col min="9" max="9" width="11.140625" bestFit="1" customWidth="1"/>
  </cols>
  <sheetData>
    <row r="1" spans="1:28" ht="15.75" thickBot="1" x14ac:dyDescent="0.3">
      <c r="A1" s="12" t="s">
        <v>38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4" t="s">
        <v>1</v>
      </c>
      <c r="L1" t="s">
        <v>59</v>
      </c>
    </row>
    <row r="2" spans="1:28" x14ac:dyDescent="0.25">
      <c r="A2" s="15" t="s">
        <v>31</v>
      </c>
      <c r="B2" s="3">
        <v>0</v>
      </c>
      <c r="C2" s="4">
        <v>40</v>
      </c>
      <c r="D2" s="4">
        <v>5</v>
      </c>
      <c r="E2" s="4">
        <v>0</v>
      </c>
      <c r="F2" s="4">
        <v>0</v>
      </c>
      <c r="G2" s="4">
        <v>20</v>
      </c>
      <c r="H2" s="5">
        <v>59</v>
      </c>
      <c r="I2" s="20">
        <f>SUM(B2:H2)</f>
        <v>124</v>
      </c>
      <c r="L2" s="2">
        <f>+B9+I2</f>
        <v>248</v>
      </c>
    </row>
    <row r="3" spans="1:28" x14ac:dyDescent="0.25">
      <c r="A3" s="15" t="s">
        <v>32</v>
      </c>
      <c r="B3" s="6">
        <v>20</v>
      </c>
      <c r="C3" s="7">
        <v>0</v>
      </c>
      <c r="D3" s="7">
        <v>13</v>
      </c>
      <c r="E3" s="7">
        <v>15</v>
      </c>
      <c r="F3" s="7">
        <v>192</v>
      </c>
      <c r="G3" s="7">
        <v>48</v>
      </c>
      <c r="H3" s="8">
        <v>130</v>
      </c>
      <c r="I3" s="21">
        <f t="shared" ref="I3:I8" si="0">SUM(B3:H3)</f>
        <v>418</v>
      </c>
      <c r="L3" s="2">
        <f>+C9+I3</f>
        <v>791</v>
      </c>
    </row>
    <row r="4" spans="1:28" x14ac:dyDescent="0.25">
      <c r="A4" s="15" t="s">
        <v>33</v>
      </c>
      <c r="B4" s="6">
        <v>0</v>
      </c>
      <c r="C4" s="7">
        <v>27</v>
      </c>
      <c r="D4" s="7">
        <v>0</v>
      </c>
      <c r="E4" s="7">
        <v>0</v>
      </c>
      <c r="F4" s="7">
        <v>11</v>
      </c>
      <c r="G4" s="7">
        <v>0</v>
      </c>
      <c r="H4" s="8">
        <v>0</v>
      </c>
      <c r="I4" s="21">
        <f t="shared" si="0"/>
        <v>38</v>
      </c>
      <c r="L4" s="2">
        <f>+D9+I4</f>
        <v>87</v>
      </c>
    </row>
    <row r="5" spans="1:28" x14ac:dyDescent="0.25">
      <c r="A5" s="15" t="s">
        <v>34</v>
      </c>
      <c r="B5" s="6">
        <v>0</v>
      </c>
      <c r="C5" s="7">
        <v>15</v>
      </c>
      <c r="D5" s="7">
        <v>0</v>
      </c>
      <c r="E5" s="7">
        <v>0</v>
      </c>
      <c r="F5" s="7">
        <v>144</v>
      </c>
      <c r="G5" s="7">
        <v>0</v>
      </c>
      <c r="H5" s="8">
        <v>0</v>
      </c>
      <c r="I5" s="21">
        <f t="shared" si="0"/>
        <v>159</v>
      </c>
      <c r="L5" s="2">
        <f>+E9+I5</f>
        <v>372</v>
      </c>
    </row>
    <row r="6" spans="1:28" x14ac:dyDescent="0.25">
      <c r="A6" s="15" t="s">
        <v>35</v>
      </c>
      <c r="B6" s="6">
        <v>0</v>
      </c>
      <c r="C6" s="7">
        <v>154</v>
      </c>
      <c r="D6" s="7">
        <v>31</v>
      </c>
      <c r="E6" s="7">
        <v>193</v>
      </c>
      <c r="F6" s="7">
        <v>0</v>
      </c>
      <c r="G6" s="7">
        <v>7</v>
      </c>
      <c r="H6" s="8">
        <v>0</v>
      </c>
      <c r="I6" s="21">
        <f t="shared" si="0"/>
        <v>385</v>
      </c>
      <c r="L6" s="2">
        <f>+F9+I6</f>
        <v>732</v>
      </c>
    </row>
    <row r="7" spans="1:28" x14ac:dyDescent="0.25">
      <c r="A7" s="15" t="s">
        <v>36</v>
      </c>
      <c r="B7" s="6">
        <v>14</v>
      </c>
      <c r="C7" s="7">
        <v>0</v>
      </c>
      <c r="D7" s="7">
        <v>0</v>
      </c>
      <c r="E7" s="7">
        <v>5</v>
      </c>
      <c r="F7" s="7">
        <v>0</v>
      </c>
      <c r="G7" s="7">
        <v>0</v>
      </c>
      <c r="H7" s="8">
        <v>19</v>
      </c>
      <c r="I7" s="21">
        <f t="shared" si="0"/>
        <v>38</v>
      </c>
      <c r="L7" s="2">
        <f>+G9+I7</f>
        <v>132</v>
      </c>
    </row>
    <row r="8" spans="1:28" ht="15.75" thickBot="1" x14ac:dyDescent="0.3">
      <c r="A8" s="15" t="s">
        <v>37</v>
      </c>
      <c r="B8" s="9">
        <v>90</v>
      </c>
      <c r="C8" s="10">
        <v>137</v>
      </c>
      <c r="D8" s="10">
        <v>0</v>
      </c>
      <c r="E8" s="10">
        <v>0</v>
      </c>
      <c r="F8" s="10">
        <v>0</v>
      </c>
      <c r="G8" s="10">
        <v>19</v>
      </c>
      <c r="H8" s="11">
        <v>0</v>
      </c>
      <c r="I8" s="22">
        <f t="shared" si="0"/>
        <v>246</v>
      </c>
      <c r="L8" s="2">
        <f>+H9+I8</f>
        <v>454</v>
      </c>
    </row>
    <row r="9" spans="1:28" ht="15.75" thickBot="1" x14ac:dyDescent="0.3">
      <c r="A9" s="16" t="s">
        <v>1</v>
      </c>
      <c r="B9" s="17">
        <f>SUM(B2:B8)</f>
        <v>124</v>
      </c>
      <c r="C9" s="18">
        <f t="shared" ref="C9:H9" si="1">SUM(C2:C8)</f>
        <v>373</v>
      </c>
      <c r="D9" s="18">
        <f t="shared" si="1"/>
        <v>49</v>
      </c>
      <c r="E9" s="18">
        <f t="shared" si="1"/>
        <v>213</v>
      </c>
      <c r="F9" s="18">
        <f t="shared" si="1"/>
        <v>347</v>
      </c>
      <c r="G9" s="18">
        <f t="shared" si="1"/>
        <v>94</v>
      </c>
      <c r="H9" s="19">
        <f t="shared" si="1"/>
        <v>208</v>
      </c>
      <c r="I9" s="11">
        <f>SUM(B9:H9)</f>
        <v>1408</v>
      </c>
    </row>
    <row r="11" spans="1:28" ht="15.75" thickBot="1" x14ac:dyDescent="0.3">
      <c r="B11" s="60" t="s">
        <v>62</v>
      </c>
      <c r="C11" s="60"/>
      <c r="D11" s="60"/>
      <c r="E11" s="60"/>
      <c r="F11" s="60"/>
      <c r="G11" s="60"/>
      <c r="H11" s="60"/>
      <c r="L11" s="54"/>
      <c r="M11" s="61" t="s">
        <v>62</v>
      </c>
      <c r="N11" s="61"/>
      <c r="O11" s="61"/>
      <c r="P11" s="61"/>
      <c r="Q11" s="61"/>
      <c r="R11" s="61"/>
      <c r="S11" s="61"/>
      <c r="V11" s="60" t="s">
        <v>113</v>
      </c>
      <c r="W11" s="60"/>
      <c r="X11" s="60"/>
      <c r="Y11" s="60"/>
      <c r="Z11" s="60"/>
      <c r="AA11" s="60"/>
      <c r="AB11" s="60"/>
    </row>
    <row r="12" spans="1:28" x14ac:dyDescent="0.25">
      <c r="A12" t="s">
        <v>60</v>
      </c>
      <c r="B12" s="13" t="s">
        <v>31</v>
      </c>
      <c r="C12" s="13" t="s">
        <v>32</v>
      </c>
      <c r="D12" s="13" t="s">
        <v>33</v>
      </c>
      <c r="E12" s="13" t="s">
        <v>34</v>
      </c>
      <c r="F12" s="13" t="s">
        <v>35</v>
      </c>
      <c r="G12" s="13" t="s">
        <v>36</v>
      </c>
      <c r="H12" s="13" t="s">
        <v>37</v>
      </c>
      <c r="L12" s="54" t="s">
        <v>60</v>
      </c>
      <c r="M12" s="55" t="s">
        <v>31</v>
      </c>
      <c r="N12" s="55" t="s">
        <v>32</v>
      </c>
      <c r="O12" s="55" t="s">
        <v>33</v>
      </c>
      <c r="P12" s="55" t="s">
        <v>34</v>
      </c>
      <c r="Q12" s="55" t="s">
        <v>35</v>
      </c>
      <c r="R12" s="55" t="s">
        <v>36</v>
      </c>
      <c r="S12" s="55" t="s">
        <v>37</v>
      </c>
      <c r="U12" t="s">
        <v>60</v>
      </c>
      <c r="V12" s="13" t="s">
        <v>31</v>
      </c>
      <c r="W12" s="13" t="s">
        <v>32</v>
      </c>
      <c r="X12" s="13" t="s">
        <v>33</v>
      </c>
      <c r="Y12" s="13" t="s">
        <v>34</v>
      </c>
      <c r="Z12" s="13" t="s">
        <v>35</v>
      </c>
      <c r="AA12" s="13" t="s">
        <v>36</v>
      </c>
      <c r="AB12" s="13" t="s">
        <v>37</v>
      </c>
    </row>
    <row r="13" spans="1:28" x14ac:dyDescent="0.25">
      <c r="A13" s="15" t="s">
        <v>31</v>
      </c>
      <c r="C13">
        <v>67</v>
      </c>
      <c r="D13">
        <v>76.7</v>
      </c>
      <c r="E13">
        <v>92</v>
      </c>
      <c r="F13">
        <v>102</v>
      </c>
      <c r="G13">
        <v>69.599999999999994</v>
      </c>
      <c r="H13">
        <v>56.1</v>
      </c>
      <c r="J13">
        <v>25.1</v>
      </c>
      <c r="L13" s="56" t="s">
        <v>31</v>
      </c>
      <c r="M13" s="54"/>
      <c r="N13" s="54">
        <f t="shared" ref="N13:N19" si="2">+C13-$J13</f>
        <v>41.9</v>
      </c>
      <c r="O13" s="54">
        <f t="shared" ref="O13:O19" si="3">+D13-$J13</f>
        <v>51.6</v>
      </c>
      <c r="P13" s="54">
        <f t="shared" ref="P13:P19" si="4">+E13-$J13</f>
        <v>66.900000000000006</v>
      </c>
      <c r="Q13" s="54">
        <f t="shared" ref="Q13:Q19" si="5">+F13-$J13</f>
        <v>76.900000000000006</v>
      </c>
      <c r="R13" s="54">
        <f t="shared" ref="R13:R19" si="6">+G13-$J13</f>
        <v>44.499999999999993</v>
      </c>
      <c r="S13" s="54">
        <f t="shared" ref="S13:S18" si="7">+H13-$J13</f>
        <v>31</v>
      </c>
      <c r="U13" s="15" t="s">
        <v>31</v>
      </c>
      <c r="W13">
        <f t="shared" ref="W13:W19" si="8">+N13-N$21</f>
        <v>20.299999999999997</v>
      </c>
      <c r="X13">
        <f t="shared" ref="X13:X19" si="9">+O13-O$21</f>
        <v>34.400000000000006</v>
      </c>
      <c r="Y13">
        <f t="shared" ref="Y13:Y19" si="10">+P13-P$21</f>
        <v>50.2</v>
      </c>
      <c r="Z13">
        <f t="shared" ref="Z13:Z19" si="11">+Q13-Q$21</f>
        <v>46.000000000000007</v>
      </c>
      <c r="AA13">
        <f t="shared" ref="AA13:AA19" si="12">+R13-R$21</f>
        <v>25.499999999999993</v>
      </c>
      <c r="AB13">
        <f t="shared" ref="AB13:AB18" si="13">+S13-S$21</f>
        <v>15.9</v>
      </c>
    </row>
    <row r="14" spans="1:28" x14ac:dyDescent="0.25">
      <c r="A14" s="15" t="s">
        <v>32</v>
      </c>
      <c r="B14" s="34">
        <v>67</v>
      </c>
      <c r="D14">
        <v>56.1</v>
      </c>
      <c r="E14">
        <v>71.400000000000006</v>
      </c>
      <c r="F14">
        <v>81</v>
      </c>
      <c r="G14">
        <v>73.099999999999994</v>
      </c>
      <c r="H14">
        <v>59.7</v>
      </c>
      <c r="J14">
        <v>21.6</v>
      </c>
      <c r="L14" s="56" t="s">
        <v>32</v>
      </c>
      <c r="M14" s="57">
        <f t="shared" ref="M14:M19" si="14">+B14-$J14</f>
        <v>45.4</v>
      </c>
      <c r="N14" s="54"/>
      <c r="O14" s="54">
        <f t="shared" si="3"/>
        <v>34.5</v>
      </c>
      <c r="P14" s="54">
        <f t="shared" si="4"/>
        <v>49.800000000000004</v>
      </c>
      <c r="Q14" s="54">
        <f t="shared" si="5"/>
        <v>59.4</v>
      </c>
      <c r="R14" s="54">
        <f t="shared" si="6"/>
        <v>51.499999999999993</v>
      </c>
      <c r="S14" s="54">
        <f t="shared" si="7"/>
        <v>38.1</v>
      </c>
      <c r="U14" s="15" t="s">
        <v>32</v>
      </c>
      <c r="V14">
        <f t="shared" ref="V14:V19" si="15">+M14-M$21</f>
        <v>20.299999999999997</v>
      </c>
      <c r="X14">
        <f t="shared" si="9"/>
        <v>17.3</v>
      </c>
      <c r="Y14">
        <f t="shared" si="10"/>
        <v>33.100000000000009</v>
      </c>
      <c r="Z14">
        <f t="shared" si="11"/>
        <v>28.5</v>
      </c>
      <c r="AA14">
        <f t="shared" si="12"/>
        <v>32.499999999999993</v>
      </c>
      <c r="AB14">
        <f t="shared" si="13"/>
        <v>23</v>
      </c>
    </row>
    <row r="15" spans="1:28" x14ac:dyDescent="0.25">
      <c r="A15" s="15" t="s">
        <v>33</v>
      </c>
      <c r="B15">
        <v>76.7</v>
      </c>
      <c r="C15">
        <v>56.1</v>
      </c>
      <c r="E15">
        <v>57.7</v>
      </c>
      <c r="F15">
        <v>67.3</v>
      </c>
      <c r="G15">
        <v>77.400000000000006</v>
      </c>
      <c r="H15">
        <v>69.400000000000006</v>
      </c>
      <c r="J15">
        <v>17.2</v>
      </c>
      <c r="L15" s="56" t="s">
        <v>33</v>
      </c>
      <c r="M15" s="54">
        <f t="shared" si="14"/>
        <v>59.5</v>
      </c>
      <c r="N15" s="54">
        <f t="shared" si="2"/>
        <v>38.900000000000006</v>
      </c>
      <c r="O15" s="54"/>
      <c r="P15" s="54">
        <f t="shared" si="4"/>
        <v>40.5</v>
      </c>
      <c r="Q15" s="54">
        <f t="shared" si="5"/>
        <v>50.099999999999994</v>
      </c>
      <c r="R15" s="54">
        <f t="shared" si="6"/>
        <v>60.2</v>
      </c>
      <c r="S15" s="54">
        <f t="shared" si="7"/>
        <v>52.2</v>
      </c>
      <c r="U15" s="15" t="s">
        <v>33</v>
      </c>
      <c r="V15">
        <f t="shared" si="15"/>
        <v>34.4</v>
      </c>
      <c r="W15">
        <f t="shared" si="8"/>
        <v>17.300000000000004</v>
      </c>
      <c r="Y15">
        <f t="shared" si="10"/>
        <v>23.8</v>
      </c>
      <c r="Z15">
        <f t="shared" si="11"/>
        <v>19.199999999999996</v>
      </c>
      <c r="AA15">
        <f t="shared" si="12"/>
        <v>41.2</v>
      </c>
      <c r="AB15">
        <f t="shared" si="13"/>
        <v>37.1</v>
      </c>
    </row>
    <row r="16" spans="1:28" x14ac:dyDescent="0.25">
      <c r="A16" s="15" t="s">
        <v>34</v>
      </c>
      <c r="B16">
        <v>92</v>
      </c>
      <c r="C16">
        <v>71.400000000000006</v>
      </c>
      <c r="D16">
        <v>57.7</v>
      </c>
      <c r="F16">
        <v>61.6</v>
      </c>
      <c r="G16">
        <v>81.400000000000006</v>
      </c>
      <c r="H16">
        <v>84.6</v>
      </c>
      <c r="J16">
        <v>16.7</v>
      </c>
      <c r="L16" s="56" t="s">
        <v>34</v>
      </c>
      <c r="M16" s="54">
        <f t="shared" si="14"/>
        <v>75.3</v>
      </c>
      <c r="N16" s="54">
        <f t="shared" si="2"/>
        <v>54.7</v>
      </c>
      <c r="O16" s="54">
        <f t="shared" si="3"/>
        <v>41</v>
      </c>
      <c r="P16" s="54"/>
      <c r="Q16" s="54">
        <f t="shared" si="5"/>
        <v>44.900000000000006</v>
      </c>
      <c r="R16" s="54">
        <f t="shared" si="6"/>
        <v>64.7</v>
      </c>
      <c r="S16" s="54">
        <f t="shared" si="7"/>
        <v>67.899999999999991</v>
      </c>
      <c r="U16" s="15" t="s">
        <v>34</v>
      </c>
      <c r="V16">
        <f t="shared" si="15"/>
        <v>50.199999999999996</v>
      </c>
      <c r="W16">
        <f t="shared" si="8"/>
        <v>33.1</v>
      </c>
      <c r="X16">
        <f t="shared" si="9"/>
        <v>23.8</v>
      </c>
      <c r="Z16">
        <f t="shared" si="11"/>
        <v>14.000000000000007</v>
      </c>
      <c r="AA16">
        <f t="shared" si="12"/>
        <v>45.7</v>
      </c>
      <c r="AB16">
        <f t="shared" si="13"/>
        <v>52.79999999999999</v>
      </c>
    </row>
    <row r="17" spans="1:30" x14ac:dyDescent="0.25">
      <c r="A17" s="15" t="s">
        <v>35</v>
      </c>
      <c r="B17" s="34">
        <v>102</v>
      </c>
      <c r="C17">
        <v>81</v>
      </c>
      <c r="D17">
        <v>67.3</v>
      </c>
      <c r="E17">
        <v>61.6</v>
      </c>
      <c r="G17">
        <v>91.1</v>
      </c>
      <c r="H17">
        <v>94.3</v>
      </c>
      <c r="J17">
        <v>30.9</v>
      </c>
      <c r="L17" s="56" t="s">
        <v>35</v>
      </c>
      <c r="M17" s="57">
        <f t="shared" si="14"/>
        <v>71.099999999999994</v>
      </c>
      <c r="N17" s="54">
        <f t="shared" si="2"/>
        <v>50.1</v>
      </c>
      <c r="O17" s="54">
        <f t="shared" si="3"/>
        <v>36.4</v>
      </c>
      <c r="P17" s="54">
        <f t="shared" si="4"/>
        <v>30.700000000000003</v>
      </c>
      <c r="Q17" s="54"/>
      <c r="R17" s="54">
        <f t="shared" si="6"/>
        <v>60.199999999999996</v>
      </c>
      <c r="S17" s="54">
        <f t="shared" si="7"/>
        <v>63.4</v>
      </c>
      <c r="U17" s="15" t="s">
        <v>35</v>
      </c>
      <c r="V17">
        <f t="shared" si="15"/>
        <v>45.999999999999993</v>
      </c>
      <c r="W17">
        <f t="shared" si="8"/>
        <v>28.5</v>
      </c>
      <c r="X17">
        <f t="shared" si="9"/>
        <v>19.2</v>
      </c>
      <c r="Y17">
        <f t="shared" si="10"/>
        <v>14.000000000000004</v>
      </c>
      <c r="AA17">
        <f t="shared" si="12"/>
        <v>41.199999999999996</v>
      </c>
      <c r="AB17">
        <f t="shared" si="13"/>
        <v>48.3</v>
      </c>
    </row>
    <row r="18" spans="1:30" x14ac:dyDescent="0.25">
      <c r="A18" s="15" t="s">
        <v>36</v>
      </c>
      <c r="B18">
        <v>69.599999999999994</v>
      </c>
      <c r="C18">
        <v>73.099999999999994</v>
      </c>
      <c r="D18">
        <v>77.400000000000006</v>
      </c>
      <c r="E18">
        <v>81.400000000000006</v>
      </c>
      <c r="F18">
        <v>91.1</v>
      </c>
      <c r="H18" s="34">
        <v>51.8</v>
      </c>
      <c r="J18">
        <v>19</v>
      </c>
      <c r="L18" s="56" t="s">
        <v>36</v>
      </c>
      <c r="M18" s="54">
        <f t="shared" si="14"/>
        <v>50.599999999999994</v>
      </c>
      <c r="N18" s="54">
        <f t="shared" si="2"/>
        <v>54.099999999999994</v>
      </c>
      <c r="O18" s="54">
        <f t="shared" si="3"/>
        <v>58.400000000000006</v>
      </c>
      <c r="P18" s="54">
        <f t="shared" si="4"/>
        <v>62.400000000000006</v>
      </c>
      <c r="Q18" s="54">
        <f t="shared" si="5"/>
        <v>72.099999999999994</v>
      </c>
      <c r="R18" s="54"/>
      <c r="S18" s="57">
        <f t="shared" si="7"/>
        <v>32.799999999999997</v>
      </c>
      <c r="U18" s="15" t="s">
        <v>36</v>
      </c>
      <c r="V18">
        <f t="shared" si="15"/>
        <v>25.499999999999993</v>
      </c>
      <c r="W18">
        <f t="shared" si="8"/>
        <v>32.499999999999993</v>
      </c>
      <c r="X18">
        <f t="shared" si="9"/>
        <v>41.2</v>
      </c>
      <c r="Y18">
        <f t="shared" si="10"/>
        <v>45.7</v>
      </c>
      <c r="Z18">
        <f t="shared" si="11"/>
        <v>41.199999999999996</v>
      </c>
      <c r="AB18">
        <f t="shared" si="13"/>
        <v>17.699999999999996</v>
      </c>
    </row>
    <row r="19" spans="1:30" x14ac:dyDescent="0.25">
      <c r="A19" s="15" t="s">
        <v>37</v>
      </c>
      <c r="B19">
        <v>56.1</v>
      </c>
      <c r="C19">
        <v>59.7</v>
      </c>
      <c r="D19">
        <v>69.400000000000006</v>
      </c>
      <c r="E19">
        <v>84.6</v>
      </c>
      <c r="F19">
        <v>94.3</v>
      </c>
      <c r="G19">
        <v>51.8</v>
      </c>
      <c r="J19">
        <v>15.1</v>
      </c>
      <c r="L19" s="56" t="s">
        <v>37</v>
      </c>
      <c r="M19" s="54">
        <f t="shared" si="14"/>
        <v>41</v>
      </c>
      <c r="N19" s="54">
        <f t="shared" si="2"/>
        <v>44.6</v>
      </c>
      <c r="O19" s="54">
        <f t="shared" si="3"/>
        <v>54.300000000000004</v>
      </c>
      <c r="P19" s="54">
        <f t="shared" si="4"/>
        <v>69.5</v>
      </c>
      <c r="Q19" s="54">
        <f t="shared" si="5"/>
        <v>79.2</v>
      </c>
      <c r="R19" s="54">
        <f t="shared" si="6"/>
        <v>36.699999999999996</v>
      </c>
      <c r="S19" s="54"/>
      <c r="U19" s="15" t="s">
        <v>37</v>
      </c>
      <c r="V19">
        <f t="shared" si="15"/>
        <v>15.899999999999999</v>
      </c>
      <c r="W19">
        <f t="shared" si="8"/>
        <v>23</v>
      </c>
      <c r="X19">
        <f t="shared" si="9"/>
        <v>37.100000000000009</v>
      </c>
      <c r="Y19">
        <f t="shared" si="10"/>
        <v>52.8</v>
      </c>
      <c r="Z19">
        <f t="shared" si="11"/>
        <v>48.300000000000004</v>
      </c>
      <c r="AA19">
        <f t="shared" si="12"/>
        <v>17.699999999999996</v>
      </c>
    </row>
    <row r="20" spans="1:30" x14ac:dyDescent="0.25">
      <c r="L20" s="54"/>
      <c r="M20" s="54"/>
      <c r="N20" s="54"/>
      <c r="O20" s="54"/>
      <c r="P20" s="54"/>
      <c r="Q20" s="54"/>
      <c r="R20" s="54"/>
      <c r="S20" s="54"/>
    </row>
    <row r="21" spans="1:30" ht="15.75" thickBot="1" x14ac:dyDescent="0.3">
      <c r="L21" s="54"/>
      <c r="M21" s="54">
        <v>25.1</v>
      </c>
      <c r="N21" s="54">
        <v>21.6</v>
      </c>
      <c r="O21" s="54">
        <v>17.2</v>
      </c>
      <c r="P21" s="54">
        <v>16.7</v>
      </c>
      <c r="Q21" s="54">
        <v>30.9</v>
      </c>
      <c r="R21" s="54">
        <v>19</v>
      </c>
      <c r="S21" s="54">
        <v>15.1</v>
      </c>
    </row>
    <row r="22" spans="1:30" ht="15.75" thickBot="1" x14ac:dyDescent="0.3">
      <c r="A22" s="12" t="s">
        <v>61</v>
      </c>
      <c r="B22" s="48" t="s">
        <v>31</v>
      </c>
      <c r="C22" s="49" t="s">
        <v>32</v>
      </c>
      <c r="D22" s="49" t="s">
        <v>33</v>
      </c>
      <c r="E22" s="49" t="s">
        <v>34</v>
      </c>
      <c r="F22" s="49" t="s">
        <v>35</v>
      </c>
      <c r="G22" s="49" t="s">
        <v>36</v>
      </c>
      <c r="H22" s="50" t="s">
        <v>37</v>
      </c>
      <c r="I22" s="14" t="s">
        <v>64</v>
      </c>
      <c r="U22" s="12" t="s">
        <v>61</v>
      </c>
      <c r="V22" s="48" t="s">
        <v>31</v>
      </c>
      <c r="W22" s="49" t="s">
        <v>32</v>
      </c>
      <c r="X22" s="49" t="s">
        <v>33</v>
      </c>
      <c r="Y22" s="49" t="s">
        <v>34</v>
      </c>
      <c r="Z22" s="49" t="s">
        <v>35</v>
      </c>
      <c r="AA22" s="49" t="s">
        <v>36</v>
      </c>
      <c r="AB22" s="50" t="s">
        <v>37</v>
      </c>
      <c r="AC22" s="14" t="s">
        <v>64</v>
      </c>
    </row>
    <row r="23" spans="1:30" x14ac:dyDescent="0.25">
      <c r="A23" s="45" t="s">
        <v>31</v>
      </c>
      <c r="B23" s="35">
        <f>B2*B13</f>
        <v>0</v>
      </c>
      <c r="C23" s="36">
        <f t="shared" ref="C23:H23" si="16">C2*C13</f>
        <v>2680</v>
      </c>
      <c r="D23" s="36">
        <f t="shared" si="16"/>
        <v>383.5</v>
      </c>
      <c r="E23" s="36">
        <f t="shared" si="16"/>
        <v>0</v>
      </c>
      <c r="F23" s="36">
        <f t="shared" si="16"/>
        <v>0</v>
      </c>
      <c r="G23" s="36">
        <f t="shared" si="16"/>
        <v>1392</v>
      </c>
      <c r="H23" s="37">
        <f t="shared" si="16"/>
        <v>3309.9</v>
      </c>
      <c r="I23" s="37">
        <f>SUM(B23:H23)</f>
        <v>7765.4</v>
      </c>
      <c r="U23" s="45" t="s">
        <v>31</v>
      </c>
      <c r="V23" s="35">
        <f>B2*V13</f>
        <v>0</v>
      </c>
      <c r="W23" s="36">
        <f t="shared" ref="W23:AB23" si="17">C2*W13</f>
        <v>811.99999999999989</v>
      </c>
      <c r="X23" s="36">
        <f t="shared" si="17"/>
        <v>172.00000000000003</v>
      </c>
      <c r="Y23" s="36">
        <f t="shared" si="17"/>
        <v>0</v>
      </c>
      <c r="Z23" s="36">
        <f t="shared" si="17"/>
        <v>0</v>
      </c>
      <c r="AA23" s="36">
        <f t="shared" si="17"/>
        <v>509.99999999999989</v>
      </c>
      <c r="AB23" s="37">
        <f t="shared" si="17"/>
        <v>938.1</v>
      </c>
      <c r="AC23" s="37">
        <f>SUM(V23:AB23)</f>
        <v>2432.1</v>
      </c>
    </row>
    <row r="24" spans="1:30" x14ac:dyDescent="0.25">
      <c r="A24" s="46" t="s">
        <v>32</v>
      </c>
      <c r="B24" s="38">
        <f t="shared" ref="B24:H24" si="18">B3*B14</f>
        <v>1340</v>
      </c>
      <c r="C24" s="39">
        <f t="shared" si="18"/>
        <v>0</v>
      </c>
      <c r="D24" s="39">
        <f t="shared" si="18"/>
        <v>729.30000000000007</v>
      </c>
      <c r="E24" s="39">
        <f t="shared" si="18"/>
        <v>1071</v>
      </c>
      <c r="F24" s="39">
        <f t="shared" si="18"/>
        <v>15552</v>
      </c>
      <c r="G24" s="39">
        <f t="shared" si="18"/>
        <v>3508.7999999999997</v>
      </c>
      <c r="H24" s="40">
        <f t="shared" si="18"/>
        <v>7761</v>
      </c>
      <c r="I24" s="40">
        <f t="shared" ref="I24:I29" si="19">SUM(B24:H24)</f>
        <v>29962.1</v>
      </c>
      <c r="U24" s="46" t="s">
        <v>32</v>
      </c>
      <c r="V24" s="38">
        <f t="shared" ref="V24:AB24" si="20">B3*V14</f>
        <v>405.99999999999994</v>
      </c>
      <c r="W24" s="39">
        <f t="shared" si="20"/>
        <v>0</v>
      </c>
      <c r="X24" s="39">
        <f t="shared" si="20"/>
        <v>224.9</v>
      </c>
      <c r="Y24" s="39">
        <f t="shared" si="20"/>
        <v>496.50000000000011</v>
      </c>
      <c r="Z24" s="39">
        <f t="shared" si="20"/>
        <v>5472</v>
      </c>
      <c r="AA24" s="39">
        <f t="shared" si="20"/>
        <v>1559.9999999999995</v>
      </c>
      <c r="AB24" s="40">
        <f t="shared" si="20"/>
        <v>2990</v>
      </c>
      <c r="AC24" s="40">
        <f t="shared" ref="AC24:AC29" si="21">SUM(V24:AB24)</f>
        <v>11149.4</v>
      </c>
    </row>
    <row r="25" spans="1:30" x14ac:dyDescent="0.25">
      <c r="A25" s="46" t="s">
        <v>33</v>
      </c>
      <c r="B25" s="38">
        <f t="shared" ref="B25:H25" si="22">B4*B15</f>
        <v>0</v>
      </c>
      <c r="C25" s="39">
        <f t="shared" si="22"/>
        <v>1514.7</v>
      </c>
      <c r="D25" s="39">
        <f t="shared" si="22"/>
        <v>0</v>
      </c>
      <c r="E25" s="39">
        <f t="shared" si="22"/>
        <v>0</v>
      </c>
      <c r="F25" s="39">
        <f t="shared" si="22"/>
        <v>740.3</v>
      </c>
      <c r="G25" s="39">
        <f t="shared" si="22"/>
        <v>0</v>
      </c>
      <c r="H25" s="40">
        <f t="shared" si="22"/>
        <v>0</v>
      </c>
      <c r="I25" s="40">
        <f t="shared" si="19"/>
        <v>2255</v>
      </c>
      <c r="U25" s="46" t="s">
        <v>33</v>
      </c>
      <c r="V25" s="38">
        <f t="shared" ref="V25:AB25" si="23">B4*V15</f>
        <v>0</v>
      </c>
      <c r="W25" s="39">
        <f t="shared" si="23"/>
        <v>467.10000000000014</v>
      </c>
      <c r="X25" s="39">
        <f t="shared" si="23"/>
        <v>0</v>
      </c>
      <c r="Y25" s="39">
        <f t="shared" si="23"/>
        <v>0</v>
      </c>
      <c r="Z25" s="39">
        <f t="shared" si="23"/>
        <v>211.19999999999996</v>
      </c>
      <c r="AA25" s="39">
        <f t="shared" si="23"/>
        <v>0</v>
      </c>
      <c r="AB25" s="40">
        <f t="shared" si="23"/>
        <v>0</v>
      </c>
      <c r="AC25" s="40">
        <f t="shared" si="21"/>
        <v>678.30000000000007</v>
      </c>
    </row>
    <row r="26" spans="1:30" x14ac:dyDescent="0.25">
      <c r="A26" s="46" t="s">
        <v>34</v>
      </c>
      <c r="B26" s="38">
        <f t="shared" ref="B26:H26" si="24">B5*B16</f>
        <v>0</v>
      </c>
      <c r="C26" s="39">
        <f t="shared" si="24"/>
        <v>1071</v>
      </c>
      <c r="D26" s="39">
        <f t="shared" si="24"/>
        <v>0</v>
      </c>
      <c r="E26" s="39">
        <f t="shared" si="24"/>
        <v>0</v>
      </c>
      <c r="F26" s="39">
        <f t="shared" si="24"/>
        <v>8870.4</v>
      </c>
      <c r="G26" s="39">
        <f t="shared" si="24"/>
        <v>0</v>
      </c>
      <c r="H26" s="40">
        <f t="shared" si="24"/>
        <v>0</v>
      </c>
      <c r="I26" s="40">
        <f t="shared" si="19"/>
        <v>9941.4</v>
      </c>
      <c r="U26" s="46" t="s">
        <v>34</v>
      </c>
      <c r="V26" s="38">
        <f t="shared" ref="V26:AB26" si="25">B5*V16</f>
        <v>0</v>
      </c>
      <c r="W26" s="39">
        <f t="shared" si="25"/>
        <v>496.5</v>
      </c>
      <c r="X26" s="39">
        <f t="shared" si="25"/>
        <v>0</v>
      </c>
      <c r="Y26" s="39">
        <f t="shared" si="25"/>
        <v>0</v>
      </c>
      <c r="Z26" s="39">
        <f t="shared" si="25"/>
        <v>2016.0000000000009</v>
      </c>
      <c r="AA26" s="39">
        <f t="shared" si="25"/>
        <v>0</v>
      </c>
      <c r="AB26" s="40">
        <f t="shared" si="25"/>
        <v>0</v>
      </c>
      <c r="AC26" s="40">
        <f t="shared" si="21"/>
        <v>2512.5000000000009</v>
      </c>
    </row>
    <row r="27" spans="1:30" x14ac:dyDescent="0.25">
      <c r="A27" s="46" t="s">
        <v>35</v>
      </c>
      <c r="B27" s="38">
        <f t="shared" ref="B27:H27" si="26">B6*B17</f>
        <v>0</v>
      </c>
      <c r="C27" s="39">
        <f t="shared" si="26"/>
        <v>12474</v>
      </c>
      <c r="D27" s="39">
        <f t="shared" si="26"/>
        <v>2086.2999999999997</v>
      </c>
      <c r="E27" s="39">
        <f t="shared" si="26"/>
        <v>11888.800000000001</v>
      </c>
      <c r="F27" s="39">
        <f t="shared" si="26"/>
        <v>0</v>
      </c>
      <c r="G27" s="39">
        <f t="shared" si="26"/>
        <v>637.69999999999993</v>
      </c>
      <c r="H27" s="40">
        <f t="shared" si="26"/>
        <v>0</v>
      </c>
      <c r="I27" s="40">
        <f t="shared" si="19"/>
        <v>27086.799999999999</v>
      </c>
      <c r="U27" s="46" t="s">
        <v>35</v>
      </c>
      <c r="V27" s="38">
        <f t="shared" ref="V27:AB27" si="27">B6*V17</f>
        <v>0</v>
      </c>
      <c r="W27" s="39">
        <f t="shared" si="27"/>
        <v>4389</v>
      </c>
      <c r="X27" s="39">
        <f t="shared" si="27"/>
        <v>595.19999999999993</v>
      </c>
      <c r="Y27" s="39">
        <f t="shared" si="27"/>
        <v>2702.0000000000009</v>
      </c>
      <c r="Z27" s="39">
        <f t="shared" si="27"/>
        <v>0</v>
      </c>
      <c r="AA27" s="39">
        <f t="shared" si="27"/>
        <v>288.39999999999998</v>
      </c>
      <c r="AB27" s="40">
        <f t="shared" si="27"/>
        <v>0</v>
      </c>
      <c r="AC27" s="40">
        <f t="shared" si="21"/>
        <v>7974.6</v>
      </c>
    </row>
    <row r="28" spans="1:30" x14ac:dyDescent="0.25">
      <c r="A28" s="46" t="s">
        <v>36</v>
      </c>
      <c r="B28" s="38">
        <f t="shared" ref="B28:H28" si="28">B7*B18</f>
        <v>974.39999999999986</v>
      </c>
      <c r="C28" s="39">
        <f t="shared" si="28"/>
        <v>0</v>
      </c>
      <c r="D28" s="39">
        <f t="shared" si="28"/>
        <v>0</v>
      </c>
      <c r="E28" s="39">
        <f t="shared" si="28"/>
        <v>407</v>
      </c>
      <c r="F28" s="39">
        <f t="shared" si="28"/>
        <v>0</v>
      </c>
      <c r="G28" s="39">
        <f t="shared" si="28"/>
        <v>0</v>
      </c>
      <c r="H28" s="40">
        <f t="shared" si="28"/>
        <v>984.19999999999993</v>
      </c>
      <c r="I28" s="40">
        <f t="shared" si="19"/>
        <v>2365.6</v>
      </c>
      <c r="U28" s="46" t="s">
        <v>36</v>
      </c>
      <c r="V28" s="38">
        <f t="shared" ref="V28:AB28" si="29">B7*V18</f>
        <v>356.99999999999989</v>
      </c>
      <c r="W28" s="39">
        <f t="shared" si="29"/>
        <v>0</v>
      </c>
      <c r="X28" s="39">
        <f t="shared" si="29"/>
        <v>0</v>
      </c>
      <c r="Y28" s="39">
        <f t="shared" si="29"/>
        <v>228.5</v>
      </c>
      <c r="Z28" s="39">
        <f t="shared" si="29"/>
        <v>0</v>
      </c>
      <c r="AA28" s="39">
        <f t="shared" si="29"/>
        <v>0</v>
      </c>
      <c r="AB28" s="40">
        <f t="shared" si="29"/>
        <v>336.2999999999999</v>
      </c>
      <c r="AC28" s="40">
        <f t="shared" si="21"/>
        <v>921.79999999999973</v>
      </c>
    </row>
    <row r="29" spans="1:30" ht="15.75" thickBot="1" x14ac:dyDescent="0.3">
      <c r="A29" s="47" t="s">
        <v>37</v>
      </c>
      <c r="B29" s="41">
        <f t="shared" ref="B29:H29" si="30">B8*B19</f>
        <v>5049</v>
      </c>
      <c r="C29" s="42">
        <f t="shared" si="30"/>
        <v>8178.9000000000005</v>
      </c>
      <c r="D29" s="42">
        <f t="shared" si="30"/>
        <v>0</v>
      </c>
      <c r="E29" s="42">
        <f t="shared" si="30"/>
        <v>0</v>
      </c>
      <c r="F29" s="42">
        <f t="shared" si="30"/>
        <v>0</v>
      </c>
      <c r="G29" s="42">
        <f t="shared" si="30"/>
        <v>984.19999999999993</v>
      </c>
      <c r="H29" s="43">
        <f t="shared" si="30"/>
        <v>0</v>
      </c>
      <c r="I29" s="40">
        <f t="shared" si="19"/>
        <v>14212.100000000002</v>
      </c>
      <c r="U29" s="47" t="s">
        <v>37</v>
      </c>
      <c r="V29" s="41">
        <f t="shared" ref="V29:AB29" si="31">B8*V19</f>
        <v>1430.9999999999998</v>
      </c>
      <c r="W29" s="42">
        <f t="shared" si="31"/>
        <v>3151</v>
      </c>
      <c r="X29" s="42">
        <f t="shared" si="31"/>
        <v>0</v>
      </c>
      <c r="Y29" s="42">
        <f t="shared" si="31"/>
        <v>0</v>
      </c>
      <c r="Z29" s="42">
        <f t="shared" si="31"/>
        <v>0</v>
      </c>
      <c r="AA29" s="42">
        <f t="shared" si="31"/>
        <v>336.2999999999999</v>
      </c>
      <c r="AB29" s="43">
        <f t="shared" si="31"/>
        <v>0</v>
      </c>
      <c r="AC29" s="40">
        <f t="shared" si="21"/>
        <v>4918.3</v>
      </c>
    </row>
    <row r="30" spans="1:30" ht="15.75" thickBot="1" x14ac:dyDescent="0.3">
      <c r="A30" s="16" t="s">
        <v>63</v>
      </c>
      <c r="B30" s="41">
        <f>SUM(B23:B29)</f>
        <v>7363.4</v>
      </c>
      <c r="C30" s="42">
        <f t="shared" ref="C30:I30" si="32">SUM(C23:C29)</f>
        <v>25918.600000000002</v>
      </c>
      <c r="D30" s="42">
        <f t="shared" si="32"/>
        <v>3199.1</v>
      </c>
      <c r="E30" s="42">
        <f t="shared" si="32"/>
        <v>13366.800000000001</v>
      </c>
      <c r="F30" s="42">
        <f t="shared" si="32"/>
        <v>25162.699999999997</v>
      </c>
      <c r="G30" s="42">
        <f t="shared" si="32"/>
        <v>6522.6999999999989</v>
      </c>
      <c r="H30" s="42">
        <f t="shared" si="32"/>
        <v>12055.1</v>
      </c>
      <c r="I30" s="44">
        <f t="shared" si="32"/>
        <v>93588.400000000009</v>
      </c>
      <c r="U30" s="16" t="s">
        <v>63</v>
      </c>
      <c r="V30" s="41">
        <f>SUM(V23:V29)</f>
        <v>2193.9999999999995</v>
      </c>
      <c r="W30" s="42">
        <f t="shared" ref="W30:AC30" si="33">SUM(W23:W29)</f>
        <v>9315.6</v>
      </c>
      <c r="X30" s="42">
        <f t="shared" si="33"/>
        <v>992.09999999999991</v>
      </c>
      <c r="Y30" s="42">
        <f t="shared" si="33"/>
        <v>3427.0000000000009</v>
      </c>
      <c r="Z30" s="42">
        <f t="shared" si="33"/>
        <v>7699.2000000000007</v>
      </c>
      <c r="AA30" s="42">
        <f t="shared" si="33"/>
        <v>2694.6999999999994</v>
      </c>
      <c r="AB30" s="42">
        <f t="shared" si="33"/>
        <v>4264.3999999999996</v>
      </c>
      <c r="AC30" s="44">
        <f t="shared" si="33"/>
        <v>30587</v>
      </c>
    </row>
    <row r="31" spans="1:30" x14ac:dyDescent="0.25">
      <c r="AD31" s="58">
        <f>+AC30/I30</f>
        <v>0.32682469194900221</v>
      </c>
    </row>
  </sheetData>
  <mergeCells count="3">
    <mergeCell ref="B11:H11"/>
    <mergeCell ref="M11:S11"/>
    <mergeCell ref="V11:AB11"/>
  </mergeCells>
  <pageMargins left="0.7" right="0.7" top="0.75" bottom="0.75" header="0.3" footer="0.3"/>
  <pageSetup paperSize="2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995B-D056-4A5F-8DDB-D0567BFDB8AB}">
  <dimension ref="A1:I13"/>
  <sheetViews>
    <sheetView tabSelected="1" workbookViewId="0">
      <selection activeCell="L10" sqref="L10"/>
    </sheetView>
  </sheetViews>
  <sheetFormatPr defaultRowHeight="15" x14ac:dyDescent="0.25"/>
  <cols>
    <col min="2" max="2" width="69.85546875" bestFit="1" customWidth="1"/>
    <col min="3" max="9" width="14.85546875" customWidth="1"/>
  </cols>
  <sheetData>
    <row r="1" spans="1:9" x14ac:dyDescent="0.25">
      <c r="D1" s="23"/>
      <c r="E1" s="23"/>
      <c r="F1" s="23"/>
      <c r="G1" s="23"/>
      <c r="H1" s="23"/>
      <c r="I1" s="23"/>
    </row>
    <row r="2" spans="1:9" x14ac:dyDescent="0.25">
      <c r="A2" s="24"/>
      <c r="D2" s="23"/>
      <c r="E2" s="23"/>
      <c r="F2" s="23"/>
      <c r="G2" s="23"/>
      <c r="H2" s="23"/>
      <c r="I2" s="23"/>
    </row>
    <row r="3" spans="1:9" s="24" customFormat="1" ht="45" x14ac:dyDescent="0.25">
      <c r="A3" s="24" t="s">
        <v>54</v>
      </c>
      <c r="B3" s="24" t="s">
        <v>80</v>
      </c>
      <c r="C3" s="31" t="s">
        <v>81</v>
      </c>
      <c r="D3" s="33" t="s">
        <v>46</v>
      </c>
      <c r="E3" s="33" t="s">
        <v>40</v>
      </c>
      <c r="F3" s="28" t="s">
        <v>83</v>
      </c>
      <c r="G3" s="28" t="s">
        <v>84</v>
      </c>
      <c r="H3" s="29" t="s">
        <v>85</v>
      </c>
      <c r="I3" s="33" t="s">
        <v>82</v>
      </c>
    </row>
    <row r="4" spans="1:9" x14ac:dyDescent="0.25">
      <c r="A4" t="s">
        <v>73</v>
      </c>
      <c r="B4" t="s">
        <v>47</v>
      </c>
      <c r="C4" s="32" t="s">
        <v>31</v>
      </c>
      <c r="D4" s="26">
        <v>889</v>
      </c>
      <c r="E4" s="26">
        <v>245</v>
      </c>
      <c r="F4" s="27">
        <f t="shared" ref="F4:F10" si="0">(I4-(E4+D4))/($I$11-($E$11+$D$11))*F$11</f>
        <v>1987.3290379605507</v>
      </c>
      <c r="G4" s="27">
        <f t="shared" ref="G4:G10" si="1">(I4-(E4+D4))/($I$11-($E$11+$D$11))*G$11</f>
        <v>625.31075548939339</v>
      </c>
      <c r="H4" s="30">
        <f>I4-SUM(D4:G4)</f>
        <v>3102.3602065500563</v>
      </c>
      <c r="I4" s="26">
        <v>6849</v>
      </c>
    </row>
    <row r="5" spans="1:9" x14ac:dyDescent="0.25">
      <c r="A5" t="s">
        <v>74</v>
      </c>
      <c r="B5" t="s">
        <v>48</v>
      </c>
      <c r="C5" s="32" t="s">
        <v>32</v>
      </c>
      <c r="D5" s="26">
        <v>1716</v>
      </c>
      <c r="E5" s="26">
        <v>786.5</v>
      </c>
      <c r="F5" s="27">
        <f t="shared" si="0"/>
        <v>4296.8383652772609</v>
      </c>
      <c r="G5" s="27">
        <f t="shared" si="1"/>
        <v>1351.9951618905843</v>
      </c>
      <c r="H5" s="30">
        <f t="shared" ref="H5:H10" si="2">I5-SUM(D5:G5)</f>
        <v>6707.6664728321548</v>
      </c>
      <c r="I5" s="26">
        <v>14859</v>
      </c>
    </row>
    <row r="6" spans="1:9" x14ac:dyDescent="0.25">
      <c r="A6" t="s">
        <v>75</v>
      </c>
      <c r="B6" t="s">
        <v>49</v>
      </c>
      <c r="C6" s="32" t="s">
        <v>33</v>
      </c>
      <c r="D6" s="26">
        <v>721</v>
      </c>
      <c r="E6" s="26">
        <v>85.5</v>
      </c>
      <c r="F6" s="27">
        <f t="shared" si="0"/>
        <v>1716.6141375139562</v>
      </c>
      <c r="G6" s="27">
        <f t="shared" si="1"/>
        <v>540.13062895422411</v>
      </c>
      <c r="H6" s="30">
        <f t="shared" si="2"/>
        <v>2679.7552335318201</v>
      </c>
      <c r="I6" s="26">
        <v>5743</v>
      </c>
    </row>
    <row r="7" spans="1:9" x14ac:dyDescent="0.25">
      <c r="A7" t="s">
        <v>76</v>
      </c>
      <c r="B7" t="s">
        <v>50</v>
      </c>
      <c r="C7" s="32" t="s">
        <v>34</v>
      </c>
      <c r="D7" s="26">
        <v>427</v>
      </c>
      <c r="E7" s="26">
        <v>370</v>
      </c>
      <c r="F7" s="27">
        <f t="shared" si="0"/>
        <v>379.03563453665794</v>
      </c>
      <c r="G7" s="27">
        <f t="shared" si="1"/>
        <v>119.26311871976181</v>
      </c>
      <c r="H7" s="30">
        <f t="shared" si="2"/>
        <v>591.70124674358021</v>
      </c>
      <c r="I7" s="26">
        <v>1887</v>
      </c>
    </row>
    <row r="8" spans="1:9" x14ac:dyDescent="0.25">
      <c r="A8" t="s">
        <v>77</v>
      </c>
      <c r="B8" t="s">
        <v>51</v>
      </c>
      <c r="C8" s="32" t="s">
        <v>35</v>
      </c>
      <c r="D8" s="26">
        <v>420</v>
      </c>
      <c r="E8" s="26">
        <v>730</v>
      </c>
      <c r="F8" s="27">
        <f t="shared" si="0"/>
        <v>1849.2766096017865</v>
      </c>
      <c r="G8" s="27">
        <f t="shared" si="1"/>
        <v>581.87272050614069</v>
      </c>
      <c r="H8" s="30">
        <f t="shared" si="2"/>
        <v>2886.8506698920728</v>
      </c>
      <c r="I8" s="26">
        <v>6468</v>
      </c>
    </row>
    <row r="9" spans="1:9" x14ac:dyDescent="0.25">
      <c r="A9" t="s">
        <v>78</v>
      </c>
      <c r="B9" t="s">
        <v>52</v>
      </c>
      <c r="C9" s="32" t="s">
        <v>36</v>
      </c>
      <c r="D9" s="26">
        <v>1552</v>
      </c>
      <c r="E9" s="26">
        <v>129</v>
      </c>
      <c r="F9" s="27">
        <f t="shared" si="0"/>
        <v>2340.9797171566802</v>
      </c>
      <c r="G9" s="27">
        <f t="shared" si="1"/>
        <v>736.58652772608855</v>
      </c>
      <c r="H9" s="30">
        <f t="shared" si="2"/>
        <v>3654.4337551172312</v>
      </c>
      <c r="I9" s="26">
        <v>8413</v>
      </c>
    </row>
    <row r="10" spans="1:9" x14ac:dyDescent="0.25">
      <c r="A10" t="s">
        <v>79</v>
      </c>
      <c r="B10" t="s">
        <v>53</v>
      </c>
      <c r="C10" s="32" t="s">
        <v>37</v>
      </c>
      <c r="D10" s="26">
        <v>1409</v>
      </c>
      <c r="E10" s="26">
        <v>451</v>
      </c>
      <c r="F10" s="27">
        <f t="shared" si="0"/>
        <v>2379.9264979531072</v>
      </c>
      <c r="G10" s="27">
        <f t="shared" si="1"/>
        <v>748.84108671380716</v>
      </c>
      <c r="H10" s="30">
        <f t="shared" si="2"/>
        <v>3715.2324153330856</v>
      </c>
      <c r="I10" s="26">
        <v>8704</v>
      </c>
    </row>
    <row r="11" spans="1:9" x14ac:dyDescent="0.25">
      <c r="A11" t="s">
        <v>1</v>
      </c>
      <c r="B11" t="s">
        <v>1</v>
      </c>
      <c r="C11" s="32" t="s">
        <v>1</v>
      </c>
      <c r="D11" s="26">
        <f>SUM(D4:D10)</f>
        <v>7134</v>
      </c>
      <c r="E11" s="26">
        <f>SUM(E4:E10)</f>
        <v>2797</v>
      </c>
      <c r="F11" s="25">
        <v>14950</v>
      </c>
      <c r="G11" s="25">
        <v>4704</v>
      </c>
      <c r="H11" s="30">
        <f>+I11-E11-D11-G11-F11</f>
        <v>23338</v>
      </c>
      <c r="I11" s="26">
        <f>SUM(I4:I10)</f>
        <v>52923</v>
      </c>
    </row>
    <row r="13" spans="1:9" ht="75" x14ac:dyDescent="0.25">
      <c r="C13" s="31" t="s">
        <v>41</v>
      </c>
      <c r="D13" s="33" t="s">
        <v>42</v>
      </c>
      <c r="E13" s="33" t="s">
        <v>42</v>
      </c>
      <c r="F13" s="28" t="s">
        <v>44</v>
      </c>
      <c r="G13" s="28" t="s">
        <v>43</v>
      </c>
      <c r="H13" s="29" t="s">
        <v>45</v>
      </c>
      <c r="I13" s="33" t="s">
        <v>42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DC3C-1363-407E-BB5F-FDC7C0DE41F8}">
  <dimension ref="B2:F20"/>
  <sheetViews>
    <sheetView workbookViewId="0">
      <selection activeCell="H31" sqref="H31"/>
    </sheetView>
  </sheetViews>
  <sheetFormatPr defaultRowHeight="15" x14ac:dyDescent="0.25"/>
  <cols>
    <col min="2" max="2" width="5.85546875" bestFit="1" customWidth="1"/>
    <col min="3" max="3" width="19" bestFit="1" customWidth="1"/>
    <col min="4" max="4" width="18.42578125" bestFit="1" customWidth="1"/>
    <col min="5" max="5" width="19.28515625" customWidth="1"/>
    <col min="6" max="6" width="21" customWidth="1"/>
  </cols>
  <sheetData>
    <row r="2" spans="2:6" s="24" customFormat="1" ht="36" customHeight="1" x14ac:dyDescent="0.25">
      <c r="B2" s="24" t="s">
        <v>68</v>
      </c>
      <c r="C2" s="24" t="s">
        <v>69</v>
      </c>
      <c r="D2" s="24" t="s">
        <v>71</v>
      </c>
      <c r="E2" s="24" t="s">
        <v>106</v>
      </c>
      <c r="F2" s="24" t="s">
        <v>107</v>
      </c>
    </row>
    <row r="3" spans="2:6" x14ac:dyDescent="0.25">
      <c r="B3">
        <v>1</v>
      </c>
      <c r="C3" s="1">
        <v>5963</v>
      </c>
      <c r="D3" s="1">
        <v>208524</v>
      </c>
      <c r="E3" s="1">
        <v>48279</v>
      </c>
      <c r="F3" s="1">
        <v>160245</v>
      </c>
    </row>
    <row r="4" spans="2:6" x14ac:dyDescent="0.25">
      <c r="B4">
        <v>2</v>
      </c>
      <c r="C4" s="1">
        <v>11626</v>
      </c>
      <c r="D4" s="1">
        <v>432098</v>
      </c>
      <c r="E4" s="1">
        <v>174895</v>
      </c>
      <c r="F4" s="1">
        <v>257203</v>
      </c>
    </row>
    <row r="5" spans="2:6" x14ac:dyDescent="0.25">
      <c r="B5">
        <v>3</v>
      </c>
      <c r="C5" s="1">
        <v>4333</v>
      </c>
      <c r="D5" s="1">
        <v>91458</v>
      </c>
      <c r="E5" s="1">
        <v>16951</v>
      </c>
      <c r="F5" s="1">
        <v>74507</v>
      </c>
    </row>
    <row r="6" spans="2:6" x14ac:dyDescent="0.25">
      <c r="B6">
        <v>4</v>
      </c>
      <c r="C6" s="1">
        <v>1361</v>
      </c>
      <c r="D6" s="1">
        <v>39766</v>
      </c>
      <c r="E6" s="1">
        <v>16981</v>
      </c>
      <c r="F6" s="1">
        <v>22785</v>
      </c>
    </row>
    <row r="7" spans="2:6" x14ac:dyDescent="0.25">
      <c r="B7">
        <v>5</v>
      </c>
      <c r="C7" s="1">
        <v>1975</v>
      </c>
      <c r="D7" s="1">
        <v>77546</v>
      </c>
      <c r="E7" s="1">
        <v>21293</v>
      </c>
      <c r="F7" s="1">
        <v>56253</v>
      </c>
    </row>
    <row r="8" spans="2:6" x14ac:dyDescent="0.25">
      <c r="B8">
        <v>6</v>
      </c>
      <c r="C8" s="1">
        <v>6386</v>
      </c>
      <c r="D8" s="1">
        <v>160207</v>
      </c>
      <c r="E8" s="1">
        <v>36225</v>
      </c>
      <c r="F8" s="1">
        <v>123982</v>
      </c>
    </row>
    <row r="9" spans="2:6" x14ac:dyDescent="0.25">
      <c r="B9">
        <v>7</v>
      </c>
      <c r="C9" s="1">
        <v>6452</v>
      </c>
      <c r="D9" s="1">
        <v>127434</v>
      </c>
      <c r="E9" s="1">
        <v>60390</v>
      </c>
      <c r="F9" s="1">
        <v>67044</v>
      </c>
    </row>
    <row r="10" spans="2:6" x14ac:dyDescent="0.25">
      <c r="B10" t="s">
        <v>1</v>
      </c>
      <c r="C10" s="1">
        <f>SUM(C3:C9)</f>
        <v>38096</v>
      </c>
      <c r="D10" s="1">
        <f>SUM(D3:D9)</f>
        <v>1137033</v>
      </c>
      <c r="E10" s="1">
        <f t="shared" ref="E10:F10" si="0">SUM(E3:E9)</f>
        <v>375014</v>
      </c>
      <c r="F10" s="1">
        <f t="shared" si="0"/>
        <v>762019</v>
      </c>
    </row>
    <row r="12" spans="2:6" s="24" customFormat="1" ht="28.5" customHeight="1" x14ac:dyDescent="0.25">
      <c r="B12" s="24" t="s">
        <v>68</v>
      </c>
      <c r="C12" s="24" t="s">
        <v>70</v>
      </c>
      <c r="D12" s="24" t="s">
        <v>72</v>
      </c>
      <c r="E12" s="24" t="s">
        <v>109</v>
      </c>
      <c r="F12" s="24" t="s">
        <v>108</v>
      </c>
    </row>
    <row r="13" spans="2:6" x14ac:dyDescent="0.25">
      <c r="B13">
        <v>1</v>
      </c>
      <c r="C13" s="1">
        <v>40</v>
      </c>
      <c r="D13" s="1">
        <v>5068</v>
      </c>
      <c r="E13" s="1">
        <v>319</v>
      </c>
      <c r="F13" s="1">
        <v>4749</v>
      </c>
    </row>
    <row r="14" spans="2:6" x14ac:dyDescent="0.25">
      <c r="B14">
        <v>2</v>
      </c>
      <c r="C14" s="1">
        <v>1162</v>
      </c>
      <c r="D14" s="1">
        <v>145545</v>
      </c>
      <c r="E14" s="1">
        <v>17078</v>
      </c>
      <c r="F14" s="1">
        <v>128467</v>
      </c>
    </row>
    <row r="15" spans="2:6" x14ac:dyDescent="0.25">
      <c r="B15">
        <v>3</v>
      </c>
      <c r="C15" s="1">
        <v>35</v>
      </c>
      <c r="D15" s="1">
        <v>15039</v>
      </c>
      <c r="E15" s="1">
        <v>139</v>
      </c>
      <c r="F15" s="1">
        <v>14900</v>
      </c>
    </row>
    <row r="16" spans="2:6" x14ac:dyDescent="0.25">
      <c r="B16">
        <v>4</v>
      </c>
      <c r="C16" s="1">
        <v>5</v>
      </c>
      <c r="D16" s="1">
        <v>2099</v>
      </c>
      <c r="E16" s="1">
        <v>59</v>
      </c>
      <c r="F16" s="1">
        <v>2040</v>
      </c>
    </row>
    <row r="17" spans="2:6" x14ac:dyDescent="0.25">
      <c r="B17">
        <v>5</v>
      </c>
      <c r="C17" s="1">
        <v>2279</v>
      </c>
      <c r="D17" s="1">
        <v>293647</v>
      </c>
      <c r="E17" s="1">
        <v>22395</v>
      </c>
      <c r="F17" s="1">
        <v>271252</v>
      </c>
    </row>
    <row r="18" spans="2:6" x14ac:dyDescent="0.25">
      <c r="B18">
        <v>6</v>
      </c>
      <c r="C18" s="1">
        <v>1560</v>
      </c>
      <c r="D18" s="1">
        <v>199655</v>
      </c>
      <c r="E18" s="1">
        <v>16548</v>
      </c>
      <c r="F18" s="1">
        <v>183107</v>
      </c>
    </row>
    <row r="19" spans="2:6" x14ac:dyDescent="0.25">
      <c r="B19">
        <v>7</v>
      </c>
      <c r="C19" s="1">
        <v>1366</v>
      </c>
      <c r="D19" s="1">
        <v>177735</v>
      </c>
      <c r="E19" s="1">
        <v>12500</v>
      </c>
      <c r="F19" s="1">
        <v>165235</v>
      </c>
    </row>
    <row r="20" spans="2:6" x14ac:dyDescent="0.25">
      <c r="B20" t="s">
        <v>1</v>
      </c>
      <c r="C20" s="1">
        <f>SUM(C13:C19)</f>
        <v>6447</v>
      </c>
      <c r="D20" s="1">
        <f>SUM(D13:D19)</f>
        <v>838788</v>
      </c>
      <c r="E20" s="1">
        <f t="shared" ref="E20:F20" si="1">SUM(E13:E19)</f>
        <v>69038</v>
      </c>
      <c r="F20" s="1">
        <f t="shared" si="1"/>
        <v>769750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B3F2-04E7-424F-95D9-B0349C34D486}">
  <dimension ref="B2:E9"/>
  <sheetViews>
    <sheetView workbookViewId="0">
      <selection activeCell="E6" sqref="E6"/>
    </sheetView>
  </sheetViews>
  <sheetFormatPr defaultRowHeight="15" x14ac:dyDescent="0.25"/>
  <cols>
    <col min="2" max="2" width="20.5703125" bestFit="1" customWidth="1"/>
    <col min="3" max="3" width="10" bestFit="1" customWidth="1"/>
    <col min="4" max="4" width="10.5703125" bestFit="1" customWidth="1"/>
    <col min="5" max="5" width="14.140625" bestFit="1" customWidth="1"/>
  </cols>
  <sheetData>
    <row r="2" spans="2:5" x14ac:dyDescent="0.25">
      <c r="B2" t="s">
        <v>55</v>
      </c>
      <c r="C2" t="s">
        <v>67</v>
      </c>
      <c r="D2" t="s">
        <v>66</v>
      </c>
      <c r="E2" t="s">
        <v>65</v>
      </c>
    </row>
    <row r="3" spans="2:5" x14ac:dyDescent="0.25">
      <c r="B3" t="s">
        <v>58</v>
      </c>
      <c r="C3">
        <v>1399</v>
      </c>
      <c r="D3" s="1">
        <v>92953.45</v>
      </c>
      <c r="E3" s="51">
        <f>D3/C3</f>
        <v>66.442780557541099</v>
      </c>
    </row>
    <row r="4" spans="2:5" x14ac:dyDescent="0.25">
      <c r="B4" t="s">
        <v>111</v>
      </c>
      <c r="D4" s="1">
        <f>+D3-D5</f>
        <v>62573.967338153037</v>
      </c>
      <c r="E4" s="51">
        <f>+D4/C3</f>
        <v>44.727639269587591</v>
      </c>
    </row>
    <row r="5" spans="2:5" x14ac:dyDescent="0.25">
      <c r="B5" t="s">
        <v>112</v>
      </c>
      <c r="D5" s="1">
        <f>0.326824691949002*D3</f>
        <v>30379.48266184696</v>
      </c>
      <c r="E5" s="51">
        <f>+D5/C3</f>
        <v>21.715141287953511</v>
      </c>
    </row>
    <row r="6" spans="2:5" x14ac:dyDescent="0.25">
      <c r="B6" t="s">
        <v>110</v>
      </c>
      <c r="C6" s="1">
        <v>44543</v>
      </c>
      <c r="D6" s="1">
        <v>1975821</v>
      </c>
      <c r="E6" s="51">
        <f>D6/C6</f>
        <v>44.357609500931687</v>
      </c>
    </row>
    <row r="7" spans="2:5" x14ac:dyDescent="0.25">
      <c r="B7" t="s">
        <v>111</v>
      </c>
      <c r="C7" s="1"/>
      <c r="D7" s="1">
        <f>SUM(Long_vs_Short_Ext!E10,Long_vs_Short_Ext!E20)</f>
        <v>444052</v>
      </c>
      <c r="E7" s="51">
        <f>+D7/C6</f>
        <v>9.9690636014637537</v>
      </c>
    </row>
    <row r="8" spans="2:5" x14ac:dyDescent="0.25">
      <c r="B8" t="s">
        <v>112</v>
      </c>
      <c r="C8" s="1"/>
      <c r="D8" s="1">
        <f>Long_vs_Short_Ext!F10+Long_vs_Short_Ext!F20</f>
        <v>1531769</v>
      </c>
      <c r="E8" s="51">
        <f>+D8/C6</f>
        <v>34.388545899467928</v>
      </c>
    </row>
    <row r="9" spans="2:5" x14ac:dyDescent="0.25">
      <c r="B9" t="s">
        <v>57</v>
      </c>
      <c r="C9" s="1">
        <v>217731</v>
      </c>
      <c r="D9" s="1">
        <v>912881</v>
      </c>
      <c r="E9" s="51">
        <f>D9/C9</f>
        <v>4.1927010852841349</v>
      </c>
    </row>
  </sheetData>
  <pageMargins left="0.7" right="0.7" top="0.75" bottom="0.75" header="0.3" footer="0.3"/>
  <pageSetup paperSize="2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DD8F-79B2-4F0D-9EB2-EE9C9FDCFC1C}">
  <dimension ref="B2:O30"/>
  <sheetViews>
    <sheetView workbookViewId="0">
      <selection activeCell="Q19" sqref="Q19"/>
    </sheetView>
  </sheetViews>
  <sheetFormatPr defaultRowHeight="15" x14ac:dyDescent="0.25"/>
  <cols>
    <col min="3" max="4" width="14" customWidth="1"/>
    <col min="9" max="10" width="12" bestFit="1" customWidth="1"/>
    <col min="11" max="11" width="11.140625" bestFit="1" customWidth="1"/>
    <col min="13" max="13" width="13.7109375" bestFit="1" customWidth="1"/>
    <col min="14" max="14" width="11.5703125" bestFit="1" customWidth="1"/>
  </cols>
  <sheetData>
    <row r="2" spans="2:14" x14ac:dyDescent="0.25">
      <c r="C2" s="59" t="s">
        <v>86</v>
      </c>
      <c r="D2" s="59"/>
    </row>
    <row r="3" spans="2:14" x14ac:dyDescent="0.25">
      <c r="B3" t="s">
        <v>68</v>
      </c>
      <c r="C3" t="s">
        <v>69</v>
      </c>
      <c r="D3" t="s">
        <v>70</v>
      </c>
      <c r="I3" t="s">
        <v>101</v>
      </c>
      <c r="J3" t="s">
        <v>89</v>
      </c>
      <c r="K3" t="s">
        <v>90</v>
      </c>
    </row>
    <row r="4" spans="2:14" x14ac:dyDescent="0.25">
      <c r="B4">
        <v>1</v>
      </c>
      <c r="C4">
        <v>26659</v>
      </c>
      <c r="D4">
        <v>498</v>
      </c>
      <c r="I4" t="s">
        <v>56</v>
      </c>
      <c r="J4" t="s">
        <v>92</v>
      </c>
      <c r="K4">
        <v>0</v>
      </c>
      <c r="M4" s="1" t="s">
        <v>103</v>
      </c>
      <c r="N4" t="s">
        <v>104</v>
      </c>
    </row>
    <row r="5" spans="2:14" x14ac:dyDescent="0.25">
      <c r="B5">
        <v>2</v>
      </c>
      <c r="C5">
        <v>32458</v>
      </c>
      <c r="D5">
        <v>11595</v>
      </c>
      <c r="I5" t="s">
        <v>56</v>
      </c>
      <c r="J5" t="s">
        <v>93</v>
      </c>
      <c r="K5">
        <v>0</v>
      </c>
      <c r="M5" t="s">
        <v>91</v>
      </c>
      <c r="N5" s="1">
        <v>7132</v>
      </c>
    </row>
    <row r="6" spans="2:14" x14ac:dyDescent="0.25">
      <c r="B6">
        <v>3</v>
      </c>
      <c r="C6">
        <v>12761</v>
      </c>
      <c r="D6">
        <v>0</v>
      </c>
      <c r="I6" t="s">
        <v>56</v>
      </c>
      <c r="J6" t="s">
        <v>94</v>
      </c>
      <c r="K6">
        <v>416</v>
      </c>
      <c r="M6" t="s">
        <v>100</v>
      </c>
      <c r="N6" s="1">
        <v>28834</v>
      </c>
    </row>
    <row r="7" spans="2:14" x14ac:dyDescent="0.25">
      <c r="B7">
        <v>4</v>
      </c>
      <c r="C7">
        <v>7238</v>
      </c>
      <c r="D7">
        <v>0</v>
      </c>
      <c r="I7" t="s">
        <v>56</v>
      </c>
      <c r="J7" t="s">
        <v>95</v>
      </c>
      <c r="K7">
        <v>1379</v>
      </c>
      <c r="M7" t="s">
        <v>1</v>
      </c>
      <c r="N7" s="1">
        <f>+N6+N5</f>
        <v>35966</v>
      </c>
    </row>
    <row r="8" spans="2:14" x14ac:dyDescent="0.25">
      <c r="B8">
        <v>5</v>
      </c>
      <c r="C8">
        <v>4146</v>
      </c>
      <c r="D8">
        <v>41267</v>
      </c>
      <c r="I8" t="s">
        <v>56</v>
      </c>
      <c r="J8" t="s">
        <v>96</v>
      </c>
      <c r="K8">
        <v>2033</v>
      </c>
    </row>
    <row r="9" spans="2:14" x14ac:dyDescent="0.25">
      <c r="B9">
        <v>6</v>
      </c>
      <c r="C9">
        <v>27305</v>
      </c>
      <c r="D9">
        <v>40636</v>
      </c>
      <c r="I9" t="s">
        <v>56</v>
      </c>
      <c r="J9" t="s">
        <v>97</v>
      </c>
      <c r="K9">
        <v>1463</v>
      </c>
      <c r="M9" s="1" t="s">
        <v>103</v>
      </c>
      <c r="N9" t="s">
        <v>105</v>
      </c>
    </row>
    <row r="10" spans="2:14" x14ac:dyDescent="0.25">
      <c r="B10">
        <v>7</v>
      </c>
      <c r="C10">
        <v>11861</v>
      </c>
      <c r="D10">
        <v>36109</v>
      </c>
      <c r="I10" t="s">
        <v>56</v>
      </c>
      <c r="J10" t="s">
        <v>98</v>
      </c>
      <c r="K10">
        <v>1166</v>
      </c>
      <c r="M10" t="s">
        <v>91</v>
      </c>
      <c r="N10" s="1">
        <v>322097</v>
      </c>
    </row>
    <row r="11" spans="2:14" x14ac:dyDescent="0.25">
      <c r="I11" t="s">
        <v>56</v>
      </c>
      <c r="J11" t="s">
        <v>99</v>
      </c>
      <c r="K11">
        <v>675</v>
      </c>
      <c r="M11" t="s">
        <v>100</v>
      </c>
      <c r="N11" s="1">
        <v>113647</v>
      </c>
    </row>
    <row r="12" spans="2:14" x14ac:dyDescent="0.25">
      <c r="C12" s="59" t="s">
        <v>87</v>
      </c>
      <c r="D12" s="59"/>
      <c r="I12" t="s">
        <v>57</v>
      </c>
      <c r="J12" t="s">
        <v>92</v>
      </c>
      <c r="K12">
        <v>1227</v>
      </c>
      <c r="M12" t="s">
        <v>1</v>
      </c>
      <c r="N12" s="1">
        <f>+N10+N11</f>
        <v>435744</v>
      </c>
    </row>
    <row r="13" spans="2:14" x14ac:dyDescent="0.25">
      <c r="B13" t="s">
        <v>68</v>
      </c>
      <c r="C13" t="s">
        <v>69</v>
      </c>
      <c r="D13" t="s">
        <v>70</v>
      </c>
      <c r="I13" t="s">
        <v>57</v>
      </c>
      <c r="J13" t="s">
        <v>93</v>
      </c>
      <c r="K13">
        <v>21671</v>
      </c>
    </row>
    <row r="14" spans="2:14" x14ac:dyDescent="0.25">
      <c r="B14">
        <v>1</v>
      </c>
      <c r="C14">
        <v>7010</v>
      </c>
      <c r="D14">
        <v>43</v>
      </c>
      <c r="I14" t="s">
        <v>57</v>
      </c>
      <c r="J14" t="s">
        <v>94</v>
      </c>
      <c r="K14">
        <v>4525</v>
      </c>
      <c r="M14" s="1" t="s">
        <v>103</v>
      </c>
      <c r="N14" t="s">
        <v>65</v>
      </c>
    </row>
    <row r="15" spans="2:14" x14ac:dyDescent="0.25">
      <c r="B15">
        <v>2</v>
      </c>
      <c r="C15">
        <v>25153</v>
      </c>
      <c r="D15">
        <v>1320</v>
      </c>
      <c r="I15" t="s">
        <v>57</v>
      </c>
      <c r="J15" t="s">
        <v>95</v>
      </c>
      <c r="K15">
        <v>1183</v>
      </c>
      <c r="M15" t="s">
        <v>91</v>
      </c>
      <c r="N15">
        <f>+N10/N5</f>
        <v>45.162226584408302</v>
      </c>
    </row>
    <row r="16" spans="2:14" x14ac:dyDescent="0.25">
      <c r="B16">
        <v>3</v>
      </c>
      <c r="C16">
        <v>2494</v>
      </c>
      <c r="D16">
        <v>0</v>
      </c>
      <c r="I16" t="s">
        <v>57</v>
      </c>
      <c r="J16" t="s">
        <v>96</v>
      </c>
      <c r="K16">
        <v>83.1</v>
      </c>
      <c r="M16" t="s">
        <v>100</v>
      </c>
      <c r="N16">
        <f>+N11/N6</f>
        <v>3.9414233196920301</v>
      </c>
    </row>
    <row r="17" spans="2:15" x14ac:dyDescent="0.25">
      <c r="B17">
        <v>4</v>
      </c>
      <c r="C17">
        <v>5046</v>
      </c>
      <c r="D17">
        <v>0</v>
      </c>
      <c r="I17" t="s">
        <v>57</v>
      </c>
      <c r="J17" t="s">
        <v>97</v>
      </c>
      <c r="K17">
        <v>144</v>
      </c>
      <c r="M17" t="s">
        <v>1</v>
      </c>
      <c r="N17">
        <f>+N12/N7</f>
        <v>12.115442362230995</v>
      </c>
    </row>
    <row r="18" spans="2:15" x14ac:dyDescent="0.25">
      <c r="B18">
        <v>5</v>
      </c>
      <c r="C18">
        <v>1354</v>
      </c>
      <c r="D18">
        <v>3064</v>
      </c>
      <c r="I18" t="s">
        <v>57</v>
      </c>
      <c r="J18" t="s">
        <v>98</v>
      </c>
      <c r="K18">
        <v>0</v>
      </c>
    </row>
    <row r="19" spans="2:15" x14ac:dyDescent="0.25">
      <c r="B19">
        <v>6</v>
      </c>
      <c r="C19">
        <v>6343</v>
      </c>
      <c r="D19">
        <v>3272</v>
      </c>
    </row>
    <row r="20" spans="2:15" x14ac:dyDescent="0.25">
      <c r="B20">
        <v>7</v>
      </c>
      <c r="C20">
        <v>11785</v>
      </c>
      <c r="D20">
        <v>2681</v>
      </c>
      <c r="I20" s="59" t="s">
        <v>102</v>
      </c>
      <c r="J20" s="59"/>
    </row>
    <row r="21" spans="2:15" x14ac:dyDescent="0.25">
      <c r="I21" t="s">
        <v>89</v>
      </c>
      <c r="J21" t="s">
        <v>90</v>
      </c>
    </row>
    <row r="22" spans="2:15" x14ac:dyDescent="0.25">
      <c r="C22" s="59" t="s">
        <v>88</v>
      </c>
      <c r="D22" s="59"/>
      <c r="I22" t="s">
        <v>92</v>
      </c>
      <c r="J22">
        <v>1227</v>
      </c>
      <c r="K22" s="53">
        <f>+J22/SUM(J$22:J$29)</f>
        <v>3.4114605054633415E-2</v>
      </c>
      <c r="M22" t="s">
        <v>92</v>
      </c>
      <c r="N22">
        <v>5729</v>
      </c>
      <c r="O22" s="53">
        <f>+N22/SUM(N$22:N$29)</f>
        <v>0.19626584446728332</v>
      </c>
    </row>
    <row r="23" spans="2:15" x14ac:dyDescent="0.25">
      <c r="B23" t="s">
        <v>68</v>
      </c>
      <c r="C23" t="s">
        <v>69</v>
      </c>
      <c r="D23" t="s">
        <v>70</v>
      </c>
      <c r="I23" t="s">
        <v>93</v>
      </c>
      <c r="J23">
        <v>21671</v>
      </c>
      <c r="K23" s="53">
        <f t="shared" ref="K23:K29" si="0">+J23/SUM(J$22:J$29)</f>
        <v>0.60252453638057113</v>
      </c>
      <c r="M23" t="s">
        <v>93</v>
      </c>
      <c r="N23">
        <v>9163</v>
      </c>
      <c r="O23" s="53">
        <f t="shared" ref="O23:O29" si="1">+N23/SUM(N$22:N$29)</f>
        <v>0.31390887290167868</v>
      </c>
    </row>
    <row r="24" spans="2:15" x14ac:dyDescent="0.25">
      <c r="B24">
        <v>1</v>
      </c>
      <c r="C24">
        <v>882</v>
      </c>
      <c r="D24">
        <v>6</v>
      </c>
      <c r="I24" t="s">
        <v>94</v>
      </c>
      <c r="J24">
        <v>4941</v>
      </c>
      <c r="K24" s="53">
        <f t="shared" si="0"/>
        <v>0.13737592793393943</v>
      </c>
      <c r="M24" t="s">
        <v>94</v>
      </c>
      <c r="N24">
        <v>6837</v>
      </c>
      <c r="O24" s="53">
        <f t="shared" si="1"/>
        <v>0.234224049331963</v>
      </c>
    </row>
    <row r="25" spans="2:15" x14ac:dyDescent="0.25">
      <c r="B25">
        <v>2</v>
      </c>
      <c r="C25">
        <v>1623</v>
      </c>
      <c r="D25">
        <v>93</v>
      </c>
      <c r="H25" s="52"/>
      <c r="I25" t="s">
        <v>95</v>
      </c>
      <c r="J25">
        <v>2563</v>
      </c>
      <c r="K25" s="53">
        <f t="shared" si="0"/>
        <v>7.1259765896516253E-2</v>
      </c>
      <c r="M25" t="s">
        <v>95</v>
      </c>
      <c r="N25">
        <v>1678</v>
      </c>
      <c r="O25" s="53">
        <f t="shared" si="1"/>
        <v>5.748544021925317E-2</v>
      </c>
    </row>
    <row r="26" spans="2:15" x14ac:dyDescent="0.25">
      <c r="B26">
        <v>3</v>
      </c>
      <c r="C26">
        <v>721</v>
      </c>
      <c r="D26">
        <v>0</v>
      </c>
      <c r="I26" t="s">
        <v>96</v>
      </c>
      <c r="J26">
        <v>2116</v>
      </c>
      <c r="K26" s="53">
        <f t="shared" si="0"/>
        <v>5.8831706842383293E-2</v>
      </c>
      <c r="M26" t="s">
        <v>96</v>
      </c>
      <c r="N26">
        <v>2197</v>
      </c>
      <c r="O26" s="53">
        <f t="shared" si="1"/>
        <v>7.5265501884206915E-2</v>
      </c>
    </row>
    <row r="27" spans="2:15" x14ac:dyDescent="0.25">
      <c r="B27">
        <v>4</v>
      </c>
      <c r="C27">
        <v>427</v>
      </c>
      <c r="D27">
        <v>0</v>
      </c>
      <c r="I27" t="s">
        <v>97</v>
      </c>
      <c r="J27">
        <v>1608</v>
      </c>
      <c r="K27" s="53">
        <f t="shared" si="0"/>
        <v>4.4707648677954792E-2</v>
      </c>
      <c r="M27" t="s">
        <v>97</v>
      </c>
      <c r="N27">
        <v>2733</v>
      </c>
      <c r="O27" s="53">
        <f t="shared" si="1"/>
        <v>9.362795477903392E-2</v>
      </c>
    </row>
    <row r="28" spans="2:15" x14ac:dyDescent="0.25">
      <c r="B28">
        <v>5</v>
      </c>
      <c r="C28">
        <v>116</v>
      </c>
      <c r="D28">
        <v>303</v>
      </c>
      <c r="I28" t="s">
        <v>98</v>
      </c>
      <c r="J28">
        <v>1166</v>
      </c>
      <c r="K28" s="53">
        <f t="shared" si="0"/>
        <v>3.2418605944337868E-2</v>
      </c>
      <c r="M28" t="s">
        <v>98</v>
      </c>
      <c r="N28">
        <v>135</v>
      </c>
      <c r="O28" s="53">
        <f t="shared" si="1"/>
        <v>4.6248715313463515E-3</v>
      </c>
    </row>
    <row r="29" spans="2:15" x14ac:dyDescent="0.25">
      <c r="B29">
        <v>6</v>
      </c>
      <c r="C29">
        <v>1228</v>
      </c>
      <c r="D29">
        <v>323</v>
      </c>
      <c r="I29" t="s">
        <v>99</v>
      </c>
      <c r="J29">
        <v>675</v>
      </c>
      <c r="K29" s="53">
        <f t="shared" si="0"/>
        <v>1.8767203269663857E-2</v>
      </c>
      <c r="M29" t="s">
        <v>99</v>
      </c>
      <c r="N29">
        <v>718</v>
      </c>
      <c r="O29" s="53">
        <f t="shared" si="1"/>
        <v>2.459746488523467E-2</v>
      </c>
    </row>
    <row r="30" spans="2:15" x14ac:dyDescent="0.25">
      <c r="B30">
        <v>7</v>
      </c>
      <c r="C30">
        <v>1116</v>
      </c>
      <c r="D30">
        <v>293</v>
      </c>
    </row>
  </sheetData>
  <mergeCells count="4">
    <mergeCell ref="C2:D2"/>
    <mergeCell ref="C12:D12"/>
    <mergeCell ref="C22:D22"/>
    <mergeCell ref="I20:J20"/>
  </mergeCells>
  <pageMargins left="0.7" right="0.7" top="0.75" bottom="0.75" header="0.3" footer="0.3"/>
  <pageSetup paperSize="2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EI_IE_WorkTrips</vt:lpstr>
      <vt:lpstr>EI_IE_AllTrips</vt:lpstr>
      <vt:lpstr>Gate_InOut</vt:lpstr>
      <vt:lpstr>EE_Trips</vt:lpstr>
      <vt:lpstr>Aggregate_Calculation</vt:lpstr>
      <vt:lpstr>Long_vs_Short_Ext</vt:lpstr>
      <vt:lpstr>VMT_n_Trips</vt:lpstr>
      <vt:lpstr>HBW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2020-03-30T23:18:24Z</dcterms:modified>
</cp:coreProperties>
</file>