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egan\Desktop\"/>
    </mc:Choice>
  </mc:AlternateContent>
  <xr:revisionPtr revIDLastSave="0" documentId="13_ncr:1_{9CD28B5F-5BA8-4160-A495-F82BC92A3828}" xr6:coauthVersionLast="46" xr6:coauthVersionMax="46" xr10:uidLastSave="{00000000-0000-0000-0000-000000000000}"/>
  <bookViews>
    <workbookView xWindow="-120" yWindow="-120" windowWidth="29040" windowHeight="15840" activeTab="2" xr2:uid="{A0327E84-2EDF-489A-9B41-E6F52D4B5308}"/>
  </bookViews>
  <sheets>
    <sheet name="Residential" sheetId="1" r:id="rId1"/>
    <sheet name="TAU" sheetId="4" r:id="rId2"/>
    <sheet name="Commerical" sheetId="3" r:id="rId3"/>
    <sheet name="Commericial Table" sheetId="2" r:id="rId4"/>
    <sheet name="TAU_2_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I9" i="5"/>
  <c r="I10" i="5"/>
  <c r="I11" i="5"/>
  <c r="I12" i="5"/>
  <c r="I13" i="5"/>
  <c r="D10" i="1" l="1"/>
  <c r="O10" i="1" s="1"/>
  <c r="K14" i="4"/>
  <c r="J14" i="4"/>
  <c r="I14" i="4"/>
  <c r="L14" i="4" s="1"/>
  <c r="G14" i="4"/>
  <c r="K13" i="4"/>
  <c r="J13" i="4"/>
  <c r="I13" i="4"/>
  <c r="L13" i="4" s="1"/>
  <c r="G13" i="4"/>
  <c r="K12" i="4"/>
  <c r="J12" i="4"/>
  <c r="I12" i="4"/>
  <c r="L12" i="4" s="1"/>
  <c r="G12" i="4"/>
  <c r="K11" i="4"/>
  <c r="J11" i="4"/>
  <c r="I11" i="4"/>
  <c r="L11" i="4" s="1"/>
  <c r="G11" i="4"/>
  <c r="K10" i="4"/>
  <c r="J10" i="4"/>
  <c r="I10" i="4"/>
  <c r="L10" i="4" s="1"/>
  <c r="G10" i="4"/>
  <c r="D14" i="4"/>
  <c r="O14" i="4" s="1"/>
  <c r="D13" i="4"/>
  <c r="O13" i="4" s="1"/>
  <c r="D12" i="4"/>
  <c r="O12" i="4" s="1"/>
  <c r="D11" i="4"/>
  <c r="O11" i="4" s="1"/>
  <c r="D10" i="4"/>
  <c r="O10" i="4" s="1"/>
  <c r="G9" i="1"/>
  <c r="D4" i="3"/>
  <c r="K14" i="3" s="1"/>
  <c r="K9" i="1"/>
  <c r="G10" i="1"/>
  <c r="G11" i="1"/>
  <c r="G12" i="1"/>
  <c r="G13" i="1"/>
  <c r="I10" i="1"/>
  <c r="J10" i="1"/>
  <c r="I11" i="1"/>
  <c r="J11" i="1"/>
  <c r="K11" i="1"/>
  <c r="I12" i="1"/>
  <c r="J12" i="1"/>
  <c r="K12" i="1"/>
  <c r="I13" i="1"/>
  <c r="J13" i="1"/>
  <c r="K13" i="1"/>
  <c r="J9" i="1"/>
  <c r="I9" i="1"/>
  <c r="D11" i="1"/>
  <c r="O11" i="1" s="1"/>
  <c r="D12" i="1"/>
  <c r="O12" i="1" s="1"/>
  <c r="D13" i="1"/>
  <c r="O13" i="1" s="1"/>
  <c r="D9" i="1"/>
  <c r="O9" i="1" s="1"/>
  <c r="D13" i="3" l="1"/>
  <c r="D12" i="3"/>
  <c r="O12" i="3" s="1"/>
  <c r="D14" i="3"/>
  <c r="O14" i="3" s="1"/>
  <c r="D10" i="3"/>
  <c r="O10" i="3" s="1"/>
  <c r="D11" i="3"/>
  <c r="K10" i="1"/>
  <c r="L10" i="1" s="1"/>
  <c r="M10" i="1" s="1"/>
  <c r="Q10" i="1" s="1"/>
  <c r="R10" i="1" s="1"/>
  <c r="H12" i="4"/>
  <c r="H14" i="4"/>
  <c r="M13" i="4"/>
  <c r="Q13" i="4" s="1"/>
  <c r="R13" i="4" s="1"/>
  <c r="T13" i="4" s="1"/>
  <c r="H13" i="4"/>
  <c r="M10" i="4"/>
  <c r="Q10" i="4" s="1"/>
  <c r="R10" i="4" s="1"/>
  <c r="T10" i="4" s="1"/>
  <c r="H11" i="4"/>
  <c r="M12" i="4"/>
  <c r="Q12" i="4" s="1"/>
  <c r="R12" i="4" s="1"/>
  <c r="T12" i="4" s="1"/>
  <c r="M14" i="4"/>
  <c r="Q14" i="4" s="1"/>
  <c r="R14" i="4" s="1"/>
  <c r="T14" i="4" s="1"/>
  <c r="H10" i="4"/>
  <c r="M11" i="4"/>
  <c r="Q11" i="4" s="1"/>
  <c r="R11" i="4" s="1"/>
  <c r="T11" i="4" s="1"/>
  <c r="H11" i="1"/>
  <c r="L9" i="1"/>
  <c r="M9" i="1" s="1"/>
  <c r="Q9" i="1" s="1"/>
  <c r="R9" i="1" s="1"/>
  <c r="H13" i="1"/>
  <c r="H12" i="1"/>
  <c r="L11" i="1"/>
  <c r="M11" i="1" s="1"/>
  <c r="Q11" i="1" s="1"/>
  <c r="R11" i="1" s="1"/>
  <c r="H9" i="1"/>
  <c r="H10" i="1"/>
  <c r="L12" i="1"/>
  <c r="M12" i="1" s="1"/>
  <c r="I10" i="3"/>
  <c r="G11" i="3"/>
  <c r="K12" i="3"/>
  <c r="J13" i="3"/>
  <c r="I14" i="3"/>
  <c r="J10" i="3"/>
  <c r="I11" i="3"/>
  <c r="G12" i="3"/>
  <c r="O13" i="3"/>
  <c r="K13" i="3"/>
  <c r="J14" i="3"/>
  <c r="G10" i="3"/>
  <c r="O11" i="3"/>
  <c r="K11" i="3"/>
  <c r="J12" i="3"/>
  <c r="I13" i="3"/>
  <c r="G14" i="3"/>
  <c r="K10" i="3"/>
  <c r="J11" i="3"/>
  <c r="I12" i="3"/>
  <c r="G13" i="3"/>
  <c r="L13" i="1"/>
  <c r="M13" i="1" s="1"/>
  <c r="Q13" i="1" s="1"/>
  <c r="H13" i="3" l="1"/>
  <c r="S11" i="4"/>
  <c r="S12" i="4"/>
  <c r="S14" i="4"/>
  <c r="S13" i="4"/>
  <c r="S10" i="4"/>
  <c r="L13" i="3"/>
  <c r="M13" i="3" s="1"/>
  <c r="Q13" i="3" s="1"/>
  <c r="R13" i="3" s="1"/>
  <c r="Q12" i="1"/>
  <c r="R12" i="1" s="1"/>
  <c r="R13" i="1"/>
  <c r="S13" i="1"/>
  <c r="H11" i="3"/>
  <c r="H10" i="3"/>
  <c r="L10" i="3"/>
  <c r="M10" i="3" s="1"/>
  <c r="Q10" i="3" s="1"/>
  <c r="R10" i="3" s="1"/>
  <c r="H12" i="3"/>
  <c r="L11" i="3"/>
  <c r="M11" i="3" s="1"/>
  <c r="Q11" i="3" s="1"/>
  <c r="R11" i="3" s="1"/>
  <c r="L12" i="3"/>
  <c r="M12" i="3" s="1"/>
  <c r="Q12" i="3" s="1"/>
  <c r="R12" i="3" s="1"/>
  <c r="L14" i="3"/>
  <c r="M14" i="3" s="1"/>
  <c r="Q14" i="3" s="1"/>
  <c r="R14" i="3" s="1"/>
  <c r="H14" i="3"/>
  <c r="S11" i="1"/>
  <c r="T11" i="1" s="1"/>
  <c r="S10" i="1"/>
  <c r="T10" i="1" s="1"/>
  <c r="S9" i="1"/>
  <c r="T9" i="1" s="1"/>
  <c r="S12" i="1" l="1"/>
  <c r="T12" i="1" s="1"/>
  <c r="T13" i="1"/>
  <c r="S13" i="3"/>
  <c r="T13" i="3" s="1"/>
  <c r="S12" i="3"/>
  <c r="T12" i="3" s="1"/>
  <c r="S11" i="3"/>
  <c r="T11" i="3" s="1"/>
  <c r="S10" i="3"/>
  <c r="T10" i="3" s="1"/>
  <c r="S14" i="3"/>
  <c r="T14" i="3" s="1"/>
</calcChain>
</file>

<file path=xl/sharedStrings.xml><?xml version="1.0" encoding="utf-8"?>
<sst xmlns="http://schemas.openxmlformats.org/spreadsheetml/2006/main" count="149" uniqueCount="67">
  <si>
    <t>Meyers</t>
  </si>
  <si>
    <t>Standard of Sig</t>
  </si>
  <si>
    <t>Total Fees</t>
  </si>
  <si>
    <t>Sierra Tract</t>
  </si>
  <si>
    <t>Zone Ave Per Resident</t>
  </si>
  <si>
    <t>Jurisdictional (SB743)</t>
  </si>
  <si>
    <t>Zone 63 - Placer</t>
  </si>
  <si>
    <t>Zone 83 - Placer</t>
  </si>
  <si>
    <t xml:space="preserve">Zone 81 - Skyland - Douglas </t>
  </si>
  <si>
    <t xml:space="preserve">Jurisdictions can get credits for implementing RTP projects that could be given to developers. </t>
  </si>
  <si>
    <t>Total VMT</t>
  </si>
  <si>
    <t>SOS Need to Mitigate</t>
  </si>
  <si>
    <t>SOS mitigation Fees</t>
  </si>
  <si>
    <t>SOS VMT Fee Rate</t>
  </si>
  <si>
    <t xml:space="preserve">Mobility VMT Fee Rate  </t>
  </si>
  <si>
    <t>Mobility VMT Fees</t>
  </si>
  <si>
    <t>Number Units</t>
  </si>
  <si>
    <t xml:space="preserve">Bike racks </t>
  </si>
  <si>
    <t>Showers</t>
  </si>
  <si>
    <t>Trip length</t>
  </si>
  <si>
    <t xml:space="preserve">Retail </t>
  </si>
  <si>
    <t>Trip Rate</t>
  </si>
  <si>
    <t>Mitigated Bike</t>
  </si>
  <si>
    <t>Mitigate Shower</t>
  </si>
  <si>
    <t>Low income</t>
  </si>
  <si>
    <t>Total Mit</t>
  </si>
  <si>
    <t>Mitigation</t>
  </si>
  <si>
    <t>Screen Fees</t>
  </si>
  <si>
    <t>Project SOS</t>
  </si>
  <si>
    <t>SOS</t>
  </si>
  <si>
    <t xml:space="preserve">Mitigation </t>
  </si>
  <si>
    <t>Post Mitigation VMT</t>
  </si>
  <si>
    <t>Fee calculation</t>
  </si>
  <si>
    <t>VMT above SOS</t>
  </si>
  <si>
    <t xml:space="preserve">Type </t>
  </si>
  <si>
    <t xml:space="preserve">Sq Ft. (k) </t>
  </si>
  <si>
    <t>Zone Trip Length</t>
  </si>
  <si>
    <t>Hardware</t>
  </si>
  <si>
    <t xml:space="preserve">Restaurant </t>
  </si>
  <si>
    <t>Commercial Type (Trips per 1000 sq ft )</t>
  </si>
  <si>
    <t>Zone</t>
  </si>
  <si>
    <t>bus stop</t>
  </si>
  <si>
    <t>bus</t>
  </si>
  <si>
    <t>Screened Projects</t>
  </si>
  <si>
    <t>Not Screened Fee calculation</t>
  </si>
  <si>
    <t>Amount</t>
  </si>
  <si>
    <t>Impact</t>
  </si>
  <si>
    <t>Low income units</t>
  </si>
  <si>
    <t>assumes will have option to not mitigate completely with strategies -- do we want to do this?</t>
  </si>
  <si>
    <t>change in use - how evaluate?</t>
  </si>
  <si>
    <t>Zone 63 - Placer (zone 252)</t>
  </si>
  <si>
    <t>Sierra Tract (average of 143 + 142)</t>
  </si>
  <si>
    <t>Zone 81 - Skyland - Douglas (325)</t>
  </si>
  <si>
    <t>Meyers (replace with Incline 369)</t>
  </si>
  <si>
    <t>Zone Ave Per Overnight Visitor</t>
  </si>
  <si>
    <t>Zone 83 - Placer (zone 241)</t>
  </si>
  <si>
    <t>seems appropriate except for the Incline project</t>
  </si>
  <si>
    <t>Overnight Visitors per Unit</t>
  </si>
  <si>
    <t>Residents Per unit</t>
  </si>
  <si>
    <t>Net Change</t>
  </si>
  <si>
    <t>R Calc</t>
  </si>
  <si>
    <t>TAU Calc</t>
  </si>
  <si>
    <t xml:space="preserve">Conversion in a town center of 12 Tourist Accommodation Units (TAU) to 10 Residential Units </t>
  </si>
  <si>
    <t>MXD zone</t>
  </si>
  <si>
    <t>Town Center</t>
  </si>
  <si>
    <t>Near Town Center</t>
  </si>
  <si>
    <t xml:space="preserve">Remote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</si>
</sst>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 applyAlignment="1">
      <alignment horizontal="right"/>
    </xf>
    <xf numFmtId="2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2" fontId="0" fillId="0" borderId="4" xfId="0" applyNumberFormat="1" applyBorder="1"/>
    <xf numFmtId="2" fontId="0" fillId="0" borderId="0" xfId="0" applyNumberFormat="1" applyBorder="1"/>
    <xf numFmtId="1" fontId="0" fillId="0" borderId="5" xfId="0" applyNumberFormat="1" applyBorder="1"/>
    <xf numFmtId="1" fontId="0" fillId="0" borderId="4" xfId="0" applyNumberFormat="1" applyBorder="1" applyAlignment="1">
      <alignment horizontal="right"/>
    </xf>
    <xf numFmtId="1" fontId="0" fillId="0" borderId="0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0" xfId="0" applyNumberFormat="1" applyBorder="1" applyAlignment="1">
      <alignment horizontal="right"/>
    </xf>
    <xf numFmtId="2" fontId="0" fillId="0" borderId="1" xfId="0" applyNumberFormat="1" applyBorder="1" applyAlignment="1"/>
    <xf numFmtId="2" fontId="0" fillId="0" borderId="2" xfId="0" applyNumberFormat="1" applyBorder="1" applyAlignment="1"/>
    <xf numFmtId="2" fontId="0" fillId="0" borderId="3" xfId="0" applyNumberFormat="1" applyBorder="1" applyAlignment="1"/>
    <xf numFmtId="2" fontId="0" fillId="0" borderId="5" xfId="0" applyNumberFormat="1" applyBorder="1"/>
    <xf numFmtId="1" fontId="0" fillId="0" borderId="5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1" fillId="0" borderId="0" xfId="0" applyFont="1"/>
    <xf numFmtId="164" fontId="2" fillId="0" borderId="0" xfId="0" applyNumberFormat="1" applyFont="1" applyAlignment="1">
      <alignment horizontal="right"/>
    </xf>
    <xf numFmtId="1" fontId="0" fillId="0" borderId="7" xfId="0" applyNumberFormat="1" applyBorder="1" applyAlignment="1">
      <alignment horizontal="right"/>
    </xf>
    <xf numFmtId="2" fontId="0" fillId="0" borderId="9" xfId="0" applyNumberFormat="1" applyBorder="1" applyAlignment="1"/>
    <xf numFmtId="2" fontId="0" fillId="0" borderId="10" xfId="0" applyNumberForma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1" fontId="0" fillId="0" borderId="10" xfId="0" applyNumberFormat="1" applyBorder="1"/>
    <xf numFmtId="1" fontId="0" fillId="0" borderId="1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164" fontId="1" fillId="0" borderId="0" xfId="0" applyNumberFormat="1" applyFont="1" applyBorder="1"/>
    <xf numFmtId="2" fontId="0" fillId="0" borderId="6" xfId="0" applyNumberFormat="1" applyBorder="1"/>
    <xf numFmtId="164" fontId="1" fillId="0" borderId="7" xfId="0" applyNumberFormat="1" applyFont="1" applyBorder="1"/>
    <xf numFmtId="2" fontId="0" fillId="0" borderId="8" xfId="0" applyNumberFormat="1" applyBorder="1"/>
    <xf numFmtId="2" fontId="0" fillId="0" borderId="0" xfId="0" applyNumberFormat="1" applyAlignment="1">
      <alignment wrapText="1"/>
    </xf>
    <xf numFmtId="2" fontId="0" fillId="0" borderId="4" xfId="0" applyNumberFormat="1" applyBorder="1" applyAlignment="1">
      <alignment wrapText="1"/>
    </xf>
    <xf numFmtId="2" fontId="0" fillId="0" borderId="0" xfId="0" applyNumberFormat="1" applyBorder="1" applyAlignment="1">
      <alignment wrapText="1"/>
    </xf>
    <xf numFmtId="1" fontId="0" fillId="0" borderId="5" xfId="0" applyNumberFormat="1" applyBorder="1" applyAlignment="1">
      <alignment wrapText="1"/>
    </xf>
    <xf numFmtId="0" fontId="3" fillId="0" borderId="0" xfId="0" applyFont="1"/>
    <xf numFmtId="2" fontId="2" fillId="0" borderId="0" xfId="0" applyNumberFormat="1" applyFont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339AD-4968-4E86-9DC9-E3754F3F992A}">
  <dimension ref="B1:V27"/>
  <sheetViews>
    <sheetView zoomScale="130" zoomScaleNormal="130" workbookViewId="0">
      <selection activeCell="D9" sqref="D9"/>
    </sheetView>
  </sheetViews>
  <sheetFormatPr defaultRowHeight="15" x14ac:dyDescent="0.25"/>
  <cols>
    <col min="2" max="2" width="34.42578125" customWidth="1"/>
    <col min="3" max="8" width="16.7109375" style="2" customWidth="1"/>
    <col min="9" max="9" width="18.5703125" style="2" customWidth="1"/>
    <col min="10" max="12" width="14.7109375" style="2" customWidth="1"/>
    <col min="13" max="13" width="17.42578125" style="2" customWidth="1"/>
    <col min="14" max="14" width="4.28515625" style="2" customWidth="1"/>
    <col min="15" max="15" width="16.5703125" style="2" customWidth="1"/>
    <col min="16" max="16" width="4" style="2" customWidth="1"/>
    <col min="17" max="18" width="14.7109375" style="2" customWidth="1"/>
    <col min="19" max="20" width="17.5703125" style="2" customWidth="1"/>
    <col min="21" max="21" width="17.5703125" style="4" customWidth="1"/>
    <col min="22" max="23" width="17.5703125" customWidth="1"/>
    <col min="24" max="24" width="14.7109375" customWidth="1"/>
    <col min="25" max="26" width="15.7109375" customWidth="1"/>
    <col min="27" max="27" width="19.85546875" bestFit="1" customWidth="1"/>
    <col min="28" max="28" width="13.28515625" bestFit="1" customWidth="1"/>
    <col min="29" max="29" width="9.85546875" customWidth="1"/>
  </cols>
  <sheetData>
    <row r="1" spans="2:22" ht="15.75" thickBot="1" x14ac:dyDescent="0.3"/>
    <row r="2" spans="2:22" x14ac:dyDescent="0.25">
      <c r="B2" t="s">
        <v>13</v>
      </c>
      <c r="C2" s="5">
        <v>2</v>
      </c>
      <c r="E2" s="32" t="s">
        <v>26</v>
      </c>
      <c r="F2" s="33" t="s">
        <v>45</v>
      </c>
      <c r="G2" s="34" t="s">
        <v>46</v>
      </c>
    </row>
    <row r="3" spans="2:22" x14ac:dyDescent="0.25">
      <c r="B3" t="s">
        <v>14</v>
      </c>
      <c r="C3" s="5">
        <v>1</v>
      </c>
      <c r="E3" s="35" t="s">
        <v>17</v>
      </c>
      <c r="F3" s="36">
        <v>0</v>
      </c>
      <c r="G3" s="20">
        <v>-0.1</v>
      </c>
    </row>
    <row r="4" spans="2:22" x14ac:dyDescent="0.25">
      <c r="B4" t="s">
        <v>58</v>
      </c>
      <c r="C4" s="6">
        <v>2.78</v>
      </c>
      <c r="E4" s="7" t="s">
        <v>18</v>
      </c>
      <c r="F4" s="36">
        <v>0</v>
      </c>
      <c r="G4" s="20">
        <v>-0.1</v>
      </c>
    </row>
    <row r="5" spans="2:22" ht="15.75" thickBot="1" x14ac:dyDescent="0.3">
      <c r="B5" t="s">
        <v>16</v>
      </c>
      <c r="C5" s="6">
        <v>5</v>
      </c>
      <c r="E5" s="37" t="s">
        <v>47</v>
      </c>
      <c r="F5" s="38">
        <v>5</v>
      </c>
      <c r="G5" s="39">
        <v>-0.1</v>
      </c>
    </row>
    <row r="6" spans="2:22" ht="15.75" thickBot="1" x14ac:dyDescent="0.3">
      <c r="T6" s="4"/>
      <c r="U6"/>
    </row>
    <row r="7" spans="2:22" x14ac:dyDescent="0.25">
      <c r="B7" t="s">
        <v>5</v>
      </c>
      <c r="F7" s="17" t="s">
        <v>29</v>
      </c>
      <c r="G7" s="19"/>
      <c r="H7" s="46" t="s">
        <v>30</v>
      </c>
      <c r="I7" s="47"/>
      <c r="J7" s="47"/>
      <c r="K7" s="47"/>
      <c r="L7" s="48"/>
      <c r="M7" s="26" t="s">
        <v>32</v>
      </c>
      <c r="N7" s="18"/>
      <c r="O7" s="26" t="s">
        <v>43</v>
      </c>
      <c r="P7" s="18"/>
      <c r="Q7" s="49" t="s">
        <v>44</v>
      </c>
      <c r="R7" s="50"/>
      <c r="S7" s="50"/>
      <c r="T7" s="51"/>
      <c r="U7"/>
    </row>
    <row r="8" spans="2:22" ht="30" x14ac:dyDescent="0.25">
      <c r="C8" s="40" t="s">
        <v>54</v>
      </c>
      <c r="D8" s="2" t="s">
        <v>10</v>
      </c>
      <c r="F8" s="7" t="s">
        <v>1</v>
      </c>
      <c r="G8" s="20" t="s">
        <v>28</v>
      </c>
      <c r="H8" s="7" t="s">
        <v>11</v>
      </c>
      <c r="I8" s="8" t="s">
        <v>22</v>
      </c>
      <c r="J8" s="8" t="s">
        <v>23</v>
      </c>
      <c r="K8" s="8" t="s">
        <v>24</v>
      </c>
      <c r="L8" s="20" t="s">
        <v>25</v>
      </c>
      <c r="M8" s="27" t="s">
        <v>31</v>
      </c>
      <c r="N8" s="8"/>
      <c r="O8" s="27" t="s">
        <v>27</v>
      </c>
      <c r="Q8" s="41" t="s">
        <v>33</v>
      </c>
      <c r="R8" s="42" t="s">
        <v>12</v>
      </c>
      <c r="S8" s="42" t="s">
        <v>15</v>
      </c>
      <c r="T8" s="43" t="s">
        <v>2</v>
      </c>
      <c r="U8"/>
      <c r="V8" s="2"/>
    </row>
    <row r="9" spans="2:22" x14ac:dyDescent="0.25">
      <c r="B9" t="s">
        <v>0</v>
      </c>
      <c r="C9" s="3">
        <v>14.93</v>
      </c>
      <c r="D9" s="3">
        <f>C9*$C$4*$C$5</f>
        <v>207.52699999999999</v>
      </c>
      <c r="F9" s="10">
        <v>5.31</v>
      </c>
      <c r="G9" s="21">
        <f>F9*$C$5*$C$4</f>
        <v>73.808999999999983</v>
      </c>
      <c r="H9" s="12">
        <f>O9-G9</f>
        <v>133.71800000000002</v>
      </c>
      <c r="I9" s="11">
        <f>$F$3*$G$3*$C$4*$C$5</f>
        <v>0</v>
      </c>
      <c r="J9" s="11">
        <f>$F$4*$G$4*$C$4*$C$5</f>
        <v>0</v>
      </c>
      <c r="K9" s="11">
        <f>$F$5*$G$5*$C$4*C9</f>
        <v>-20.752699999999997</v>
      </c>
      <c r="L9" s="9">
        <f>SUM(I9:K9)</f>
        <v>-20.752699999999997</v>
      </c>
      <c r="M9" s="30">
        <f>D9+L9</f>
        <v>186.77429999999998</v>
      </c>
      <c r="N9" s="11"/>
      <c r="O9" s="28">
        <f>D9*$C$3</f>
        <v>207.52699999999999</v>
      </c>
      <c r="P9" s="3"/>
      <c r="Q9" s="12">
        <f>IF(M9-G9&lt;0,0,M9-G9)</f>
        <v>112.9653</v>
      </c>
      <c r="R9" s="11">
        <f>Q9*$C$2</f>
        <v>225.9306</v>
      </c>
      <c r="S9" s="11">
        <f>(M9-Q9)*$C$3</f>
        <v>73.808999999999983</v>
      </c>
      <c r="T9" s="9">
        <f>SUM(R9:S9)</f>
        <v>299.7396</v>
      </c>
      <c r="U9"/>
    </row>
    <row r="10" spans="2:22" x14ac:dyDescent="0.25">
      <c r="B10" t="s">
        <v>3</v>
      </c>
      <c r="C10" s="3">
        <v>10.76</v>
      </c>
      <c r="D10" s="3">
        <f>C10*$C$4*$C$5</f>
        <v>149.56399999999999</v>
      </c>
      <c r="F10" s="10">
        <v>8.99</v>
      </c>
      <c r="G10" s="21">
        <f t="shared" ref="G10:G13" si="0">F10*$C$5*$C$4</f>
        <v>124.961</v>
      </c>
      <c r="H10" s="12">
        <f>O10-G10</f>
        <v>24.602999999999994</v>
      </c>
      <c r="I10" s="11">
        <f>$F$3*$G$3*$C$4*$C$5</f>
        <v>0</v>
      </c>
      <c r="J10" s="11">
        <f>$F$4*$G$4*$C$4*$C$5</f>
        <v>0</v>
      </c>
      <c r="K10" s="11">
        <f>$F$5*$G$5*$C$4*C10</f>
        <v>-14.956399999999999</v>
      </c>
      <c r="L10" s="9">
        <f t="shared" ref="L10:L13" si="1">SUM(I10:K10)</f>
        <v>-14.956399999999999</v>
      </c>
      <c r="M10" s="30">
        <f>D10+L10</f>
        <v>134.60759999999999</v>
      </c>
      <c r="N10" s="11"/>
      <c r="O10" s="28">
        <f>D10*$C$3</f>
        <v>149.56399999999999</v>
      </c>
      <c r="P10" s="3"/>
      <c r="Q10" s="12">
        <f t="shared" ref="Q10:Q13" si="2">IF(M10-G10&lt;0,0,M10-G10)</f>
        <v>9.6465999999999923</v>
      </c>
      <c r="R10" s="11">
        <f t="shared" ref="R10:R13" si="3">Q10*$C$2</f>
        <v>19.293199999999985</v>
      </c>
      <c r="S10" s="11">
        <f t="shared" ref="S10:S13" si="4">(M10-Q10)*$C$3</f>
        <v>124.961</v>
      </c>
      <c r="T10" s="9">
        <f t="shared" ref="T10:T12" si="5">SUM(R10:S10)</f>
        <v>144.25419999999997</v>
      </c>
      <c r="U10"/>
    </row>
    <row r="11" spans="2:22" x14ac:dyDescent="0.25">
      <c r="B11" t="s">
        <v>6</v>
      </c>
      <c r="C11" s="4">
        <v>20.03</v>
      </c>
      <c r="D11" s="3">
        <f>C11*$C$4*$C$5</f>
        <v>278.41699999999997</v>
      </c>
      <c r="F11" s="12">
        <v>8.0299999999999994</v>
      </c>
      <c r="G11" s="21">
        <f t="shared" si="0"/>
        <v>111.61699999999999</v>
      </c>
      <c r="H11" s="12">
        <f>O11-G11</f>
        <v>166.79999999999998</v>
      </c>
      <c r="I11" s="11">
        <f>$F$3*$G$3*$C$4*$C$5</f>
        <v>0</v>
      </c>
      <c r="J11" s="11">
        <f>$F$4*$G$4*$C$4*$C$5</f>
        <v>0</v>
      </c>
      <c r="K11" s="11">
        <f>$F$5*$G$5*$C$4*C11</f>
        <v>-27.841699999999999</v>
      </c>
      <c r="L11" s="9">
        <f t="shared" si="1"/>
        <v>-27.841699999999999</v>
      </c>
      <c r="M11" s="30">
        <f>D11+L11</f>
        <v>250.57529999999997</v>
      </c>
      <c r="N11" s="11"/>
      <c r="O11" s="28">
        <f>D11*$C$3</f>
        <v>278.41699999999997</v>
      </c>
      <c r="P11" s="3"/>
      <c r="Q11" s="12">
        <f t="shared" si="2"/>
        <v>138.95829999999998</v>
      </c>
      <c r="R11" s="11">
        <f t="shared" si="3"/>
        <v>277.91659999999996</v>
      </c>
      <c r="S11" s="11">
        <f t="shared" si="4"/>
        <v>111.61699999999999</v>
      </c>
      <c r="T11" s="9">
        <f t="shared" si="5"/>
        <v>389.53359999999998</v>
      </c>
      <c r="U11"/>
    </row>
    <row r="12" spans="2:22" x14ac:dyDescent="0.25">
      <c r="B12" t="s">
        <v>7</v>
      </c>
      <c r="C12" s="4">
        <v>11.71</v>
      </c>
      <c r="D12" s="3">
        <f>C12*$C$4*$C$5</f>
        <v>162.76900000000001</v>
      </c>
      <c r="F12" s="12">
        <v>8.0299999999999994</v>
      </c>
      <c r="G12" s="21">
        <f t="shared" si="0"/>
        <v>111.61699999999999</v>
      </c>
      <c r="H12" s="12">
        <f>O12-G12</f>
        <v>51.152000000000015</v>
      </c>
      <c r="I12" s="11">
        <f>$F$3*$G$3*$C$4*$C$5</f>
        <v>0</v>
      </c>
      <c r="J12" s="11">
        <f>$F$4*$G$4*$C$4*$C$5</f>
        <v>0</v>
      </c>
      <c r="K12" s="11">
        <f>$F$5*$G$5*$C$4*C12</f>
        <v>-16.276900000000001</v>
      </c>
      <c r="L12" s="9">
        <f t="shared" si="1"/>
        <v>-16.276900000000001</v>
      </c>
      <c r="M12" s="30">
        <f>D12+L12</f>
        <v>146.49209999999999</v>
      </c>
      <c r="N12" s="11"/>
      <c r="O12" s="28">
        <f>D12*$C$3</f>
        <v>162.76900000000001</v>
      </c>
      <c r="P12" s="3"/>
      <c r="Q12" s="12">
        <f t="shared" si="2"/>
        <v>34.875100000000003</v>
      </c>
      <c r="R12" s="11">
        <f t="shared" si="3"/>
        <v>69.750200000000007</v>
      </c>
      <c r="S12" s="11">
        <f t="shared" si="4"/>
        <v>111.61699999999999</v>
      </c>
      <c r="T12" s="9">
        <f t="shared" si="5"/>
        <v>181.3672</v>
      </c>
      <c r="U12"/>
    </row>
    <row r="13" spans="2:22" ht="15.75" thickBot="1" x14ac:dyDescent="0.3">
      <c r="B13" t="s">
        <v>8</v>
      </c>
      <c r="C13" s="4">
        <v>20.88</v>
      </c>
      <c r="D13" s="3">
        <f>C13*$C$4*$C$5</f>
        <v>290.23199999999997</v>
      </c>
      <c r="F13" s="13">
        <v>8.61</v>
      </c>
      <c r="G13" s="22">
        <f t="shared" si="0"/>
        <v>119.67899999999999</v>
      </c>
      <c r="H13" s="13">
        <f>O13-G13</f>
        <v>170.553</v>
      </c>
      <c r="I13" s="14">
        <f>$F$3*$G$3*$C$4*$C$5</f>
        <v>0</v>
      </c>
      <c r="J13" s="14">
        <f>$F$4*$G$4*$C$4*$C$5</f>
        <v>0</v>
      </c>
      <c r="K13" s="14">
        <f>$F$5*$G$5*$C$4*C13</f>
        <v>-29.023199999999996</v>
      </c>
      <c r="L13" s="15">
        <f t="shared" si="1"/>
        <v>-29.023199999999996</v>
      </c>
      <c r="M13" s="31">
        <f>D13+L13</f>
        <v>261.2088</v>
      </c>
      <c r="N13" s="11"/>
      <c r="O13" s="29">
        <f>D13*$C$3</f>
        <v>290.23199999999997</v>
      </c>
      <c r="P13" s="3"/>
      <c r="Q13" s="13">
        <f t="shared" si="2"/>
        <v>141.52980000000002</v>
      </c>
      <c r="R13" s="14">
        <f t="shared" si="3"/>
        <v>283.05960000000005</v>
      </c>
      <c r="S13" s="14">
        <f t="shared" si="4"/>
        <v>119.67899999999997</v>
      </c>
      <c r="T13" s="15">
        <f t="shared" ref="T13" si="6">SUM(R13:S13)</f>
        <v>402.73860000000002</v>
      </c>
      <c r="U13"/>
    </row>
    <row r="14" spans="2:22" x14ac:dyDescent="0.25">
      <c r="T14" s="4"/>
      <c r="U14"/>
    </row>
    <row r="15" spans="2:22" x14ac:dyDescent="0.25">
      <c r="T15" s="4"/>
      <c r="U15"/>
    </row>
    <row r="16" spans="2:22" x14ac:dyDescent="0.25">
      <c r="B16" t="s">
        <v>56</v>
      </c>
    </row>
    <row r="18" spans="2:8" x14ac:dyDescent="0.25">
      <c r="F18" s="1"/>
      <c r="G18" s="1"/>
      <c r="H18" s="1"/>
    </row>
    <row r="19" spans="2:8" x14ac:dyDescent="0.25">
      <c r="F19" s="1"/>
      <c r="G19" s="1"/>
      <c r="H19" s="1"/>
    </row>
    <row r="20" spans="2:8" x14ac:dyDescent="0.25">
      <c r="F20" s="1"/>
      <c r="G20" s="1"/>
      <c r="H20" s="1"/>
    </row>
    <row r="21" spans="2:8" x14ac:dyDescent="0.25">
      <c r="F21" s="1"/>
      <c r="G21" s="1"/>
      <c r="H21" s="1"/>
    </row>
    <row r="22" spans="2:8" x14ac:dyDescent="0.25">
      <c r="F22" s="1"/>
      <c r="G22" s="1"/>
      <c r="H22" s="1"/>
    </row>
    <row r="23" spans="2:8" x14ac:dyDescent="0.25">
      <c r="D23" s="3"/>
      <c r="E23" s="1"/>
      <c r="F23" s="1"/>
      <c r="G23" s="1"/>
      <c r="H23" s="1"/>
    </row>
    <row r="27" spans="2:8" x14ac:dyDescent="0.25">
      <c r="B27" t="s">
        <v>9</v>
      </c>
    </row>
  </sheetData>
  <mergeCells count="2">
    <mergeCell ref="H7:L7"/>
    <mergeCell ref="Q7:T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47034-86D6-4622-A3A3-8AF2ADDB8695}">
  <dimension ref="B1:T14"/>
  <sheetViews>
    <sheetView workbookViewId="0">
      <selection activeCell="B4" sqref="B4:D14"/>
    </sheetView>
  </sheetViews>
  <sheetFormatPr defaultRowHeight="15" x14ac:dyDescent="0.25"/>
  <cols>
    <col min="2" max="2" width="31" bestFit="1" customWidth="1"/>
    <col min="7" max="7" width="16.5703125" bestFit="1" customWidth="1"/>
  </cols>
  <sheetData>
    <row r="1" spans="2:20" ht="15.75" thickBot="1" x14ac:dyDescent="0.3"/>
    <row r="2" spans="2:20" x14ac:dyDescent="0.25">
      <c r="B2" t="s">
        <v>13</v>
      </c>
      <c r="C2" s="5">
        <v>2</v>
      </c>
      <c r="G2" s="32" t="s">
        <v>26</v>
      </c>
      <c r="H2" s="33" t="s">
        <v>45</v>
      </c>
      <c r="I2" s="34" t="s">
        <v>46</v>
      </c>
    </row>
    <row r="3" spans="2:20" x14ac:dyDescent="0.25">
      <c r="B3" t="s">
        <v>14</v>
      </c>
      <c r="C3" s="5">
        <v>1</v>
      </c>
      <c r="G3" s="35" t="s">
        <v>17</v>
      </c>
      <c r="H3" s="36">
        <v>0</v>
      </c>
      <c r="I3" s="20">
        <v>-0.1</v>
      </c>
    </row>
    <row r="4" spans="2:20" x14ac:dyDescent="0.25">
      <c r="B4" t="s">
        <v>57</v>
      </c>
      <c r="C4" s="6">
        <v>3.25</v>
      </c>
      <c r="G4" s="7" t="s">
        <v>18</v>
      </c>
      <c r="H4" s="36">
        <v>0</v>
      </c>
      <c r="I4" s="20">
        <v>-0.1</v>
      </c>
    </row>
    <row r="5" spans="2:20" ht="15.75" thickBot="1" x14ac:dyDescent="0.3">
      <c r="B5" t="s">
        <v>16</v>
      </c>
      <c r="C5" s="6">
        <v>12</v>
      </c>
      <c r="G5" s="37" t="s">
        <v>47</v>
      </c>
      <c r="H5" s="38">
        <v>0</v>
      </c>
      <c r="I5" s="39">
        <v>-0.1</v>
      </c>
    </row>
    <row r="7" spans="2:20" ht="15.75" thickBot="1" x14ac:dyDescent="0.3"/>
    <row r="8" spans="2:20" ht="15" customHeight="1" x14ac:dyDescent="0.25">
      <c r="B8" t="s">
        <v>5</v>
      </c>
      <c r="C8" s="2"/>
      <c r="D8" s="2"/>
      <c r="F8" s="17" t="s">
        <v>29</v>
      </c>
      <c r="G8" s="19"/>
      <c r="H8" s="46" t="s">
        <v>30</v>
      </c>
      <c r="I8" s="47"/>
      <c r="J8" s="47"/>
      <c r="K8" s="47"/>
      <c r="L8" s="48"/>
      <c r="M8" s="26" t="s">
        <v>32</v>
      </c>
      <c r="N8" s="18"/>
      <c r="O8" s="26" t="s">
        <v>43</v>
      </c>
      <c r="P8" s="18"/>
      <c r="Q8" s="49" t="s">
        <v>44</v>
      </c>
      <c r="R8" s="50"/>
      <c r="S8" s="50"/>
      <c r="T8" s="51"/>
    </row>
    <row r="9" spans="2:20" ht="45" x14ac:dyDescent="0.25">
      <c r="C9" s="40" t="s">
        <v>4</v>
      </c>
      <c r="D9" s="2" t="s">
        <v>10</v>
      </c>
      <c r="F9" s="7" t="s">
        <v>1</v>
      </c>
      <c r="G9" s="20" t="s">
        <v>28</v>
      </c>
      <c r="H9" s="7" t="s">
        <v>11</v>
      </c>
      <c r="I9" s="8" t="s">
        <v>22</v>
      </c>
      <c r="J9" s="8" t="s">
        <v>23</v>
      </c>
      <c r="K9" s="8" t="s">
        <v>24</v>
      </c>
      <c r="L9" s="20" t="s">
        <v>25</v>
      </c>
      <c r="M9" s="27" t="s">
        <v>31</v>
      </c>
      <c r="N9" s="8"/>
      <c r="O9" s="27" t="s">
        <v>27</v>
      </c>
      <c r="P9" s="2"/>
      <c r="Q9" s="41" t="s">
        <v>33</v>
      </c>
      <c r="R9" s="42" t="s">
        <v>12</v>
      </c>
      <c r="S9" s="42" t="s">
        <v>15</v>
      </c>
      <c r="T9" s="43" t="s">
        <v>2</v>
      </c>
    </row>
    <row r="10" spans="2:20" x14ac:dyDescent="0.25">
      <c r="B10" t="s">
        <v>53</v>
      </c>
      <c r="C10" s="3">
        <v>5</v>
      </c>
      <c r="D10" s="3">
        <f>C10*$C$4*$C$5</f>
        <v>195</v>
      </c>
      <c r="F10" s="10">
        <v>14.51</v>
      </c>
      <c r="G10" s="21">
        <f>F10*$C$5*$C$4</f>
        <v>565.89</v>
      </c>
      <c r="H10" s="12">
        <f>O10-G10</f>
        <v>-370.89</v>
      </c>
      <c r="I10" s="11" t="e">
        <f>$F$3*$G$3*$C$4*$C$5</f>
        <v>#VALUE!</v>
      </c>
      <c r="J10" s="11" t="e">
        <f>$F$4*$G$4*$C$4*$C$5</f>
        <v>#VALUE!</v>
      </c>
      <c r="K10" s="11" t="e">
        <f>$F$5*$G$5*$C$4*C10</f>
        <v>#VALUE!</v>
      </c>
      <c r="L10" s="9" t="e">
        <f>SUM(I10:K10)</f>
        <v>#VALUE!</v>
      </c>
      <c r="M10" s="30" t="e">
        <f>D10+L10</f>
        <v>#VALUE!</v>
      </c>
      <c r="N10" s="11"/>
      <c r="O10" s="28">
        <f>D10*$C$3</f>
        <v>195</v>
      </c>
      <c r="P10" s="3"/>
      <c r="Q10" s="12" t="e">
        <f>IF(M10-G10&lt;0,0,M10-G10)</f>
        <v>#VALUE!</v>
      </c>
      <c r="R10" s="11" t="e">
        <f>Q10*$C$2</f>
        <v>#VALUE!</v>
      </c>
      <c r="S10" s="11" t="e">
        <f>(M10-Q10)*$C$3</f>
        <v>#VALUE!</v>
      </c>
      <c r="T10" s="9" t="e">
        <f>SUM(R10:S10)</f>
        <v>#VALUE!</v>
      </c>
    </row>
    <row r="11" spans="2:20" x14ac:dyDescent="0.25">
      <c r="B11" t="s">
        <v>51</v>
      </c>
      <c r="C11" s="3">
        <v>8</v>
      </c>
      <c r="D11" s="3">
        <f>C11*$C$4*$C$5</f>
        <v>312</v>
      </c>
      <c r="F11" s="10">
        <v>9.25</v>
      </c>
      <c r="G11" s="21">
        <f t="shared" ref="G11:G14" si="0">F11*$C$5*$C$4</f>
        <v>360.75</v>
      </c>
      <c r="H11" s="12">
        <f>O11-G11</f>
        <v>-48.75</v>
      </c>
      <c r="I11" s="11" t="e">
        <f>$F$3*$G$3*$C$4*$C$5</f>
        <v>#VALUE!</v>
      </c>
      <c r="J11" s="11" t="e">
        <f>$F$4*$G$4*$C$4*$C$5</f>
        <v>#VALUE!</v>
      </c>
      <c r="K11" s="11" t="e">
        <f>$F$5*$G$5*$C$4*C11</f>
        <v>#VALUE!</v>
      </c>
      <c r="L11" s="9" t="e">
        <f t="shared" ref="L11:L14" si="1">SUM(I11:K11)</f>
        <v>#VALUE!</v>
      </c>
      <c r="M11" s="30" t="e">
        <f>D11+L11</f>
        <v>#VALUE!</v>
      </c>
      <c r="N11" s="11"/>
      <c r="O11" s="28">
        <f>D11*$C$3</f>
        <v>312</v>
      </c>
      <c r="P11" s="3"/>
      <c r="Q11" s="12" t="e">
        <f t="shared" ref="Q11:Q14" si="2">IF(M11-G11&lt;0,0,M11-G11)</f>
        <v>#VALUE!</v>
      </c>
      <c r="R11" s="11" t="e">
        <f t="shared" ref="R11:R14" si="3">Q11*$C$2</f>
        <v>#VALUE!</v>
      </c>
      <c r="S11" s="11" t="e">
        <f t="shared" ref="S11:S14" si="4">(M11-Q11)*$C$3</f>
        <v>#VALUE!</v>
      </c>
      <c r="T11" s="9" t="e">
        <f t="shared" ref="T11:T13" si="5">SUM(R11:S11)</f>
        <v>#VALUE!</v>
      </c>
    </row>
    <row r="12" spans="2:20" x14ac:dyDescent="0.25">
      <c r="B12" t="s">
        <v>50</v>
      </c>
      <c r="C12" s="4">
        <v>7</v>
      </c>
      <c r="D12" s="3">
        <f>C12*$C$4*$C$5</f>
        <v>273</v>
      </c>
      <c r="F12" s="12">
        <v>13.11</v>
      </c>
      <c r="G12" s="21">
        <f t="shared" si="0"/>
        <v>511.28999999999996</v>
      </c>
      <c r="H12" s="12">
        <f>O12-G12</f>
        <v>-238.28999999999996</v>
      </c>
      <c r="I12" s="11" t="e">
        <f>$F$3*$G$3*$C$4*$C$5</f>
        <v>#VALUE!</v>
      </c>
      <c r="J12" s="11" t="e">
        <f>$F$4*$G$4*$C$4*$C$5</f>
        <v>#VALUE!</v>
      </c>
      <c r="K12" s="11" t="e">
        <f>$F$5*$G$5*$C$4*C12</f>
        <v>#VALUE!</v>
      </c>
      <c r="L12" s="9" t="e">
        <f t="shared" si="1"/>
        <v>#VALUE!</v>
      </c>
      <c r="M12" s="30" t="e">
        <f>D12+L12</f>
        <v>#VALUE!</v>
      </c>
      <c r="N12" s="11"/>
      <c r="O12" s="28">
        <f>D12*$C$3</f>
        <v>273</v>
      </c>
      <c r="P12" s="3"/>
      <c r="Q12" s="12" t="e">
        <f t="shared" si="2"/>
        <v>#VALUE!</v>
      </c>
      <c r="R12" s="11" t="e">
        <f t="shared" si="3"/>
        <v>#VALUE!</v>
      </c>
      <c r="S12" s="11" t="e">
        <f t="shared" si="4"/>
        <v>#VALUE!</v>
      </c>
      <c r="T12" s="9" t="e">
        <f t="shared" si="5"/>
        <v>#VALUE!</v>
      </c>
    </row>
    <row r="13" spans="2:20" x14ac:dyDescent="0.25">
      <c r="B13" t="s">
        <v>55</v>
      </c>
      <c r="C13" s="4">
        <v>11</v>
      </c>
      <c r="D13" s="3">
        <f>C13*$C$4*$C$5</f>
        <v>429</v>
      </c>
      <c r="F13" s="12">
        <v>13.11</v>
      </c>
      <c r="G13" s="21">
        <f t="shared" si="0"/>
        <v>511.28999999999996</v>
      </c>
      <c r="H13" s="12">
        <f>O13-G13</f>
        <v>-82.289999999999964</v>
      </c>
      <c r="I13" s="11" t="e">
        <f>$F$3*$G$3*$C$4*$C$5</f>
        <v>#VALUE!</v>
      </c>
      <c r="J13" s="11" t="e">
        <f>$F$4*$G$4*$C$4*$C$5</f>
        <v>#VALUE!</v>
      </c>
      <c r="K13" s="11" t="e">
        <f>$F$5*$G$5*$C$4*C13</f>
        <v>#VALUE!</v>
      </c>
      <c r="L13" s="9" t="e">
        <f t="shared" si="1"/>
        <v>#VALUE!</v>
      </c>
      <c r="M13" s="30" t="e">
        <f>D13+L13</f>
        <v>#VALUE!</v>
      </c>
      <c r="N13" s="11"/>
      <c r="O13" s="28">
        <f>D13*$C$3</f>
        <v>429</v>
      </c>
      <c r="P13" s="3"/>
      <c r="Q13" s="12" t="e">
        <f t="shared" si="2"/>
        <v>#VALUE!</v>
      </c>
      <c r="R13" s="11" t="e">
        <f t="shared" si="3"/>
        <v>#VALUE!</v>
      </c>
      <c r="S13" s="11" t="e">
        <f t="shared" si="4"/>
        <v>#VALUE!</v>
      </c>
      <c r="T13" s="9" t="e">
        <f t="shared" si="5"/>
        <v>#VALUE!</v>
      </c>
    </row>
    <row r="14" spans="2:20" ht="15.75" thickBot="1" x14ac:dyDescent="0.3">
      <c r="B14" t="s">
        <v>52</v>
      </c>
      <c r="C14" s="4">
        <v>13</v>
      </c>
      <c r="D14" s="3">
        <f>C14*$C$4*$C$5</f>
        <v>507</v>
      </c>
      <c r="F14" s="13">
        <v>13.08</v>
      </c>
      <c r="G14" s="22">
        <f t="shared" si="0"/>
        <v>510.12</v>
      </c>
      <c r="H14" s="13">
        <f>O14-G14</f>
        <v>-3.1200000000000045</v>
      </c>
      <c r="I14" s="14" t="e">
        <f>$F$3*$G$3*$C$4*$C$5</f>
        <v>#VALUE!</v>
      </c>
      <c r="J14" s="14" t="e">
        <f>$F$4*$G$4*$C$4*$C$5</f>
        <v>#VALUE!</v>
      </c>
      <c r="K14" s="14" t="e">
        <f>$F$5*$G$5*$C$4*C14</f>
        <v>#VALUE!</v>
      </c>
      <c r="L14" s="15" t="e">
        <f t="shared" si="1"/>
        <v>#VALUE!</v>
      </c>
      <c r="M14" s="31" t="e">
        <f>D14+L14</f>
        <v>#VALUE!</v>
      </c>
      <c r="N14" s="11"/>
      <c r="O14" s="29">
        <f>D14*$C$3</f>
        <v>507</v>
      </c>
      <c r="P14" s="3"/>
      <c r="Q14" s="13" t="e">
        <f t="shared" si="2"/>
        <v>#VALUE!</v>
      </c>
      <c r="R14" s="14" t="e">
        <f t="shared" si="3"/>
        <v>#VALUE!</v>
      </c>
      <c r="S14" s="14" t="e">
        <f t="shared" si="4"/>
        <v>#VALUE!</v>
      </c>
      <c r="T14" s="15" t="e">
        <f t="shared" ref="T14" si="6">SUM(R14:S14)</f>
        <v>#VALUE!</v>
      </c>
    </row>
  </sheetData>
  <mergeCells count="2">
    <mergeCell ref="H8:L8"/>
    <mergeCell ref="Q8:T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1D80-4506-4711-8D81-161C91119039}">
  <dimension ref="B1:V28"/>
  <sheetViews>
    <sheetView tabSelected="1" zoomScale="150" zoomScaleNormal="150" workbookViewId="0">
      <selection activeCell="G19" sqref="G19"/>
    </sheetView>
  </sheetViews>
  <sheetFormatPr defaultRowHeight="15" x14ac:dyDescent="0.25"/>
  <cols>
    <col min="2" max="2" width="34.42578125" customWidth="1"/>
    <col min="3" max="8" width="16.7109375" style="2" customWidth="1"/>
    <col min="9" max="9" width="18.5703125" style="2" customWidth="1"/>
    <col min="10" max="12" width="14.7109375" style="2" customWidth="1"/>
    <col min="13" max="13" width="19.140625" style="2" bestFit="1" customWidth="1"/>
    <col min="14" max="14" width="3.5703125" style="2" customWidth="1"/>
    <col min="15" max="15" width="15.85546875" style="2" customWidth="1"/>
    <col min="16" max="16" width="6.140625" style="2" customWidth="1"/>
    <col min="17" max="18" width="14.7109375" style="2" customWidth="1"/>
    <col min="19" max="20" width="17.5703125" style="2" customWidth="1"/>
    <col min="21" max="21" width="17.5703125" style="4" customWidth="1"/>
    <col min="22" max="23" width="17.5703125" customWidth="1"/>
    <col min="24" max="24" width="14.7109375" customWidth="1"/>
    <col min="25" max="26" width="15.7109375" customWidth="1"/>
    <col min="27" max="27" width="19.85546875" bestFit="1" customWidth="1"/>
    <col min="28" max="28" width="13.28515625" bestFit="1" customWidth="1"/>
    <col min="29" max="29" width="9.85546875" customWidth="1"/>
  </cols>
  <sheetData>
    <row r="1" spans="2:22" ht="15.75" thickBot="1" x14ac:dyDescent="0.3">
      <c r="D1" s="2" t="s">
        <v>21</v>
      </c>
    </row>
    <row r="2" spans="2:22" x14ac:dyDescent="0.25">
      <c r="B2" t="s">
        <v>13</v>
      </c>
      <c r="C2" s="5">
        <v>2</v>
      </c>
      <c r="F2" s="32" t="s">
        <v>26</v>
      </c>
      <c r="G2" s="33" t="s">
        <v>45</v>
      </c>
      <c r="H2" s="34" t="s">
        <v>46</v>
      </c>
      <c r="U2" s="2"/>
      <c r="V2" s="4"/>
    </row>
    <row r="3" spans="2:22" x14ac:dyDescent="0.25">
      <c r="B3" t="s">
        <v>14</v>
      </c>
      <c r="C3" s="5">
        <v>1</v>
      </c>
      <c r="F3" s="35" t="s">
        <v>17</v>
      </c>
      <c r="G3" s="36">
        <v>50</v>
      </c>
      <c r="H3" s="20">
        <v>-0.1</v>
      </c>
      <c r="U3" s="2"/>
      <c r="V3" s="4"/>
    </row>
    <row r="4" spans="2:22" x14ac:dyDescent="0.25">
      <c r="B4" t="s">
        <v>34</v>
      </c>
      <c r="C4" s="23" t="s">
        <v>38</v>
      </c>
      <c r="D4" s="24">
        <f>VLOOKUP(C4,'Commericial Table'!B4:C6,2,FALSE)</f>
        <v>5</v>
      </c>
      <c r="F4" s="7" t="s">
        <v>18</v>
      </c>
      <c r="G4" s="36">
        <v>50</v>
      </c>
      <c r="H4" s="20">
        <v>-0.1</v>
      </c>
      <c r="U4" s="2"/>
      <c r="V4" s="4"/>
    </row>
    <row r="5" spans="2:22" ht="15.75" thickBot="1" x14ac:dyDescent="0.3">
      <c r="B5" t="s">
        <v>35</v>
      </c>
      <c r="C5" s="6">
        <v>5</v>
      </c>
      <c r="F5" s="37" t="s">
        <v>41</v>
      </c>
      <c r="G5" s="38">
        <v>1</v>
      </c>
      <c r="H5" s="39">
        <v>-0.1</v>
      </c>
      <c r="U5" s="2"/>
      <c r="V5" s="4"/>
    </row>
    <row r="6" spans="2:22" x14ac:dyDescent="0.25">
      <c r="B6" t="s">
        <v>63</v>
      </c>
      <c r="C6" s="23" t="s">
        <v>64</v>
      </c>
      <c r="D6" s="45">
        <f>VLOOKUP(C6,'Commericial Table'!B11:C13,2,FALSE)</f>
        <v>0.8</v>
      </c>
      <c r="F6" s="8"/>
      <c r="G6" s="36"/>
      <c r="H6" s="8"/>
      <c r="U6" s="2"/>
      <c r="V6" s="4"/>
    </row>
    <row r="7" spans="2:22" ht="15.75" thickBot="1" x14ac:dyDescent="0.3">
      <c r="T7" s="4"/>
      <c r="U7"/>
    </row>
    <row r="8" spans="2:22" x14ac:dyDescent="0.25">
      <c r="B8" t="s">
        <v>40</v>
      </c>
      <c r="F8" s="17" t="s">
        <v>29</v>
      </c>
      <c r="G8" s="19"/>
      <c r="H8" s="46" t="s">
        <v>30</v>
      </c>
      <c r="I8" s="47"/>
      <c r="J8" s="47"/>
      <c r="K8" s="47"/>
      <c r="L8" s="47"/>
      <c r="M8" s="48"/>
      <c r="N8" s="18"/>
      <c r="O8" s="26" t="s">
        <v>43</v>
      </c>
      <c r="P8" s="18"/>
      <c r="Q8" s="49" t="s">
        <v>44</v>
      </c>
      <c r="R8" s="50"/>
      <c r="S8" s="50"/>
      <c r="T8" s="51"/>
      <c r="U8"/>
    </row>
    <row r="9" spans="2:22" ht="30" x14ac:dyDescent="0.25">
      <c r="C9" s="2" t="s">
        <v>36</v>
      </c>
      <c r="D9" s="2" t="s">
        <v>10</v>
      </c>
      <c r="F9" s="7" t="s">
        <v>1</v>
      </c>
      <c r="G9" s="20" t="s">
        <v>28</v>
      </c>
      <c r="H9" s="7" t="s">
        <v>11</v>
      </c>
      <c r="I9" s="8" t="s">
        <v>22</v>
      </c>
      <c r="J9" s="8" t="s">
        <v>23</v>
      </c>
      <c r="K9" s="8" t="s">
        <v>42</v>
      </c>
      <c r="L9" s="20" t="s">
        <v>25</v>
      </c>
      <c r="M9" s="27" t="s">
        <v>31</v>
      </c>
      <c r="N9" s="8"/>
      <c r="O9" s="27" t="s">
        <v>27</v>
      </c>
      <c r="P9" s="8"/>
      <c r="Q9" s="41" t="s">
        <v>33</v>
      </c>
      <c r="R9" s="42" t="s">
        <v>12</v>
      </c>
      <c r="S9" s="42" t="s">
        <v>15</v>
      </c>
      <c r="T9" s="43" t="s">
        <v>2</v>
      </c>
      <c r="U9"/>
      <c r="V9" s="2"/>
    </row>
    <row r="10" spans="2:22" x14ac:dyDescent="0.25">
      <c r="B10" t="s">
        <v>0</v>
      </c>
      <c r="C10" s="3">
        <v>14.93</v>
      </c>
      <c r="D10" s="3">
        <f>C10*$D$4*$C$5*$D$6</f>
        <v>298.60000000000002</v>
      </c>
      <c r="E10" s="1"/>
      <c r="F10" s="10">
        <v>0</v>
      </c>
      <c r="G10" s="21">
        <f>F10*$C$5*$D$4</f>
        <v>0</v>
      </c>
      <c r="H10" s="12">
        <f>O10-G10</f>
        <v>298.60000000000002</v>
      </c>
      <c r="I10" s="11">
        <f>$G$3*$H$3*$D$4*$C$5</f>
        <v>-125</v>
      </c>
      <c r="J10" s="11">
        <f>$G$4*$H$4*$D$4*$C$5</f>
        <v>-125</v>
      </c>
      <c r="K10" s="11">
        <f>$G$5*$H$5*$D$4*C10</f>
        <v>-7.4649999999999999</v>
      </c>
      <c r="L10" s="9">
        <f>SUM(I10:K10)</f>
        <v>-257.46499999999997</v>
      </c>
      <c r="M10" s="30">
        <f>D10+L10</f>
        <v>41.135000000000048</v>
      </c>
      <c r="N10" s="11"/>
      <c r="O10" s="28">
        <f>D10*$C$3</f>
        <v>298.60000000000002</v>
      </c>
      <c r="P10" s="16"/>
      <c r="Q10" s="12">
        <f>IF(M10-G10&lt;0,0,M10-G10)</f>
        <v>41.135000000000048</v>
      </c>
      <c r="R10" s="11">
        <f>Q10*$C$2</f>
        <v>82.270000000000095</v>
      </c>
      <c r="S10" s="11">
        <f>(M10-Q10)*$C$3</f>
        <v>0</v>
      </c>
      <c r="T10" s="9">
        <f>SUM(R10:S10)</f>
        <v>82.270000000000095</v>
      </c>
      <c r="U10"/>
    </row>
    <row r="11" spans="2:22" x14ac:dyDescent="0.25">
      <c r="B11" t="s">
        <v>3</v>
      </c>
      <c r="C11" s="3">
        <v>10.76</v>
      </c>
      <c r="D11" s="3">
        <f t="shared" ref="D11:D14" si="0">C11*$D$4*$C$5*$D$6</f>
        <v>215.20000000000002</v>
      </c>
      <c r="E11" s="1"/>
      <c r="F11" s="10">
        <v>0</v>
      </c>
      <c r="G11" s="21">
        <f>F11*$C$5*$D$4</f>
        <v>0</v>
      </c>
      <c r="H11" s="12">
        <f>O11-G11</f>
        <v>215.20000000000002</v>
      </c>
      <c r="I11" s="11">
        <f>$G$3*$H$3*$D$4*$C$5</f>
        <v>-125</v>
      </c>
      <c r="J11" s="11">
        <f>$G$4*$H$4*$D$4*$C$5</f>
        <v>-125</v>
      </c>
      <c r="K11" s="11">
        <f>$G$5*$H$5*$D$4*C11</f>
        <v>-5.38</v>
      </c>
      <c r="L11" s="9">
        <f t="shared" ref="L11:L14" si="1">SUM(I11:K11)</f>
        <v>-255.38</v>
      </c>
      <c r="M11" s="30">
        <f>D11+L11</f>
        <v>-40.179999999999978</v>
      </c>
      <c r="N11" s="11"/>
      <c r="O11" s="28">
        <f>D11*$C$3</f>
        <v>215.20000000000002</v>
      </c>
      <c r="P11" s="16"/>
      <c r="Q11" s="12">
        <f t="shared" ref="Q11:Q14" si="2">IF(M11-G11&lt;0,0,M11-G11)</f>
        <v>0</v>
      </c>
      <c r="R11" s="11">
        <f>Q11*$C$2</f>
        <v>0</v>
      </c>
      <c r="S11" s="11">
        <f>(M11-Q11)*$C$3</f>
        <v>-40.179999999999978</v>
      </c>
      <c r="T11" s="9">
        <f t="shared" ref="T11:T14" si="3">SUM(R11:S11)</f>
        <v>-40.179999999999978</v>
      </c>
      <c r="U11"/>
    </row>
    <row r="12" spans="2:22" x14ac:dyDescent="0.25">
      <c r="B12" t="s">
        <v>6</v>
      </c>
      <c r="C12" s="4">
        <v>20.03</v>
      </c>
      <c r="D12" s="3">
        <f t="shared" si="0"/>
        <v>400.6</v>
      </c>
      <c r="E12" s="1"/>
      <c r="F12" s="12">
        <v>0</v>
      </c>
      <c r="G12" s="21">
        <f>F12*$C$5*$D$4</f>
        <v>0</v>
      </c>
      <c r="H12" s="12">
        <f>O12-G12</f>
        <v>400.6</v>
      </c>
      <c r="I12" s="11">
        <f>$G$3*$H$3*$D$4*$C$5</f>
        <v>-125</v>
      </c>
      <c r="J12" s="11">
        <f>$G$4*$H$4*$D$4*$C$5</f>
        <v>-125</v>
      </c>
      <c r="K12" s="11">
        <f>$G$5*$H$5*$D$4*C12</f>
        <v>-10.015000000000001</v>
      </c>
      <c r="L12" s="9">
        <f t="shared" si="1"/>
        <v>-260.01499999999999</v>
      </c>
      <c r="M12" s="30">
        <f>D12+L12</f>
        <v>140.58500000000004</v>
      </c>
      <c r="N12" s="11"/>
      <c r="O12" s="28">
        <f>D12*$C$3</f>
        <v>400.6</v>
      </c>
      <c r="P12" s="16"/>
      <c r="Q12" s="12">
        <f t="shared" si="2"/>
        <v>140.58500000000004</v>
      </c>
      <c r="R12" s="11">
        <f>Q12*$C$2</f>
        <v>281.17000000000007</v>
      </c>
      <c r="S12" s="11">
        <f>(M12-Q12)*$C$3</f>
        <v>0</v>
      </c>
      <c r="T12" s="9">
        <f t="shared" si="3"/>
        <v>281.17000000000007</v>
      </c>
      <c r="U12"/>
    </row>
    <row r="13" spans="2:22" x14ac:dyDescent="0.25">
      <c r="B13" t="s">
        <v>7</v>
      </c>
      <c r="C13" s="4">
        <v>11.71</v>
      </c>
      <c r="D13" s="3">
        <f t="shared" si="0"/>
        <v>234.20000000000002</v>
      </c>
      <c r="E13" s="1"/>
      <c r="F13" s="12">
        <v>0</v>
      </c>
      <c r="G13" s="21">
        <f>F13*$C$5*$D$4</f>
        <v>0</v>
      </c>
      <c r="H13" s="12">
        <f>O13-G13</f>
        <v>234.20000000000002</v>
      </c>
      <c r="I13" s="11">
        <f>$G$3*$H$3*$D$4*$C$5</f>
        <v>-125</v>
      </c>
      <c r="J13" s="11">
        <f>$G$4*$H$4*$D$4*$C$5</f>
        <v>-125</v>
      </c>
      <c r="K13" s="11">
        <f>$G$5*$H$5*$D$4*C13</f>
        <v>-5.8550000000000004</v>
      </c>
      <c r="L13" s="9">
        <f t="shared" si="1"/>
        <v>-255.85499999999999</v>
      </c>
      <c r="M13" s="30">
        <f>D13+L13</f>
        <v>-21.654999999999973</v>
      </c>
      <c r="N13" s="11"/>
      <c r="O13" s="28">
        <f>D13*$C$3</f>
        <v>234.20000000000002</v>
      </c>
      <c r="P13" s="16"/>
      <c r="Q13" s="12">
        <f t="shared" si="2"/>
        <v>0</v>
      </c>
      <c r="R13" s="11">
        <f>Q13*$C$2</f>
        <v>0</v>
      </c>
      <c r="S13" s="11">
        <f>(M13-Q13)*$C$3</f>
        <v>-21.654999999999973</v>
      </c>
      <c r="T13" s="9">
        <f t="shared" si="3"/>
        <v>-21.654999999999973</v>
      </c>
      <c r="U13"/>
    </row>
    <row r="14" spans="2:22" ht="15.75" thickBot="1" x14ac:dyDescent="0.3">
      <c r="B14" t="s">
        <v>8</v>
      </c>
      <c r="C14" s="4">
        <v>20.88</v>
      </c>
      <c r="D14" s="3">
        <f t="shared" si="0"/>
        <v>417.6</v>
      </c>
      <c r="E14" s="1"/>
      <c r="F14" s="13">
        <v>0</v>
      </c>
      <c r="G14" s="22">
        <f>F14*$C$5*$D$4</f>
        <v>0</v>
      </c>
      <c r="H14" s="13">
        <f>O14-G14</f>
        <v>417.6</v>
      </c>
      <c r="I14" s="14">
        <f>$G$3*$H$3*$D$4*$C$5</f>
        <v>-125</v>
      </c>
      <c r="J14" s="14">
        <f>$G$4*$H$4*$D$4*$C$5</f>
        <v>-125</v>
      </c>
      <c r="K14" s="14">
        <f>$G$5*$H$5*$D$4*C14</f>
        <v>-10.44</v>
      </c>
      <c r="L14" s="15">
        <f t="shared" si="1"/>
        <v>-260.44</v>
      </c>
      <c r="M14" s="31">
        <f>D14+L14</f>
        <v>157.16000000000003</v>
      </c>
      <c r="N14" s="14"/>
      <c r="O14" s="29">
        <f>D14*$C$3</f>
        <v>417.6</v>
      </c>
      <c r="P14" s="25"/>
      <c r="Q14" s="13">
        <f t="shared" si="2"/>
        <v>157.16000000000003</v>
      </c>
      <c r="R14" s="14">
        <f>Q14*$C$2</f>
        <v>314.32000000000005</v>
      </c>
      <c r="S14" s="14">
        <f>(M14-Q14)*$C$3</f>
        <v>0</v>
      </c>
      <c r="T14" s="15">
        <f t="shared" si="3"/>
        <v>314.32000000000005</v>
      </c>
      <c r="U14"/>
    </row>
    <row r="15" spans="2:22" x14ac:dyDescent="0.25">
      <c r="T15" s="4"/>
      <c r="U15"/>
    </row>
    <row r="16" spans="2:22" x14ac:dyDescent="0.25">
      <c r="T16" s="4"/>
      <c r="U16"/>
    </row>
    <row r="17" spans="2:21" x14ac:dyDescent="0.25">
      <c r="T17" s="4"/>
      <c r="U17"/>
    </row>
    <row r="18" spans="2:21" x14ac:dyDescent="0.25">
      <c r="B18" t="s">
        <v>48</v>
      </c>
    </row>
    <row r="19" spans="2:21" x14ac:dyDescent="0.25">
      <c r="B19" t="s">
        <v>49</v>
      </c>
      <c r="F19" s="1"/>
      <c r="G19" s="1"/>
      <c r="H19" s="1"/>
    </row>
    <row r="20" spans="2:21" x14ac:dyDescent="0.25">
      <c r="F20" s="1"/>
      <c r="G20" s="1"/>
      <c r="H20" s="1"/>
    </row>
    <row r="21" spans="2:21" x14ac:dyDescent="0.25">
      <c r="F21" s="1"/>
      <c r="G21" s="1"/>
      <c r="H21" s="1"/>
    </row>
    <row r="22" spans="2:21" x14ac:dyDescent="0.25">
      <c r="F22" s="1"/>
      <c r="G22" s="1"/>
      <c r="H22" s="1"/>
    </row>
    <row r="23" spans="2:21" x14ac:dyDescent="0.25">
      <c r="F23" s="1"/>
      <c r="G23" s="1"/>
      <c r="H23" s="1"/>
    </row>
    <row r="24" spans="2:21" x14ac:dyDescent="0.25">
      <c r="D24" s="3"/>
      <c r="E24" s="1"/>
      <c r="F24" s="1"/>
      <c r="G24" s="1"/>
      <c r="H24" s="1"/>
    </row>
    <row r="28" spans="2:21" x14ac:dyDescent="0.25">
      <c r="B28" t="s">
        <v>9</v>
      </c>
    </row>
  </sheetData>
  <mergeCells count="2">
    <mergeCell ref="Q8:T8"/>
    <mergeCell ref="H8:M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E5E72DD-2398-4127-8A74-824F1024CDA9}">
          <x14:formula1>
            <xm:f>'Commericial Table'!$B$4:$B$6</xm:f>
          </x14:formula1>
          <xm:sqref>C4</xm:sqref>
        </x14:dataValidation>
        <x14:dataValidation type="list" allowBlank="1" showInputMessage="1" showErrorMessage="1" xr:uid="{F0C35C0F-C418-4018-A074-99875C3847C6}">
          <x14:formula1>
            <xm:f>'Commericial Table'!$B$11:$B$13</xm:f>
          </x14:formula1>
          <xm:sqref>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F4D4-E51D-445C-82D1-4D1E43B8EC21}">
  <dimension ref="B2:E13"/>
  <sheetViews>
    <sheetView workbookViewId="0">
      <selection activeCell="C12" sqref="C12"/>
    </sheetView>
  </sheetViews>
  <sheetFormatPr defaultRowHeight="15" x14ac:dyDescent="0.25"/>
  <cols>
    <col min="2" max="2" width="29.28515625" bestFit="1" customWidth="1"/>
    <col min="3" max="5" width="26" customWidth="1"/>
  </cols>
  <sheetData>
    <row r="2" spans="2:5" x14ac:dyDescent="0.25">
      <c r="B2" t="s">
        <v>19</v>
      </c>
      <c r="C2" s="2"/>
      <c r="D2" s="2"/>
      <c r="E2" s="2"/>
    </row>
    <row r="3" spans="2:5" x14ac:dyDescent="0.25">
      <c r="B3" t="s">
        <v>39</v>
      </c>
      <c r="C3" s="2" t="s">
        <v>21</v>
      </c>
      <c r="D3" s="2"/>
    </row>
    <row r="4" spans="2:5" x14ac:dyDescent="0.25">
      <c r="B4" s="2" t="s">
        <v>20</v>
      </c>
      <c r="C4" s="4">
        <v>10</v>
      </c>
      <c r="D4" s="3"/>
      <c r="E4" s="3"/>
    </row>
    <row r="5" spans="2:5" x14ac:dyDescent="0.25">
      <c r="B5" s="2" t="s">
        <v>38</v>
      </c>
      <c r="C5" s="3">
        <v>5</v>
      </c>
      <c r="D5" s="3"/>
      <c r="E5" s="3"/>
    </row>
    <row r="6" spans="2:5" x14ac:dyDescent="0.25">
      <c r="B6" t="s">
        <v>37</v>
      </c>
      <c r="C6" s="2">
        <v>7</v>
      </c>
      <c r="D6" s="1"/>
      <c r="E6" s="1"/>
    </row>
    <row r="7" spans="2:5" x14ac:dyDescent="0.25">
      <c r="C7" s="2"/>
      <c r="D7" s="1"/>
      <c r="E7" s="1"/>
    </row>
    <row r="8" spans="2:5" x14ac:dyDescent="0.25">
      <c r="C8" s="2"/>
      <c r="D8" s="3"/>
      <c r="E8" s="1"/>
    </row>
    <row r="11" spans="2:5" x14ac:dyDescent="0.25">
      <c r="B11" t="s">
        <v>64</v>
      </c>
      <c r="C11">
        <v>0.8</v>
      </c>
    </row>
    <row r="12" spans="2:5" x14ac:dyDescent="0.25">
      <c r="B12" t="s">
        <v>65</v>
      </c>
      <c r="C12">
        <v>0.95</v>
      </c>
    </row>
    <row r="13" spans="2:5" x14ac:dyDescent="0.25">
      <c r="B13" t="s">
        <v>66</v>
      </c>
      <c r="C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AAEF-0926-42B3-8B84-1C39577B32D4}">
  <dimension ref="A1:I13"/>
  <sheetViews>
    <sheetView workbookViewId="0">
      <selection activeCell="E19" sqref="E19"/>
    </sheetView>
  </sheetViews>
  <sheetFormatPr defaultRowHeight="15" x14ac:dyDescent="0.25"/>
  <cols>
    <col min="1" max="1" width="25.85546875" bestFit="1" customWidth="1"/>
    <col min="5" max="5" width="31" bestFit="1" customWidth="1"/>
  </cols>
  <sheetData>
    <row r="1" spans="1:9" x14ac:dyDescent="0.25">
      <c r="A1" t="s">
        <v>62</v>
      </c>
    </row>
    <row r="3" spans="1:9" s="44" customFormat="1" x14ac:dyDescent="0.25">
      <c r="A3" s="44" t="s">
        <v>61</v>
      </c>
      <c r="E3" s="44" t="s">
        <v>60</v>
      </c>
    </row>
    <row r="4" spans="1:9" x14ac:dyDescent="0.25">
      <c r="A4" t="s">
        <v>57</v>
      </c>
      <c r="B4">
        <v>3.25</v>
      </c>
      <c r="E4" t="s">
        <v>58</v>
      </c>
      <c r="F4">
        <v>2.78</v>
      </c>
    </row>
    <row r="5" spans="1:9" x14ac:dyDescent="0.25">
      <c r="A5" t="s">
        <v>16</v>
      </c>
      <c r="B5">
        <v>12</v>
      </c>
      <c r="E5" t="s">
        <v>16</v>
      </c>
      <c r="F5">
        <v>10</v>
      </c>
    </row>
    <row r="7" spans="1:9" x14ac:dyDescent="0.25">
      <c r="A7" t="s">
        <v>5</v>
      </c>
      <c r="E7" t="s">
        <v>5</v>
      </c>
    </row>
    <row r="8" spans="1:9" x14ac:dyDescent="0.25">
      <c r="B8" t="s">
        <v>4</v>
      </c>
      <c r="C8" t="s">
        <v>10</v>
      </c>
      <c r="F8" t="s">
        <v>54</v>
      </c>
      <c r="G8" t="s">
        <v>10</v>
      </c>
      <c r="I8" t="s">
        <v>59</v>
      </c>
    </row>
    <row r="9" spans="1:9" x14ac:dyDescent="0.25">
      <c r="A9" t="s">
        <v>53</v>
      </c>
      <c r="B9">
        <v>5</v>
      </c>
      <c r="C9">
        <v>195</v>
      </c>
      <c r="E9" t="s">
        <v>0</v>
      </c>
      <c r="F9" s="4">
        <v>14.93</v>
      </c>
      <c r="G9" s="4">
        <v>415.05399999999997</v>
      </c>
      <c r="I9" s="4">
        <f>C9-G9</f>
        <v>-220.05399999999997</v>
      </c>
    </row>
    <row r="10" spans="1:9" x14ac:dyDescent="0.25">
      <c r="A10" t="s">
        <v>51</v>
      </c>
      <c r="B10">
        <v>8</v>
      </c>
      <c r="C10">
        <v>312</v>
      </c>
      <c r="E10" t="s">
        <v>3</v>
      </c>
      <c r="F10" s="4">
        <v>10.76</v>
      </c>
      <c r="G10" s="4">
        <v>299.12799999999999</v>
      </c>
      <c r="I10" s="4">
        <f>C10-G10</f>
        <v>12.872000000000014</v>
      </c>
    </row>
    <row r="11" spans="1:9" x14ac:dyDescent="0.25">
      <c r="A11" t="s">
        <v>50</v>
      </c>
      <c r="B11">
        <v>7</v>
      </c>
      <c r="C11">
        <v>273</v>
      </c>
      <c r="E11" t="s">
        <v>6</v>
      </c>
      <c r="F11" s="4">
        <v>20.03</v>
      </c>
      <c r="G11" s="4">
        <v>556.83399999999995</v>
      </c>
      <c r="I11" s="4">
        <f>C11-G11</f>
        <v>-283.83399999999995</v>
      </c>
    </row>
    <row r="12" spans="1:9" x14ac:dyDescent="0.25">
      <c r="A12" t="s">
        <v>55</v>
      </c>
      <c r="B12">
        <v>11</v>
      </c>
      <c r="C12">
        <v>429</v>
      </c>
      <c r="E12" t="s">
        <v>7</v>
      </c>
      <c r="F12" s="4">
        <v>11.71</v>
      </c>
      <c r="G12" s="4">
        <v>325.53800000000001</v>
      </c>
      <c r="I12" s="4">
        <f>C12-G12</f>
        <v>103.46199999999999</v>
      </c>
    </row>
    <row r="13" spans="1:9" x14ac:dyDescent="0.25">
      <c r="A13" t="s">
        <v>52</v>
      </c>
      <c r="B13">
        <v>13</v>
      </c>
      <c r="C13">
        <v>507</v>
      </c>
      <c r="E13" t="s">
        <v>8</v>
      </c>
      <c r="F13" s="4">
        <v>20.88</v>
      </c>
      <c r="G13" s="4">
        <v>580.46399999999994</v>
      </c>
      <c r="I13" s="4">
        <f>C13-G13</f>
        <v>-73.463999999999942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AC5CF04ACC847984487D0AE1DDB98" ma:contentTypeVersion="12" ma:contentTypeDescription="Create a new document." ma:contentTypeScope="" ma:versionID="657abf3417e5d0fa54d77d7def48f72a">
  <xsd:schema xmlns:xsd="http://www.w3.org/2001/XMLSchema" xmlns:xs="http://www.w3.org/2001/XMLSchema" xmlns:p="http://schemas.microsoft.com/office/2006/metadata/properties" xmlns:ns2="0200bcd3-7895-4dda-959a-6382abce5233" xmlns:ns3="80de07c1-9fd0-4bb7-bfb4-09fef9c10305" targetNamespace="http://schemas.microsoft.com/office/2006/metadata/properties" ma:root="true" ma:fieldsID="82ba9670741b611063f7f7f84ed363bc" ns2:_="" ns3:_="">
    <xsd:import namespace="0200bcd3-7895-4dda-959a-6382abce5233"/>
    <xsd:import namespace="80de07c1-9fd0-4bb7-bfb4-09fef9c103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00bcd3-7895-4dda-959a-6382abce52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de07c1-9fd0-4bb7-bfb4-09fef9c1030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C65953-E9F4-4C9E-9047-E1BDC6DCA9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BE84DD-A10D-438C-9EE8-ACE9F83F75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00bcd3-7895-4dda-959a-6382abce5233"/>
    <ds:schemaRef ds:uri="80de07c1-9fd0-4bb7-bfb4-09fef9c103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3B058F-362C-4FE8-A85C-F5AF43D5A4DA}">
  <ds:schemaRefs>
    <ds:schemaRef ds:uri="http://purl.org/dc/elements/1.1/"/>
    <ds:schemaRef ds:uri="http://schemas.microsoft.com/office/2006/metadata/properties"/>
    <ds:schemaRef ds:uri="http://purl.org/dc/terms/"/>
    <ds:schemaRef ds:uri="0200bcd3-7895-4dda-959a-6382abce523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0de07c1-9fd0-4bb7-bfb4-09fef9c1030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Residential</vt:lpstr>
      <vt:lpstr>TAU</vt:lpstr>
      <vt:lpstr>Commerical</vt:lpstr>
      <vt:lpstr>Commericial Table</vt:lpstr>
      <vt:lpstr>TAU_2_R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Segan</dc:creator>
  <cp:lastModifiedBy>Dan Segan</cp:lastModifiedBy>
  <dcterms:created xsi:type="dcterms:W3CDTF">2021-01-15T23:10:45Z</dcterms:created>
  <dcterms:modified xsi:type="dcterms:W3CDTF">2021-02-10T22:02:42Z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0x010100F6AAC5CF04ACC847984487D0AE1DDB98</vt:lpwstr>
  </property>
</Properties>
</file>