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<sst xmlns="http://schemas.openxmlformats.org/spreadsheetml/2006/main" count="33" uniqueCount="33">
  <si>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Total initial investment ($MM)</t>
  </si>
  <si>
    <t xml:space="preserve">Effective interest rate (%)</t>
  </si>
  <si>
    <t xml:space="preserve">Investment return avg</t>
  </si>
  <si>
    <t xml:space="preserve">Yr</t>
  </si>
  <si>
    <t xml:space="preserve">Cost</t>
  </si>
  <si>
    <t xml:space="preserve">Investment gain</t>
  </si>
  <si>
    <t xml:space="preserve">Net Income</t>
  </si>
  <si>
    <t xml:space="preserve">Annual Cash</t>
  </si>
  <si>
    <t xml:space="preserve">Cash flow (PV)</t>
  </si>
  <si>
    <t xml:space="preserve">Cum PV</t>
  </si>
  <si>
    <t xml:space="preserve">Expense</t>
  </si>
  <si>
    <t xml:space="preserve">Unit Cost(USD)</t>
  </si>
  <si>
    <t xml:space="preserve">Units</t>
  </si>
  <si>
    <t xml:space="preserve">Total Cost(USD) /year</t>
  </si>
  <si>
    <t xml:space="preserve">Grand total op cost/ year</t>
  </si>
  <si>
    <t xml:space="preserve">Total cost for 10 years</t>
  </si>
  <si>
    <t xml:space="preserve">Reference</t>
  </si>
  <si>
    <t xml:space="preserve">Doctor Wages</t>
  </si>
  <si>
    <t xml:space="preserve">Physician Wages</t>
  </si>
  <si>
    <t xml:space="preserve">https://hejnu.ug/special-grade-and-consultant-doctors-oppose-small-pay-similar-to-their-newly-qualified-counterparts/#:~:text=In%20Uganda%2C%20doctors%20categorized%20as,million%20(%242%2C880)%20a%20month.</t>
  </si>
  <si>
    <t xml:space="preserve">Secretaries</t>
  </si>
  <si>
    <t xml:space="preserve">https://www.glassdoor.com/Salaries/uganda-secretary-salary-SRCH_IL.0,6_IN243_KO7,16.htm</t>
  </si>
  <si>
    <t xml:space="preserve">Janitor</t>
  </si>
  <si>
    <t xml:space="preserve">https://worldsalaries.com/average-cleaner-salary-in-uganda/</t>
  </si>
  <si>
    <t xml:space="preserve">Hospital Administrator</t>
  </si>
  <si>
    <t xml:space="preserve">https://www.payscale.com/research/UG/Industry=Hospital/Salary</t>
  </si>
  <si>
    <t xml:space="preserve">Medical Malpractice Insurance</t>
  </si>
  <si>
    <t xml:space="preserve">https://physiciansthrive.com/malpractice-insurance/costs/</t>
  </si>
  <si>
    <t xml:space="preserve">Supply and Utility</t>
  </si>
  <si>
    <t xml:space="preserve">Central Facility</t>
  </si>
  <si>
    <t xml:space="preserve">https://pdf.usaid.gov/pdf_docs/PA00THH2.pdf</t>
  </si>
  <si>
    <t xml:space="preserve">Annual Expense</t>
  </si>
  <si>
    <t xml:space="preserve">Initial Expense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</si>
</sst>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1"/>
      <color rgb="FF000000"/>
      <name val="Calibri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Investment gain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Sheet2!$I$4</c:f>
              <c:strCache>
                <c:ptCount val="1"/>
                <c:pt idx="0">
                  <c:v>Investment gain</c:v>
                </c:pt>
              </c:strCache>
            </c:strRef>
          </c:tx>
          <c:spPr>
            <a:solidFill>
              <a:srgbClr val="000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Sheet2!$G$5:$G$45</c:f>
              <c:strCach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strCache>
            </c:strRef>
          </c:cat>
          <c:val>
            <c:numRef>
              <c:f>Sheet2!$I$5:$I$45</c:f>
              <c:numCache>
                <c:formatCode>General</c:formatCode>
                <c:ptCount val="41"/>
                <c:pt idx="1">
                  <c:v>54.34</c:v>
                </c:pt>
                <c:pt idx="2">
                  <c:v>14.47</c:v>
                </c:pt>
                <c:pt idx="3">
                  <c:v>15.44</c:v>
                </c:pt>
                <c:pt idx="4">
                  <c:v>16.44</c:v>
                </c:pt>
                <c:pt idx="5">
                  <c:v>17.49</c:v>
                </c:pt>
                <c:pt idx="6">
                  <c:v>18.57</c:v>
                </c:pt>
                <c:pt idx="7">
                  <c:v>19.68</c:v>
                </c:pt>
                <c:pt idx="8">
                  <c:v>20.83</c:v>
                </c:pt>
                <c:pt idx="9">
                  <c:v>22</c:v>
                </c:pt>
                <c:pt idx="10">
                  <c:v>10.49</c:v>
                </c:pt>
                <c:pt idx="11">
                  <c:v>6.16</c:v>
                </c:pt>
                <c:pt idx="12">
                  <c:v>6.21</c:v>
                </c:pt>
                <c:pt idx="13">
                  <c:v>6.26</c:v>
                </c:pt>
                <c:pt idx="14">
                  <c:v>6.31</c:v>
                </c:pt>
                <c:pt idx="15">
                  <c:v>6.35</c:v>
                </c:pt>
                <c:pt idx="16">
                  <c:v>6.4</c:v>
                </c:pt>
                <c:pt idx="17">
                  <c:v>6.44</c:v>
                </c:pt>
                <c:pt idx="18">
                  <c:v>6.49</c:v>
                </c:pt>
                <c:pt idx="19">
                  <c:v>6.53</c:v>
                </c:pt>
                <c:pt idx="20">
                  <c:v>6.57</c:v>
                </c:pt>
                <c:pt idx="21">
                  <c:v>6.61</c:v>
                </c:pt>
                <c:pt idx="22">
                  <c:v>6.65</c:v>
                </c:pt>
                <c:pt idx="23">
                  <c:v>6.69</c:v>
                </c:pt>
                <c:pt idx="24">
                  <c:v>6.72</c:v>
                </c:pt>
                <c:pt idx="25">
                  <c:v>6.76</c:v>
                </c:pt>
                <c:pt idx="26">
                  <c:v>6.79</c:v>
                </c:pt>
                <c:pt idx="27">
                  <c:v>6.82</c:v>
                </c:pt>
                <c:pt idx="28">
                  <c:v>6.85</c:v>
                </c:pt>
                <c:pt idx="29">
                  <c:v>6.88</c:v>
                </c:pt>
                <c:pt idx="30">
                  <c:v>6.91</c:v>
                </c:pt>
                <c:pt idx="31">
                  <c:v>6.94</c:v>
                </c:pt>
                <c:pt idx="32">
                  <c:v>6.97</c:v>
                </c:pt>
                <c:pt idx="33">
                  <c:v>7</c:v>
                </c:pt>
                <c:pt idx="34">
                  <c:v>7.02</c:v>
                </c:pt>
                <c:pt idx="35">
                  <c:v>7.04</c:v>
                </c:pt>
                <c:pt idx="36">
                  <c:v>7.07</c:v>
                </c:pt>
                <c:pt idx="37">
                  <c:v>7.09</c:v>
                </c:pt>
                <c:pt idx="38">
                  <c:v>7.11</c:v>
                </c:pt>
                <c:pt idx="39">
                  <c:v>7.13</c:v>
                </c:pt>
                <c:pt idx="40">
                  <c:v>7.15</c:v>
                </c:pt>
              </c:numCache>
            </c:numRef>
          </c:val>
        </c:ser>
        <c:gapWidth val="219"/>
        <c:overlap val="-27"/>
        <c:axId val="58835001"/>
        <c:axId val="78681922"/>
      </c:barChart>
      <c:catAx>
        <c:axId val="588350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681922"/>
        <c:crosses val="autoZero"/>
        <c:auto val="1"/>
        <c:lblAlgn val="ctr"/>
        <c:lblOffset val="100"/>
        <c:noMultiLvlLbl val="0"/>
      </c:catAx>
      <c:valAx>
        <c:axId val="786819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835001"/>
        <c:crosses val="autoZero"/>
        <c:crossBetween val="between"/>
        <c:majorUnit val="2"/>
        <c:minorUnit val="1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Net Income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Sheet2!$J$4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Sheet2!$G$5:$G$45</c:f>
              <c:strCach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strCache>
            </c:strRef>
          </c:cat>
          <c:val>
            <c:numRef>
              <c:f>Sheet2!$J$5:$J$45</c:f>
              <c:numCache>
                <c:formatCode>General</c:formatCode>
                <c:ptCount val="41"/>
                <c:pt idx="1">
                  <c:v>44.99</c:v>
                </c:pt>
                <c:pt idx="2">
                  <c:v>10.12</c:v>
                </c:pt>
                <c:pt idx="3">
                  <c:v>11.09</c:v>
                </c:pt>
                <c:pt idx="4">
                  <c:v>12.09</c:v>
                </c:pt>
                <c:pt idx="5">
                  <c:v>13.14</c:v>
                </c:pt>
                <c:pt idx="6">
                  <c:v>14.22</c:v>
                </c:pt>
                <c:pt idx="7">
                  <c:v>15.33</c:v>
                </c:pt>
                <c:pt idx="8">
                  <c:v>16.48</c:v>
                </c:pt>
                <c:pt idx="9">
                  <c:v>17.65</c:v>
                </c:pt>
                <c:pt idx="10">
                  <c:v>6.14</c:v>
                </c:pt>
                <c:pt idx="11">
                  <c:v>1.81</c:v>
                </c:pt>
                <c:pt idx="12">
                  <c:v>1.86</c:v>
                </c:pt>
                <c:pt idx="13">
                  <c:v>1.91</c:v>
                </c:pt>
                <c:pt idx="14">
                  <c:v>1.96</c:v>
                </c:pt>
                <c:pt idx="15">
                  <c:v>2</c:v>
                </c:pt>
                <c:pt idx="16">
                  <c:v>2.05</c:v>
                </c:pt>
                <c:pt idx="17">
                  <c:v>2.09</c:v>
                </c:pt>
                <c:pt idx="18">
                  <c:v>2.14</c:v>
                </c:pt>
                <c:pt idx="19">
                  <c:v>2.18</c:v>
                </c:pt>
                <c:pt idx="20">
                  <c:v>2.22</c:v>
                </c:pt>
                <c:pt idx="21">
                  <c:v>2.26</c:v>
                </c:pt>
                <c:pt idx="22">
                  <c:v>2.3</c:v>
                </c:pt>
                <c:pt idx="23">
                  <c:v>2.34</c:v>
                </c:pt>
                <c:pt idx="24">
                  <c:v>2.37</c:v>
                </c:pt>
                <c:pt idx="25">
                  <c:v>2.41</c:v>
                </c:pt>
                <c:pt idx="26">
                  <c:v>2.44</c:v>
                </c:pt>
                <c:pt idx="27">
                  <c:v>2.47</c:v>
                </c:pt>
                <c:pt idx="28">
                  <c:v>2.5</c:v>
                </c:pt>
                <c:pt idx="29">
                  <c:v>2.53</c:v>
                </c:pt>
                <c:pt idx="30">
                  <c:v>2.56</c:v>
                </c:pt>
                <c:pt idx="31">
                  <c:v>2.59</c:v>
                </c:pt>
                <c:pt idx="32">
                  <c:v>2.62</c:v>
                </c:pt>
                <c:pt idx="33">
                  <c:v>2.65</c:v>
                </c:pt>
                <c:pt idx="34">
                  <c:v>2.67</c:v>
                </c:pt>
                <c:pt idx="35">
                  <c:v>2.69</c:v>
                </c:pt>
                <c:pt idx="36">
                  <c:v>2.72</c:v>
                </c:pt>
                <c:pt idx="37">
                  <c:v>2.74</c:v>
                </c:pt>
                <c:pt idx="38">
                  <c:v>2.76</c:v>
                </c:pt>
                <c:pt idx="39">
                  <c:v>2.78</c:v>
                </c:pt>
                <c:pt idx="40">
                  <c:v>2.8</c:v>
                </c:pt>
              </c:numCache>
            </c:numRef>
          </c:val>
        </c:ser>
        <c:gapWidth val="219"/>
        <c:overlap val="-27"/>
        <c:axId val="14857857"/>
        <c:axId val="30301194"/>
      </c:barChart>
      <c:catAx>
        <c:axId val="148578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301194"/>
        <c:crosses val="autoZero"/>
        <c:auto val="1"/>
        <c:lblAlgn val="ctr"/>
        <c:lblOffset val="100"/>
        <c:noMultiLvlLbl val="0"/>
      </c:catAx>
      <c:valAx>
        <c:axId val="303011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857857"/>
        <c:crosses val="autoZero"/>
        <c:crossBetween val="between"/>
        <c:majorUnit val="2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Cum PV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Sheet2!$M$4</c:f>
              <c:strCache>
                <c:ptCount val="1"/>
                <c:pt idx="0">
                  <c:v>Cum PV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Sheet2!$G$5:$G$45</c:f>
              <c:strCach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strCache>
            </c:strRef>
          </c:cat>
          <c:val>
            <c:numRef>
              <c:f>Sheet2!$M$5:$M$45</c:f>
              <c:numCache>
                <c:formatCode>General</c:formatCode>
                <c:ptCount val="41"/>
                <c:pt idx="0">
                  <c:v>95</c:v>
                </c:pt>
                <c:pt idx="1">
                  <c:v>137.847619047619</c:v>
                </c:pt>
                <c:pt idx="2">
                  <c:v>147.026757369615</c:v>
                </c:pt>
                <c:pt idx="3">
                  <c:v>156.606716337329</c:v>
                </c:pt>
                <c:pt idx="4">
                  <c:v>166.553189257562</c:v>
                </c:pt>
                <c:pt idx="5">
                  <c:v>176.848723084958</c:v>
                </c:pt>
                <c:pt idx="6">
                  <c:v>187.459906025131</c:v>
                </c:pt>
                <c:pt idx="7">
                  <c:v>198.354650816026</c:v>
                </c:pt>
                <c:pt idx="8">
                  <c:v>209.508963502258</c:v>
                </c:pt>
                <c:pt idx="9">
                  <c:v>220.886310873502</c:v>
                </c:pt>
                <c:pt idx="10">
                  <c:v>129.655738250243</c:v>
                </c:pt>
                <c:pt idx="11">
                  <c:v>130.714007763489</c:v>
                </c:pt>
                <c:pt idx="12">
                  <c:v>131.749725361299</c:v>
                </c:pt>
                <c:pt idx="13">
                  <c:v>132.762639141032</c:v>
                </c:pt>
                <c:pt idx="14">
                  <c:v>133.752572328903</c:v>
                </c:pt>
                <c:pt idx="15">
                  <c:v>134.714606525085</c:v>
                </c:pt>
                <c:pt idx="16">
                  <c:v>135.653735145167</c:v>
                </c:pt>
                <c:pt idx="17">
                  <c:v>136.565595222274</c:v>
                </c:pt>
                <c:pt idx="18">
                  <c:v>137.454809423691</c:v>
                </c:pt>
                <c:pt idx="19">
                  <c:v>138.317509449987</c:v>
                </c:pt>
                <c:pt idx="20">
                  <c:v>139.154204101965</c:v>
                </c:pt>
                <c:pt idx="21">
                  <c:v>139.965413846054</c:v>
                </c:pt>
                <c:pt idx="22">
                  <c:v>140.751668549553</c:v>
                </c:pt>
                <c:pt idx="23">
                  <c:v>141.513505405117</c:v>
                </c:pt>
                <c:pt idx="24">
                  <c:v>142.248366352487</c:v>
                </c:pt>
                <c:pt idx="25">
                  <c:v>142.960046032279</c:v>
                </c:pt>
                <c:pt idx="26">
                  <c:v>143.646273425557</c:v>
                </c:pt>
                <c:pt idx="27">
                  <c:v>144.307858773488</c:v>
                </c:pt>
                <c:pt idx="28">
                  <c:v>144.945592866346</c:v>
                </c:pt>
                <c:pt idx="29">
                  <c:v>145.5602470587</c:v>
                </c:pt>
                <c:pt idx="30">
                  <c:v>146.152573327259</c:v>
                </c:pt>
                <c:pt idx="31">
                  <c:v>146.723304367277</c:v>
                </c:pt>
                <c:pt idx="32">
                  <c:v>147.27315372372</c:v>
                </c:pt>
                <c:pt idx="33">
                  <c:v>147.802815953663</c:v>
                </c:pt>
                <c:pt idx="34">
                  <c:v>148.311063268649</c:v>
                </c:pt>
                <c:pt idx="35">
                  <c:v>148.798734136247</c:v>
                </c:pt>
                <c:pt idx="36">
                  <c:v>149.268362304018</c:v>
                </c:pt>
                <c:pt idx="37">
                  <c:v>149.718915938363</c:v>
                </c:pt>
                <c:pt idx="38">
                  <c:v>150.151146745035</c:v>
                </c:pt>
                <c:pt idx="39">
                  <c:v>150.565778091669</c:v>
                </c:pt>
                <c:pt idx="40">
                  <c:v>150.96350600211</c:v>
                </c:pt>
              </c:numCache>
            </c:numRef>
          </c:val>
        </c:ser>
        <c:gapWidth val="219"/>
        <c:overlap val="-27"/>
        <c:axId val="25128472"/>
        <c:axId val="47005020"/>
      </c:barChart>
      <c:catAx>
        <c:axId val="25128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005020"/>
        <c:crosses val="autoZero"/>
        <c:auto val="1"/>
        <c:lblAlgn val="ctr"/>
        <c:lblOffset val="100"/>
        <c:noMultiLvlLbl val="0"/>
      </c:catAx>
      <c:valAx>
        <c:axId val="470050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28472"/>
        <c:crosses val="autoZero"/>
        <c:crossBetween val="between"/>
        <c:majorUnit val="10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561960</xdr:colOff>
      <xdr:row>49</xdr:row>
      <xdr:rowOff>152280</xdr:rowOff>
    </xdr:from>
    <xdr:to>
      <xdr:col>8</xdr:col>
      <xdr:colOff>790200</xdr:colOff>
      <xdr:row>70</xdr:row>
      <xdr:rowOff>47160</xdr:rowOff>
    </xdr:to>
    <xdr:graphicFrame>
      <xdr:nvGraphicFramePr>
        <xdr:cNvPr id="0" name="Chart 6"/>
        <xdr:cNvGraphicFramePr/>
      </xdr:nvGraphicFramePr>
      <xdr:xfrm>
        <a:off x="561960" y="9023760"/>
        <a:ext cx="6540840" cy="389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561960</xdr:colOff>
      <xdr:row>70</xdr:row>
      <xdr:rowOff>47520</xdr:rowOff>
    </xdr:from>
    <xdr:to>
      <xdr:col>8</xdr:col>
      <xdr:colOff>790200</xdr:colOff>
      <xdr:row>90</xdr:row>
      <xdr:rowOff>104400</xdr:rowOff>
    </xdr:to>
    <xdr:graphicFrame>
      <xdr:nvGraphicFramePr>
        <xdr:cNvPr id="1" name="Chart 9"/>
        <xdr:cNvGraphicFramePr/>
      </xdr:nvGraphicFramePr>
      <xdr:xfrm>
        <a:off x="561960" y="12919680"/>
        <a:ext cx="6540840" cy="386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552600</xdr:colOff>
      <xdr:row>90</xdr:row>
      <xdr:rowOff>114480</xdr:rowOff>
    </xdr:from>
    <xdr:to>
      <xdr:col>8</xdr:col>
      <xdr:colOff>790200</xdr:colOff>
      <xdr:row>111</xdr:row>
      <xdr:rowOff>114120</xdr:rowOff>
    </xdr:to>
    <xdr:graphicFrame>
      <xdr:nvGraphicFramePr>
        <xdr:cNvPr id="2" name="Chart 10"/>
        <xdr:cNvGraphicFramePr/>
      </xdr:nvGraphicFramePr>
      <xdr:xfrm>
        <a:off x="552600" y="16796520"/>
        <a:ext cx="6550200" cy="400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ejnu.ug/special-grade-and-consultant-doctors-oppose-small-pay-similar-to-their-newly-qualified-counterparts/" TargetMode="External"/><Relationship Id="rId2" Type="http://schemas.openxmlformats.org/officeDocument/2006/relationships/hyperlink" Target="https://www.glassdoor.com/Salaries/uganda-secretary-salary-SRCH_IL.0,6_IN243_KO7,16.htm" TargetMode="External"/><Relationship Id="rId3" Type="http://schemas.openxmlformats.org/officeDocument/2006/relationships/hyperlink" Target="https://worldsalaries.com/average-cleaner-salary-in-uganda/" TargetMode="External"/><Relationship Id="rId4" Type="http://schemas.openxmlformats.org/officeDocument/2006/relationships/hyperlink" Target="https://www.payscale.com/research/UG/Industry=Hospital/Salary" TargetMode="External"/><Relationship Id="rId5" Type="http://schemas.openxmlformats.org/officeDocument/2006/relationships/hyperlink" Target="https://physiciansthrive.com/malpractice-insurance/costs/" TargetMode="External"/><Relationship Id="rId6" Type="http://schemas.openxmlformats.org/officeDocument/2006/relationships/hyperlink" Target="https://pdf.usaid.gov/pdf_docs/PA00THH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8" min="8" style="0" width="9.29"/>
    <col collapsed="false" customWidth="true" hidden="false" outlineLevel="0" max="9" min="9" style="0" width="14.86"/>
    <col collapsed="false" customWidth="true" hidden="false" outlineLevel="0" max="10" min="10" style="0" width="11.29"/>
    <col collapsed="false" customWidth="true" hidden="false" outlineLevel="0" max="11" min="11" style="0" width="13.57"/>
    <col collapsed="false" customWidth="true" hidden="false" outlineLevel="0" max="13" min="12" style="0" width="9.29"/>
  </cols>
  <sheetData>
    <row r="1" customFormat="false" ht="15" hidden="false" customHeight="false" outlineLevel="0" collapsed="false">
      <c r="A1" s="0" t="s">
        <v>0</v>
      </c>
      <c r="B1" s="0" t="n">
        <v>95</v>
      </c>
    </row>
    <row r="2" customFormat="false" ht="15" hidden="false" customHeight="false" outlineLevel="0" collapsed="false">
      <c r="A2" s="0" t="s">
        <v>1</v>
      </c>
      <c r="B2" s="0" t="n">
        <v>5</v>
      </c>
    </row>
    <row r="3" customFormat="false" ht="15" hidden="false" customHeight="false" outlineLevel="0" collapsed="false">
      <c r="A3" s="0" t="s">
        <v>2</v>
      </c>
      <c r="B3" s="0" t="n">
        <v>0.105</v>
      </c>
    </row>
    <row r="4" customFormat="false" ht="15.75" hidden="false" customHeight="false" outlineLevel="0" collapsed="false">
      <c r="E4" s="1"/>
      <c r="F4" s="1"/>
      <c r="G4" s="0" t="s">
        <v>3</v>
      </c>
      <c r="H4" s="0" t="s">
        <v>4</v>
      </c>
      <c r="I4" s="0" t="s">
        <v>5</v>
      </c>
      <c r="J4" s="0" t="s">
        <v>6</v>
      </c>
      <c r="K4" s="0" t="s">
        <v>7</v>
      </c>
      <c r="L4" s="0" t="s">
        <v>8</v>
      </c>
      <c r="M4" s="0" t="s">
        <v>9</v>
      </c>
    </row>
    <row r="5" customFormat="false" ht="15" hidden="false" customHeight="false" outlineLevel="0" collapsed="false">
      <c r="G5" s="0" t="n">
        <v>0</v>
      </c>
      <c r="K5" s="0" t="n">
        <f aca="false">E4+F4</f>
        <v>0</v>
      </c>
      <c r="L5" s="0" t="n">
        <f aca="false">B1</f>
        <v>95</v>
      </c>
      <c r="M5" s="0" t="n">
        <f aca="false">L5</f>
        <v>95</v>
      </c>
    </row>
    <row r="6" customFormat="false" ht="15" hidden="false" customHeight="false" outlineLevel="0" collapsed="false">
      <c r="G6" s="0" t="n">
        <v>1</v>
      </c>
      <c r="H6" s="0" t="n">
        <v>9.35</v>
      </c>
      <c r="I6" s="0" t="n">
        <f aca="false">ROUND(0.572024*M5, 2)</f>
        <v>54.34</v>
      </c>
      <c r="J6" s="0" t="n">
        <f aca="false">(I6-H6)</f>
        <v>44.99</v>
      </c>
      <c r="K6" s="0" t="n">
        <f aca="false">J6</f>
        <v>44.99</v>
      </c>
      <c r="L6" s="0" t="n">
        <f aca="false">K6/(1+$B$2/100)^G6</f>
        <v>42.8476190476191</v>
      </c>
      <c r="M6" s="0" t="n">
        <f aca="false">M5+L6</f>
        <v>137.847619047619</v>
      </c>
    </row>
    <row r="7" customFormat="false" ht="15" hidden="false" customHeight="false" outlineLevel="0" collapsed="false">
      <c r="G7" s="0" t="n">
        <v>2</v>
      </c>
      <c r="H7" s="0" t="n">
        <v>4.35</v>
      </c>
      <c r="I7" s="0" t="n">
        <f aca="false">ROUND($B$3*M6, 2)</f>
        <v>14.47</v>
      </c>
      <c r="J7" s="0" t="n">
        <f aca="false">(I7-H7)</f>
        <v>10.12</v>
      </c>
      <c r="K7" s="0" t="n">
        <f aca="false">J7</f>
        <v>10.12</v>
      </c>
      <c r="L7" s="0" t="n">
        <f aca="false">K7/(1+$B$2/100)^G7</f>
        <v>9.17913832199547</v>
      </c>
      <c r="M7" s="0" t="n">
        <f aca="false">M6+L7</f>
        <v>147.026757369615</v>
      </c>
    </row>
    <row r="8" customFormat="false" ht="15" hidden="false" customHeight="false" outlineLevel="0" collapsed="false">
      <c r="G8" s="0" t="n">
        <v>3</v>
      </c>
      <c r="H8" s="0" t="n">
        <f aca="false">H7</f>
        <v>4.35</v>
      </c>
      <c r="I8" s="0" t="n">
        <f aca="false">ROUND($B$3*M7, 2)</f>
        <v>15.44</v>
      </c>
      <c r="J8" s="0" t="n">
        <f aca="false">(I8-H8)</f>
        <v>11.09</v>
      </c>
      <c r="K8" s="0" t="n">
        <f aca="false">J8</f>
        <v>11.09</v>
      </c>
      <c r="L8" s="0" t="n">
        <f aca="false">K8/(1+$B$2/100)^G8</f>
        <v>9.57995896771407</v>
      </c>
      <c r="M8" s="0" t="n">
        <f aca="false">M7+L8</f>
        <v>156.606716337329</v>
      </c>
    </row>
    <row r="9" customFormat="false" ht="15" hidden="false" customHeight="false" outlineLevel="0" collapsed="false">
      <c r="G9" s="0" t="n">
        <v>4</v>
      </c>
      <c r="H9" s="0" t="n">
        <f aca="false">H8</f>
        <v>4.35</v>
      </c>
      <c r="I9" s="0" t="n">
        <f aca="false">ROUND($B$3*M8, 2)</f>
        <v>16.44</v>
      </c>
      <c r="J9" s="0" t="n">
        <f aca="false">(I9-H9)</f>
        <v>12.09</v>
      </c>
      <c r="K9" s="0" t="n">
        <f aca="false">J9</f>
        <v>12.09</v>
      </c>
      <c r="L9" s="0" t="n">
        <f aca="false">K9/(1+$B$2/100)^G9</f>
        <v>9.94647292023385</v>
      </c>
      <c r="M9" s="0" t="n">
        <f aca="false">M8+L9</f>
        <v>166.553189257562</v>
      </c>
    </row>
    <row r="10" customFormat="false" ht="15" hidden="false" customHeight="false" outlineLevel="0" collapsed="false">
      <c r="G10" s="0" t="n">
        <v>5</v>
      </c>
      <c r="H10" s="0" t="n">
        <f aca="false">H9</f>
        <v>4.35</v>
      </c>
      <c r="I10" s="0" t="n">
        <f aca="false">ROUND($B$3*M9, 2)</f>
        <v>17.49</v>
      </c>
      <c r="J10" s="0" t="n">
        <f aca="false">(I10-H10)</f>
        <v>13.14</v>
      </c>
      <c r="K10" s="0" t="n">
        <f aca="false">J10</f>
        <v>13.14</v>
      </c>
      <c r="L10" s="0" t="n">
        <f aca="false">K10/(1+$B$2/100)^G10</f>
        <v>10.2955338273955</v>
      </c>
      <c r="M10" s="0" t="n">
        <f aca="false">M9+L10</f>
        <v>176.848723084958</v>
      </c>
    </row>
    <row r="11" customFormat="false" ht="15" hidden="false" customHeight="false" outlineLevel="0" collapsed="false">
      <c r="G11" s="0" t="n">
        <v>6</v>
      </c>
      <c r="H11" s="0" t="n">
        <f aca="false">H10</f>
        <v>4.35</v>
      </c>
      <c r="I11" s="0" t="n">
        <f aca="false">ROUND($B$3*M10, 2)</f>
        <v>18.57</v>
      </c>
      <c r="J11" s="0" t="n">
        <f aca="false">(I11-H11)</f>
        <v>14.22</v>
      </c>
      <c r="K11" s="0" t="n">
        <f aca="false">J11</f>
        <v>14.22</v>
      </c>
      <c r="L11" s="0" t="n">
        <f aca="false">K11/(1+$B$2/100)^G11</f>
        <v>10.6111829401728</v>
      </c>
      <c r="M11" s="0" t="n">
        <f aca="false">M10+L11</f>
        <v>187.459906025131</v>
      </c>
    </row>
    <row r="12" customFormat="false" ht="15" hidden="false" customHeight="false" outlineLevel="0" collapsed="false">
      <c r="G12" s="0" t="n">
        <v>7</v>
      </c>
      <c r="H12" s="0" t="n">
        <f aca="false">H11</f>
        <v>4.35</v>
      </c>
      <c r="I12" s="0" t="n">
        <f aca="false">ROUND($B$3*M11, 2)</f>
        <v>19.68</v>
      </c>
      <c r="J12" s="0" t="n">
        <f aca="false">(I12-H12)</f>
        <v>15.33</v>
      </c>
      <c r="K12" s="0" t="n">
        <f aca="false">J12</f>
        <v>15.33</v>
      </c>
      <c r="L12" s="0" t="n">
        <f aca="false">K12/(1+$B$2/100)^G12</f>
        <v>10.8947447908948</v>
      </c>
      <c r="M12" s="0" t="n">
        <f aca="false">M11+L12</f>
        <v>198.354650816026</v>
      </c>
    </row>
    <row r="13" customFormat="false" ht="15" hidden="false" customHeight="false" outlineLevel="0" collapsed="false">
      <c r="G13" s="0" t="n">
        <v>8</v>
      </c>
      <c r="H13" s="0" t="n">
        <f aca="false">H12</f>
        <v>4.35</v>
      </c>
      <c r="I13" s="0" t="n">
        <f aca="false">ROUND($B$3*M12, 2)</f>
        <v>20.83</v>
      </c>
      <c r="J13" s="0" t="n">
        <f aca="false">(I13-H13)</f>
        <v>16.48</v>
      </c>
      <c r="K13" s="0" t="n">
        <f aca="false">J13</f>
        <v>16.48</v>
      </c>
      <c r="L13" s="0" t="n">
        <f aca="false">K13/(1+$B$2/100)^G13</f>
        <v>11.1543126862328</v>
      </c>
      <c r="M13" s="0" t="n">
        <f aca="false">M12+L13</f>
        <v>209.508963502258</v>
      </c>
    </row>
    <row r="14" customFormat="false" ht="15" hidden="false" customHeight="false" outlineLevel="0" collapsed="false">
      <c r="G14" s="0" t="n">
        <v>9</v>
      </c>
      <c r="H14" s="0" t="n">
        <f aca="false">H13</f>
        <v>4.35</v>
      </c>
      <c r="I14" s="0" t="n">
        <f aca="false">ROUND($B$3*M13, 2)</f>
        <v>22</v>
      </c>
      <c r="J14" s="0" t="n">
        <f aca="false">(I14-H14)</f>
        <v>17.65</v>
      </c>
      <c r="K14" s="0" t="n">
        <f aca="false">J14</f>
        <v>17.65</v>
      </c>
      <c r="L14" s="0" t="n">
        <f aca="false">K14/(1+$B$2/100)^G14</f>
        <v>11.3773473712441</v>
      </c>
      <c r="M14" s="0" t="n">
        <f aca="false">M13+L14</f>
        <v>220.886310873502</v>
      </c>
    </row>
    <row r="15" customFormat="false" ht="13.8" hidden="false" customHeight="false" outlineLevel="0" collapsed="false">
      <c r="G15" s="0" t="n">
        <v>10</v>
      </c>
      <c r="H15" s="0" t="n">
        <f aca="false">H14</f>
        <v>4.35</v>
      </c>
      <c r="I15" s="0" t="n">
        <f aca="false">ROUND(0.0475*M14, 2)</f>
        <v>10.49</v>
      </c>
      <c r="J15" s="0" t="n">
        <f aca="false">(I15-H15)</f>
        <v>6.14</v>
      </c>
      <c r="K15" s="0" t="n">
        <f aca="false">J15</f>
        <v>6.14</v>
      </c>
      <c r="L15" s="0" t="n">
        <f aca="false">K15/(1+$B$2/100)^G15</f>
        <v>3.76942737674026</v>
      </c>
      <c r="M15" s="0" t="n">
        <f aca="false">M14+L15-B1</f>
        <v>129.655738250243</v>
      </c>
    </row>
    <row r="16" customFormat="false" ht="13.8" hidden="false" customHeight="false" outlineLevel="0" collapsed="false">
      <c r="G16" s="0" t="n">
        <v>11</v>
      </c>
      <c r="H16" s="0" t="n">
        <f aca="false">H15</f>
        <v>4.35</v>
      </c>
      <c r="I16" s="0" t="n">
        <f aca="false">ROUND(0.0475*M15, 2)</f>
        <v>6.16</v>
      </c>
      <c r="J16" s="0" t="n">
        <f aca="false">(I16-H16)</f>
        <v>1.81</v>
      </c>
      <c r="K16" s="0" t="n">
        <f aca="false">J16</f>
        <v>1.81</v>
      </c>
      <c r="L16" s="0" t="n">
        <f aca="false">K16/(1+$B$2/100)^G16</f>
        <v>1.05826951324645</v>
      </c>
      <c r="M16" s="0" t="n">
        <f aca="false">M15+L16</f>
        <v>130.714007763489</v>
      </c>
    </row>
    <row r="17" customFormat="false" ht="13.8" hidden="false" customHeight="false" outlineLevel="0" collapsed="false">
      <c r="G17" s="0" t="n">
        <v>12</v>
      </c>
      <c r="H17" s="0" t="n">
        <f aca="false">H16</f>
        <v>4.35</v>
      </c>
      <c r="I17" s="0" t="n">
        <f aca="false">ROUND(0.0475*M16, 2)</f>
        <v>6.21</v>
      </c>
      <c r="J17" s="0" t="n">
        <f aca="false">(I17-H17)</f>
        <v>1.86</v>
      </c>
      <c r="K17" s="0" t="n">
        <f aca="false">J17</f>
        <v>1.86</v>
      </c>
      <c r="L17" s="0" t="n">
        <f aca="false">K17/(1+$B$2/100)^G17</f>
        <v>1.03571759781026</v>
      </c>
      <c r="M17" s="0" t="n">
        <f aca="false">M16+L17</f>
        <v>131.749725361299</v>
      </c>
    </row>
    <row r="18" customFormat="false" ht="13.8" hidden="false" customHeight="false" outlineLevel="0" collapsed="false">
      <c r="A18" s="2"/>
      <c r="B18" s="2"/>
      <c r="C18" s="2"/>
      <c r="E18" s="2"/>
      <c r="F18" s="2"/>
      <c r="G18" s="0" t="n">
        <v>13</v>
      </c>
      <c r="H18" s="0" t="n">
        <f aca="false">H17</f>
        <v>4.35</v>
      </c>
      <c r="I18" s="0" t="n">
        <f aca="false">ROUND(0.0475*M17, 2)</f>
        <v>6.26</v>
      </c>
      <c r="J18" s="0" t="n">
        <f aca="false">(I18-H18)</f>
        <v>1.91</v>
      </c>
      <c r="K18" s="0" t="n">
        <f aca="false">J18</f>
        <v>1.91</v>
      </c>
      <c r="L18" s="0" t="n">
        <f aca="false">K18/(1+$B$2/100)^G18</f>
        <v>1.01291377973251</v>
      </c>
      <c r="M18" s="0" t="n">
        <f aca="false">M17+L18</f>
        <v>132.762639141032</v>
      </c>
    </row>
    <row r="19" customFormat="false" ht="13.8" hidden="false" customHeight="false" outlineLevel="0" collapsed="false">
      <c r="A19" s="2"/>
      <c r="B19" s="2"/>
      <c r="C19" s="2"/>
      <c r="E19" s="2"/>
      <c r="F19" s="2"/>
      <c r="G19" s="0" t="n">
        <v>14</v>
      </c>
      <c r="H19" s="0" t="n">
        <f aca="false">H18</f>
        <v>4.35</v>
      </c>
      <c r="I19" s="0" t="n">
        <f aca="false">ROUND(0.0475*M18, 2)</f>
        <v>6.31</v>
      </c>
      <c r="J19" s="0" t="n">
        <f aca="false">(I19-H19)</f>
        <v>1.96</v>
      </c>
      <c r="K19" s="0" t="n">
        <f aca="false">J19</f>
        <v>1.96</v>
      </c>
      <c r="L19" s="0" t="n">
        <f aca="false">K19/(1+$B$2/100)^G19</f>
        <v>0.989933187871216</v>
      </c>
      <c r="M19" s="0" t="n">
        <f aca="false">M18+L19</f>
        <v>133.752572328903</v>
      </c>
    </row>
    <row r="20" customFormat="false" ht="13.8" hidden="false" customHeight="false" outlineLevel="0" collapsed="false">
      <c r="A20" s="2"/>
      <c r="B20" s="2"/>
      <c r="C20" s="2"/>
      <c r="E20" s="2"/>
      <c r="F20" s="2"/>
      <c r="G20" s="0" t="n">
        <v>15</v>
      </c>
      <c r="H20" s="0" t="n">
        <f aca="false">H19</f>
        <v>4.35</v>
      </c>
      <c r="I20" s="0" t="n">
        <f aca="false">ROUND(0.0475*M19, 2)</f>
        <v>6.35</v>
      </c>
      <c r="J20" s="0" t="n">
        <f aca="false">(I20-H20)</f>
        <v>2</v>
      </c>
      <c r="K20" s="0" t="n">
        <f aca="false">J20</f>
        <v>2</v>
      </c>
      <c r="L20" s="0" t="n">
        <f aca="false">K20/(1+$B$2/100)^G20</f>
        <v>0.96203419618194</v>
      </c>
      <c r="M20" s="0" t="n">
        <f aca="false">M19+L20</f>
        <v>134.714606525085</v>
      </c>
    </row>
    <row r="21" customFormat="false" ht="13.8" hidden="false" customHeight="false" outlineLevel="0" collapsed="false">
      <c r="G21" s="0" t="n">
        <v>16</v>
      </c>
      <c r="H21" s="0" t="n">
        <f aca="false">H20</f>
        <v>4.35</v>
      </c>
      <c r="I21" s="0" t="n">
        <f aca="false">ROUND(0.0475*M20, 2)</f>
        <v>6.4</v>
      </c>
      <c r="J21" s="0" t="n">
        <f aca="false">(I21-H21)</f>
        <v>2.05</v>
      </c>
      <c r="K21" s="0" t="n">
        <f aca="false">J21</f>
        <v>2.05</v>
      </c>
      <c r="L21" s="0" t="n">
        <f aca="false">K21/(1+$B$2/100)^G21</f>
        <v>0.93912862008237</v>
      </c>
      <c r="M21" s="0" t="n">
        <f aca="false">M20+L21</f>
        <v>135.653735145167</v>
      </c>
    </row>
    <row r="22" customFormat="false" ht="13.8" hidden="false" customHeight="false" outlineLevel="0" collapsed="false">
      <c r="G22" s="0" t="n">
        <v>17</v>
      </c>
      <c r="H22" s="0" t="n">
        <f aca="false">H21</f>
        <v>4.35</v>
      </c>
      <c r="I22" s="0" t="n">
        <f aca="false">ROUND(0.0475*M21, 2)</f>
        <v>6.44</v>
      </c>
      <c r="J22" s="0" t="n">
        <f aca="false">(I22-H22)</f>
        <v>2.09</v>
      </c>
      <c r="K22" s="0" t="n">
        <f aca="false">J22</f>
        <v>2.09</v>
      </c>
      <c r="L22" s="0" t="n">
        <f aca="false">K22/(1+$B$2/100)^G22</f>
        <v>0.911860077106692</v>
      </c>
      <c r="M22" s="0" t="n">
        <f aca="false">M21+L22</f>
        <v>136.565595222274</v>
      </c>
    </row>
    <row r="23" customFormat="false" ht="13.8" hidden="false" customHeight="false" outlineLevel="0" collapsed="false">
      <c r="G23" s="0" t="n">
        <v>18</v>
      </c>
      <c r="H23" s="0" t="n">
        <f aca="false">H22</f>
        <v>4.35</v>
      </c>
      <c r="I23" s="0" t="n">
        <f aca="false">ROUND(0.0475*M22, 2)</f>
        <v>6.49</v>
      </c>
      <c r="J23" s="0" t="n">
        <f aca="false">(I23-H23)</f>
        <v>2.14</v>
      </c>
      <c r="K23" s="0" t="n">
        <f aca="false">J23</f>
        <v>2.14</v>
      </c>
      <c r="L23" s="0" t="n">
        <f aca="false">K23/(1+$B$2/100)^G23</f>
        <v>0.889214201416414</v>
      </c>
      <c r="M23" s="0" t="n">
        <f aca="false">M22+L23</f>
        <v>137.454809423691</v>
      </c>
    </row>
    <row r="24" customFormat="false" ht="13.8" hidden="false" customHeight="false" outlineLevel="0" collapsed="false">
      <c r="G24" s="0" t="n">
        <v>19</v>
      </c>
      <c r="H24" s="0" t="n">
        <f aca="false">H23</f>
        <v>4.35</v>
      </c>
      <c r="I24" s="0" t="n">
        <f aca="false">ROUND(0.0475*M23, 2)</f>
        <v>6.53</v>
      </c>
      <c r="J24" s="0" t="n">
        <f aca="false">(I24-H24)</f>
        <v>2.18</v>
      </c>
      <c r="K24" s="0" t="n">
        <f aca="false">J24</f>
        <v>2.18</v>
      </c>
      <c r="L24" s="0" t="n">
        <f aca="false">K24/(1+$B$2/100)^G24</f>
        <v>0.862700026296298</v>
      </c>
      <c r="M24" s="0" t="n">
        <f aca="false">M23+L24</f>
        <v>138.317509449987</v>
      </c>
    </row>
    <row r="25" customFormat="false" ht="13.8" hidden="false" customHeight="false" outlineLevel="0" collapsed="false">
      <c r="G25" s="0" t="n">
        <v>20</v>
      </c>
      <c r="H25" s="0" t="n">
        <f aca="false">H24</f>
        <v>4.35</v>
      </c>
      <c r="I25" s="0" t="n">
        <f aca="false">ROUND(0.0475*M24, 2)</f>
        <v>6.57</v>
      </c>
      <c r="J25" s="0" t="n">
        <f aca="false">(I25-H25)</f>
        <v>2.22</v>
      </c>
      <c r="K25" s="0" t="n">
        <f aca="false">J25</f>
        <v>2.22</v>
      </c>
      <c r="L25" s="0" t="n">
        <f aca="false">K25/(1+$B$2/100)^G25</f>
        <v>0.836694651978061</v>
      </c>
      <c r="M25" s="0" t="n">
        <f aca="false">M24+L25</f>
        <v>139.154204101965</v>
      </c>
    </row>
    <row r="26" customFormat="false" ht="13.8" hidden="false" customHeight="false" outlineLevel="0" collapsed="false">
      <c r="G26" s="0" t="n">
        <v>21</v>
      </c>
      <c r="H26" s="0" t="n">
        <f aca="false">H25</f>
        <v>4.35</v>
      </c>
      <c r="I26" s="0" t="n">
        <f aca="false">ROUND(0.0475*M25, 2)</f>
        <v>6.61</v>
      </c>
      <c r="J26" s="0" t="n">
        <f aca="false">(I26-H26)</f>
        <v>2.26</v>
      </c>
      <c r="K26" s="0" t="n">
        <f aca="false">J26</f>
        <v>2.26</v>
      </c>
      <c r="L26" s="0" t="n">
        <f aca="false">K26/(1+$B$2/100)^G26</f>
        <v>0.811209744088553</v>
      </c>
      <c r="M26" s="0" t="n">
        <f aca="false">M25+L26</f>
        <v>139.965413846054</v>
      </c>
    </row>
    <row r="27" customFormat="false" ht="13.8" hidden="false" customHeight="false" outlineLevel="0" collapsed="false">
      <c r="G27" s="0" t="n">
        <v>22</v>
      </c>
      <c r="H27" s="0" t="n">
        <f aca="false">H26</f>
        <v>4.35</v>
      </c>
      <c r="I27" s="0" t="n">
        <f aca="false">ROUND(0.0475*M26, 2)</f>
        <v>6.65</v>
      </c>
      <c r="J27" s="0" t="n">
        <f aca="false">(I27-H27)</f>
        <v>2.3</v>
      </c>
      <c r="K27" s="0" t="n">
        <f aca="false">J27</f>
        <v>2.3</v>
      </c>
      <c r="L27" s="0" t="n">
        <f aca="false">K27/(1+$B$2/100)^G27</f>
        <v>0.78625470349923</v>
      </c>
      <c r="M27" s="0" t="n">
        <f aca="false">M26+L27</f>
        <v>140.751668549553</v>
      </c>
    </row>
    <row r="28" customFormat="false" ht="13.8" hidden="false" customHeight="false" outlineLevel="0" collapsed="false">
      <c r="G28" s="0" t="n">
        <v>23</v>
      </c>
      <c r="H28" s="0" t="n">
        <f aca="false">H27</f>
        <v>4.35</v>
      </c>
      <c r="I28" s="0" t="n">
        <f aca="false">ROUND(0.0475*M27, 2)</f>
        <v>6.69</v>
      </c>
      <c r="J28" s="0" t="n">
        <f aca="false">(I28-H28)</f>
        <v>2.34</v>
      </c>
      <c r="K28" s="0" t="n">
        <f aca="false">J28</f>
        <v>2.34</v>
      </c>
      <c r="L28" s="0" t="n">
        <f aca="false">K28/(1+$B$2/100)^G28</f>
        <v>0.761836855564471</v>
      </c>
      <c r="M28" s="0" t="n">
        <f aca="false">M27+L28</f>
        <v>141.513505405117</v>
      </c>
    </row>
    <row r="29" customFormat="false" ht="13.8" hidden="false" customHeight="false" outlineLevel="0" collapsed="false">
      <c r="G29" s="0" t="n">
        <v>24</v>
      </c>
      <c r="H29" s="0" t="n">
        <f aca="false">H28</f>
        <v>4.35</v>
      </c>
      <c r="I29" s="0" t="n">
        <f aca="false">ROUND(0.0475*M28, 2)</f>
        <v>6.72</v>
      </c>
      <c r="J29" s="0" t="n">
        <f aca="false">(I29-H29)</f>
        <v>2.37</v>
      </c>
      <c r="K29" s="0" t="n">
        <f aca="false">J29</f>
        <v>2.37</v>
      </c>
      <c r="L29" s="0" t="n">
        <f aca="false">K29/(1+$B$2/100)^G29</f>
        <v>0.734860947369881</v>
      </c>
      <c r="M29" s="0" t="n">
        <f aca="false">M28+L29</f>
        <v>142.248366352487</v>
      </c>
    </row>
    <row r="30" customFormat="false" ht="13.8" hidden="false" customHeight="false" outlineLevel="0" collapsed="false">
      <c r="G30" s="0" t="n">
        <v>25</v>
      </c>
      <c r="H30" s="0" t="n">
        <f aca="false">H29</f>
        <v>4.35</v>
      </c>
      <c r="I30" s="0" t="n">
        <f aca="false">ROUND(0.0475*M29, 2)</f>
        <v>6.76</v>
      </c>
      <c r="J30" s="0" t="n">
        <f aca="false">(I30-H30)</f>
        <v>2.41</v>
      </c>
      <c r="K30" s="0" t="n">
        <f aca="false">J30</f>
        <v>2.41</v>
      </c>
      <c r="L30" s="0" t="n">
        <f aca="false">K30/(1+$B$2/100)^G30</f>
        <v>0.711679679791606</v>
      </c>
      <c r="M30" s="0" t="n">
        <f aca="false">M29+L30</f>
        <v>142.960046032279</v>
      </c>
    </row>
    <row r="31" customFormat="false" ht="13.8" hidden="false" customHeight="false" outlineLevel="0" collapsed="false">
      <c r="G31" s="0" t="n">
        <v>26</v>
      </c>
      <c r="H31" s="0" t="n">
        <f aca="false">H30</f>
        <v>4.35</v>
      </c>
      <c r="I31" s="0" t="n">
        <f aca="false">ROUND(0.0475*M30, 2)</f>
        <v>6.79</v>
      </c>
      <c r="J31" s="0" t="n">
        <f aca="false">(I31-H31)</f>
        <v>2.44</v>
      </c>
      <c r="K31" s="0" t="n">
        <f aca="false">J31</f>
        <v>2.44</v>
      </c>
      <c r="L31" s="0" t="n">
        <f aca="false">K31/(1+$B$2/100)^G31</f>
        <v>0.686227393278609</v>
      </c>
      <c r="M31" s="0" t="n">
        <f aca="false">M30+L31</f>
        <v>143.646273425557</v>
      </c>
    </row>
    <row r="32" customFormat="false" ht="13.8" hidden="false" customHeight="false" outlineLevel="0" collapsed="false">
      <c r="G32" s="0" t="n">
        <v>27</v>
      </c>
      <c r="H32" s="0" t="n">
        <f aca="false">H31</f>
        <v>4.35</v>
      </c>
      <c r="I32" s="0" t="n">
        <f aca="false">ROUND(0.0475*M31, 2)</f>
        <v>6.82</v>
      </c>
      <c r="J32" s="0" t="n">
        <f aca="false">(I32-H32)</f>
        <v>2.47</v>
      </c>
      <c r="K32" s="0" t="n">
        <f aca="false">J32</f>
        <v>2.47</v>
      </c>
      <c r="L32" s="0" t="n">
        <f aca="false">K32/(1+$B$2/100)^G32</f>
        <v>0.661585347930587</v>
      </c>
      <c r="M32" s="0" t="n">
        <f aca="false">M31+L32</f>
        <v>144.307858773488</v>
      </c>
    </row>
    <row r="33" customFormat="false" ht="13.8" hidden="false" customHeight="false" outlineLevel="0" collapsed="false">
      <c r="G33" s="0" t="n">
        <v>28</v>
      </c>
      <c r="H33" s="0" t="n">
        <f aca="false">H32</f>
        <v>4.35</v>
      </c>
      <c r="I33" s="0" t="n">
        <f aca="false">ROUND(0.0475*M32, 2)</f>
        <v>6.85</v>
      </c>
      <c r="J33" s="0" t="n">
        <f aca="false">(I33-H33)</f>
        <v>2.5</v>
      </c>
      <c r="K33" s="0" t="n">
        <f aca="false">J33</f>
        <v>2.5</v>
      </c>
      <c r="L33" s="0" t="n">
        <f aca="false">K33/(1+$B$2/100)^G33</f>
        <v>0.637734092857708</v>
      </c>
      <c r="M33" s="0" t="n">
        <f aca="false">M32+L33</f>
        <v>144.945592866346</v>
      </c>
    </row>
    <row r="34" customFormat="false" ht="13.8" hidden="false" customHeight="false" outlineLevel="0" collapsed="false">
      <c r="G34" s="0" t="n">
        <v>29</v>
      </c>
      <c r="H34" s="0" t="n">
        <f aca="false">H33</f>
        <v>4.35</v>
      </c>
      <c r="I34" s="0" t="n">
        <f aca="false">ROUND(0.0475*M33, 2)</f>
        <v>6.88</v>
      </c>
      <c r="J34" s="0" t="n">
        <f aca="false">(I34-H34)</f>
        <v>2.53</v>
      </c>
      <c r="K34" s="0" t="n">
        <f aca="false">J34</f>
        <v>2.53</v>
      </c>
      <c r="L34" s="0" t="n">
        <f aca="false">K34/(1+$B$2/100)^G34</f>
        <v>0.614654192354286</v>
      </c>
      <c r="M34" s="0" t="n">
        <f aca="false">M33+L34</f>
        <v>145.5602470587</v>
      </c>
    </row>
    <row r="35" customFormat="false" ht="13.8" hidden="false" customHeight="false" outlineLevel="0" collapsed="false">
      <c r="G35" s="0" t="n">
        <v>30</v>
      </c>
      <c r="H35" s="0" t="n">
        <f aca="false">H34</f>
        <v>4.35</v>
      </c>
      <c r="I35" s="0" t="n">
        <f aca="false">ROUND(0.0475*M34, 2)</f>
        <v>6.91</v>
      </c>
      <c r="J35" s="0" t="n">
        <f aca="false">(I35-H35)</f>
        <v>2.56</v>
      </c>
      <c r="K35" s="0" t="n">
        <f aca="false">J35</f>
        <v>2.56</v>
      </c>
      <c r="L35" s="0" t="n">
        <f aca="false">K35/(1+$B$2/100)^G35</f>
        <v>0.592326268558996</v>
      </c>
      <c r="M35" s="0" t="n">
        <f aca="false">M34+L35</f>
        <v>146.152573327259</v>
      </c>
    </row>
    <row r="36" customFormat="false" ht="13.8" hidden="false" customHeight="false" outlineLevel="0" collapsed="false">
      <c r="G36" s="0" t="n">
        <v>31</v>
      </c>
      <c r="H36" s="0" t="n">
        <f aca="false">H35</f>
        <v>4.35</v>
      </c>
      <c r="I36" s="0" t="n">
        <f aca="false">ROUND(0.0475*M35, 2)</f>
        <v>6.94</v>
      </c>
      <c r="J36" s="0" t="n">
        <f aca="false">(I36-H36)</f>
        <v>2.59</v>
      </c>
      <c r="K36" s="0" t="n">
        <f aca="false">J36</f>
        <v>2.59</v>
      </c>
      <c r="L36" s="0" t="n">
        <f aca="false">K36/(1+$B$2/100)^G36</f>
        <v>0.570731040017783</v>
      </c>
      <c r="M36" s="0" t="n">
        <f aca="false">M35+L36</f>
        <v>146.723304367277</v>
      </c>
    </row>
    <row r="37" customFormat="false" ht="13.8" hidden="false" customHeight="false" outlineLevel="0" collapsed="false">
      <c r="G37" s="0" t="n">
        <v>32</v>
      </c>
      <c r="H37" s="0" t="n">
        <f aca="false">H36</f>
        <v>4.35</v>
      </c>
      <c r="I37" s="0" t="n">
        <f aca="false">ROUND(0.0475*M36, 2)</f>
        <v>6.97</v>
      </c>
      <c r="J37" s="0" t="n">
        <f aca="false">(I37-H37)</f>
        <v>2.62</v>
      </c>
      <c r="K37" s="0" t="n">
        <f aca="false">J37</f>
        <v>2.62</v>
      </c>
      <c r="L37" s="0" t="n">
        <f aca="false">K37/(1+$B$2/100)^G37</f>
        <v>0.549849356442946</v>
      </c>
      <c r="M37" s="0" t="n">
        <f aca="false">M36+L37</f>
        <v>147.27315372372</v>
      </c>
    </row>
    <row r="38" customFormat="false" ht="13.8" hidden="false" customHeight="false" outlineLevel="0" collapsed="false">
      <c r="G38" s="0" t="n">
        <v>33</v>
      </c>
      <c r="H38" s="0" t="n">
        <f aca="false">H37</f>
        <v>4.35</v>
      </c>
      <c r="I38" s="0" t="n">
        <f aca="false">ROUND(0.0475*M37, 2)</f>
        <v>7</v>
      </c>
      <c r="J38" s="0" t="n">
        <f aca="false">(I38-H38)</f>
        <v>2.65</v>
      </c>
      <c r="K38" s="0" t="n">
        <f aca="false">J38</f>
        <v>2.65</v>
      </c>
      <c r="L38" s="0" t="n">
        <f aca="false">K38/(1+$B$2/100)^G38</f>
        <v>0.529662229943223</v>
      </c>
      <c r="M38" s="0" t="n">
        <f aca="false">M37+L38</f>
        <v>147.802815953663</v>
      </c>
    </row>
    <row r="39" customFormat="false" ht="13.8" hidden="false" customHeight="false" outlineLevel="0" collapsed="false">
      <c r="G39" s="0" t="n">
        <v>34</v>
      </c>
      <c r="H39" s="0" t="n">
        <f aca="false">H38</f>
        <v>4.35</v>
      </c>
      <c r="I39" s="0" t="n">
        <f aca="false">ROUND(0.0475*M38, 2)</f>
        <v>7.02</v>
      </c>
      <c r="J39" s="0" t="n">
        <f aca="false">(I39-H39)</f>
        <v>2.67</v>
      </c>
      <c r="K39" s="0" t="n">
        <f aca="false">J39</f>
        <v>2.67</v>
      </c>
      <c r="L39" s="0" t="n">
        <f aca="false">K39/(1+$B$2/100)^G39</f>
        <v>0.50824731498595</v>
      </c>
      <c r="M39" s="0" t="n">
        <f aca="false">M38+L39</f>
        <v>148.311063268649</v>
      </c>
    </row>
    <row r="40" customFormat="false" ht="13.8" hidden="false" customHeight="false" outlineLevel="0" collapsed="false">
      <c r="G40" s="0" t="n">
        <v>35</v>
      </c>
      <c r="H40" s="0" t="n">
        <f aca="false">H39</f>
        <v>4.35</v>
      </c>
      <c r="I40" s="0" t="n">
        <f aca="false">ROUND(0.0475*M39, 2)</f>
        <v>7.04</v>
      </c>
      <c r="J40" s="0" t="n">
        <f aca="false">(I40-H40)</f>
        <v>2.69</v>
      </c>
      <c r="K40" s="0" t="n">
        <f aca="false">J40</f>
        <v>2.69</v>
      </c>
      <c r="L40" s="0" t="n">
        <f aca="false">K40/(1+$B$2/100)^G40</f>
        <v>0.487670867598432</v>
      </c>
      <c r="M40" s="0" t="n">
        <f aca="false">M39+L40</f>
        <v>148.798734136247</v>
      </c>
    </row>
    <row r="41" customFormat="false" ht="13.8" hidden="false" customHeight="false" outlineLevel="0" collapsed="false">
      <c r="G41" s="0" t="n">
        <v>36</v>
      </c>
      <c r="H41" s="0" t="n">
        <f aca="false">H40</f>
        <v>4.35</v>
      </c>
      <c r="I41" s="0" t="n">
        <f aca="false">ROUND(0.0475*M40, 2)</f>
        <v>7.07</v>
      </c>
      <c r="J41" s="0" t="n">
        <f aca="false">(I41-H41)</f>
        <v>2.72</v>
      </c>
      <c r="K41" s="0" t="n">
        <f aca="false">J41</f>
        <v>2.72</v>
      </c>
      <c r="L41" s="0" t="n">
        <f aca="false">K41/(1+$B$2/100)^G41</f>
        <v>0.469628167770485</v>
      </c>
      <c r="M41" s="0" t="n">
        <f aca="false">M40+L41</f>
        <v>149.268362304018</v>
      </c>
    </row>
    <row r="42" customFormat="false" ht="13.8" hidden="false" customHeight="false" outlineLevel="0" collapsed="false">
      <c r="G42" s="0" t="n">
        <v>37</v>
      </c>
      <c r="H42" s="0" t="n">
        <f aca="false">H41</f>
        <v>4.35</v>
      </c>
      <c r="I42" s="0" t="n">
        <f aca="false">ROUND(0.0475*M41, 2)</f>
        <v>7.09</v>
      </c>
      <c r="J42" s="0" t="n">
        <f aca="false">(I42-H42)</f>
        <v>2.74</v>
      </c>
      <c r="K42" s="0" t="n">
        <f aca="false">J42</f>
        <v>2.74</v>
      </c>
      <c r="L42" s="0" t="n">
        <f aca="false">K42/(1+$B$2/100)^G42</f>
        <v>0.450553634345634</v>
      </c>
      <c r="M42" s="0" t="n">
        <f aca="false">M41+L42</f>
        <v>149.718915938363</v>
      </c>
    </row>
    <row r="43" customFormat="false" ht="13.8" hidden="false" customHeight="false" outlineLevel="0" collapsed="false">
      <c r="G43" s="0" t="n">
        <v>38</v>
      </c>
      <c r="H43" s="0" t="n">
        <f aca="false">H42</f>
        <v>4.35</v>
      </c>
      <c r="I43" s="0" t="n">
        <f aca="false">ROUND(0.0475*M42, 2)</f>
        <v>7.11</v>
      </c>
      <c r="J43" s="0" t="n">
        <f aca="false">(I43-H43)</f>
        <v>2.76</v>
      </c>
      <c r="K43" s="0" t="n">
        <f aca="false">J43</f>
        <v>2.76</v>
      </c>
      <c r="L43" s="0" t="n">
        <f aca="false">K43/(1+$B$2/100)^G43</f>
        <v>0.432230806671515</v>
      </c>
      <c r="M43" s="0" t="n">
        <f aca="false">M42+L43</f>
        <v>150.151146745035</v>
      </c>
    </row>
    <row r="44" customFormat="false" ht="13.8" hidden="false" customHeight="false" outlineLevel="0" collapsed="false">
      <c r="G44" s="0" t="n">
        <v>39</v>
      </c>
      <c r="H44" s="0" t="n">
        <f aca="false">H43</f>
        <v>4.35</v>
      </c>
      <c r="I44" s="0" t="n">
        <f aca="false">ROUND(0.0475*M43, 2)</f>
        <v>7.13</v>
      </c>
      <c r="J44" s="0" t="n">
        <f aca="false">(I44-H44)</f>
        <v>2.78</v>
      </c>
      <c r="K44" s="0" t="n">
        <f aca="false">J44</f>
        <v>2.78</v>
      </c>
      <c r="L44" s="0" t="n">
        <f aca="false">K44/(1+$B$2/100)^G44</f>
        <v>0.414631346634511</v>
      </c>
      <c r="M44" s="0" t="n">
        <f aca="false">M43+L44</f>
        <v>150.565778091669</v>
      </c>
    </row>
    <row r="45" customFormat="false" ht="13.8" hidden="false" customHeight="false" outlineLevel="0" collapsed="false">
      <c r="G45" s="0" t="n">
        <v>40</v>
      </c>
      <c r="H45" s="0" t="n">
        <f aca="false">H44</f>
        <v>4.35</v>
      </c>
      <c r="I45" s="0" t="n">
        <f aca="false">ROUND(0.0475*M44, 2)</f>
        <v>7.15</v>
      </c>
      <c r="J45" s="0" t="n">
        <f aca="false">(I45-H45)</f>
        <v>2.8</v>
      </c>
      <c r="K45" s="0" t="n">
        <f aca="false">J45</f>
        <v>2.8</v>
      </c>
      <c r="L45" s="0" t="n">
        <f aca="false">K45/(1+$B$2/100)^G45</f>
        <v>0.397727910440778</v>
      </c>
      <c r="M45" s="0" t="n">
        <f aca="false">M44+L45</f>
        <v>150.96350600211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28"/>
    <col collapsed="false" customWidth="true" hidden="false" outlineLevel="0" max="3" min="3" style="0" width="13.86"/>
  </cols>
  <sheetData>
    <row r="1" customFormat="false" ht="15" hidden="false" customHeight="false" outlineLevel="0" collapsed="false"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5" hidden="false" customHeight="false" outlineLevel="0" collapsed="false">
      <c r="B2" s="0" t="s">
        <v>17</v>
      </c>
      <c r="C2" s="0" t="n">
        <v>22063</v>
      </c>
      <c r="D2" s="0" t="n">
        <v>30</v>
      </c>
      <c r="E2" s="0" t="n">
        <f aca="false">C2*D2</f>
        <v>661890</v>
      </c>
      <c r="F2" s="0" t="n">
        <f aca="false">SUM(E2:E9)</f>
        <v>4336466.39</v>
      </c>
    </row>
    <row r="3" customFormat="false" ht="15" hidden="false" customHeight="false" outlineLevel="0" collapsed="false">
      <c r="B3" s="0" t="s">
        <v>18</v>
      </c>
      <c r="C3" s="0" t="n">
        <v>17280</v>
      </c>
      <c r="D3" s="0" t="n">
        <v>45</v>
      </c>
      <c r="E3" s="0" t="n">
        <f aca="false">C3*D3</f>
        <v>777600</v>
      </c>
      <c r="H3" s="3" t="s">
        <v>19</v>
      </c>
    </row>
    <row r="4" customFormat="false" ht="15" hidden="false" customHeight="false" outlineLevel="0" collapsed="false">
      <c r="B4" s="0" t="s">
        <v>20</v>
      </c>
      <c r="C4" s="0" t="n">
        <v>4800</v>
      </c>
      <c r="D4" s="0" t="n">
        <v>15</v>
      </c>
      <c r="E4" s="0" t="n">
        <f aca="false">C4*D4</f>
        <v>72000</v>
      </c>
      <c r="H4" s="3" t="s">
        <v>21</v>
      </c>
    </row>
    <row r="5" customFormat="false" ht="15" hidden="false" customHeight="false" outlineLevel="0" collapsed="false">
      <c r="B5" s="0" t="s">
        <v>22</v>
      </c>
      <c r="C5" s="0" t="n">
        <v>2298</v>
      </c>
      <c r="D5" s="0" t="n">
        <v>15</v>
      </c>
      <c r="E5" s="0" t="n">
        <f aca="false">C5*D5</f>
        <v>34470</v>
      </c>
      <c r="H5" s="3" t="s">
        <v>23</v>
      </c>
    </row>
    <row r="6" customFormat="false" ht="15" hidden="false" customHeight="false" outlineLevel="0" collapsed="false">
      <c r="B6" s="0" t="s">
        <v>24</v>
      </c>
      <c r="C6" s="0" t="n">
        <v>12732</v>
      </c>
      <c r="D6" s="0" t="n">
        <v>1</v>
      </c>
      <c r="E6" s="0" t="n">
        <f aca="false">C6*D6</f>
        <v>12732</v>
      </c>
      <c r="H6" s="3" t="s">
        <v>25</v>
      </c>
    </row>
    <row r="7" customFormat="false" ht="15" hidden="false" customHeight="false" outlineLevel="0" collapsed="false">
      <c r="B7" s="0" t="s">
        <v>26</v>
      </c>
      <c r="C7" s="0" t="n">
        <v>48000</v>
      </c>
      <c r="D7" s="0" t="n">
        <v>16</v>
      </c>
      <c r="E7" s="0" t="n">
        <f aca="false">C7*D7</f>
        <v>768000</v>
      </c>
      <c r="H7" s="3" t="s">
        <v>27</v>
      </c>
    </row>
    <row r="8" customFormat="false" ht="15" hidden="false" customHeight="false" outlineLevel="0" collapsed="false">
      <c r="B8" s="0" t="s">
        <v>28</v>
      </c>
      <c r="C8" s="4" t="n">
        <v>120000</v>
      </c>
      <c r="D8" s="0" t="n">
        <v>15</v>
      </c>
      <c r="E8" s="0" t="n">
        <f aca="false">C8*D8</f>
        <v>1800000</v>
      </c>
    </row>
    <row r="9" customFormat="false" ht="15" hidden="false" customHeight="false" outlineLevel="0" collapsed="false">
      <c r="B9" s="0" t="s">
        <v>29</v>
      </c>
      <c r="E9" s="0" t="n">
        <v>209774.39</v>
      </c>
      <c r="H9" s="3" t="s">
        <v>30</v>
      </c>
    </row>
    <row r="10" customFormat="false" ht="15" hidden="false" customHeight="false" outlineLevel="0" collapsed="false">
      <c r="H10" s="3"/>
    </row>
    <row r="12" customFormat="false" ht="15" hidden="false" customHeight="false" outlineLevel="0" collapsed="false">
      <c r="A12" s="0" t="s">
        <v>31</v>
      </c>
      <c r="E12" s="0" t="n">
        <v>4350000</v>
      </c>
    </row>
    <row r="13" customFormat="false" ht="15" hidden="false" customHeight="false" outlineLevel="0" collapsed="false">
      <c r="A13" s="0" t="s">
        <v>32</v>
      </c>
      <c r="E13" s="0" t="n">
        <v>5000000</v>
      </c>
    </row>
  </sheetData>
  <hyperlinks>
    <hyperlink ref="H3" r:id="rId1" location=":~:text=In%20Uganda%2C%20doctors%20categorized%20as,million%20(%242%2C880)%20a%20month" display="https://hejnu.ug/special-grade-and-consultant-doctors-oppose-small-pay-similar-to-their-newly-qualified-counterparts/#:~:text=In%20Uganda%2C%20doctors%20categorized%20as,million%20(%242%2C880)%20a%20month."/>
    <hyperlink ref="H4" r:id="rId2" display="https://www.glassdoor.com/Salaries/uganda-secretary-salary-SRCH_IL.0,6_IN243_KO7,16.htm"/>
    <hyperlink ref="H5" r:id="rId3" display="https://worldsalaries.com/average-cleaner-salary-in-uganda/"/>
    <hyperlink ref="H6" r:id="rId4" display="https://www.payscale.com/research/UG/Industry=Hospital/Salary"/>
    <hyperlink ref="H7" r:id="rId5" display="https://physiciansthrive.com/malpractice-insurance/costs/"/>
    <hyperlink ref="H9" r:id="rId6" display="https://pdf.usaid.gov/pdf_docs/PA00THH2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2023-12-06T01:39:52Z</dcterms:created>
  <dc:creator>宁远 张</dc:creator>
  <dc:description/>
  <dc:language>en-US</dc:language>
  <cp:lastModifiedBy/>
  <dcterms:modified xsi:type="dcterms:W3CDTF">2023-12-16T18:49:39Z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