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Materials\CHE5660\"/>
    </mc:Choice>
  </mc:AlternateContent>
  <xr:revisionPtr revIDLastSave="0" documentId="8_{8F945B74-C3B3-4E4D-AE4D-8FE6DCAD34BE}" xr6:coauthVersionLast="47" xr6:coauthVersionMax="47" xr10:uidLastSave="{00000000-0000-0000-0000-000000000000}"/>
  <bookViews>
    <workbookView xWindow="-120" yWindow="-120" windowWidth="29040" windowHeight="15720" firstSheet="1" xr2:uid="{A094B874-719C-4AAD-98E7-7EEEA22FE2D4}"/>
  </bookViews>
  <sheets>
    <sheet name="Sheet2" sheetId="2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/>
  <c r="M5" i="2"/>
  <c r="I6" i="2"/>
  <c r="J6" i="2"/>
  <c r="K6" i="2"/>
  <c r="L6" i="2"/>
  <c r="M6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E8" i="3"/>
  <c r="E7" i="3"/>
  <c r="E6" i="3"/>
  <c r="E5" i="3"/>
  <c r="E4" i="3"/>
  <c r="E3" i="3"/>
  <c r="E2" i="3"/>
  <c r="F2" i="3" s="1"/>
</calcChain>
</file>

<file path=xl/sharedStrings.xml><?xml version="1.0" encoding="utf-8"?>
<sst xmlns="http://schemas.openxmlformats.org/spreadsheetml/2006/main" count="33" uniqueCount="33">
  <si>
    <t>Total initial investment ($MM)</t>
  </si>
  <si>
    <t>Effective interest rate (%)</t>
  </si>
  <si>
    <t>Investment return avg</t>
  </si>
  <si>
    <t>Yr</t>
  </si>
  <si>
    <t>Cost</t>
  </si>
  <si>
    <t>Investment gain</t>
  </si>
  <si>
    <t>Net Income</t>
  </si>
  <si>
    <t>Annual Cash</t>
  </si>
  <si>
    <t>Cash flow (PV)</t>
  </si>
  <si>
    <t>Cum PV</t>
  </si>
  <si>
    <t>Expense</t>
  </si>
  <si>
    <t>Unit Cost(USD)</t>
  </si>
  <si>
    <t>Units</t>
  </si>
  <si>
    <t>Total Cost(USD) /year</t>
  </si>
  <si>
    <t>Grand total op cost/ year</t>
  </si>
  <si>
    <t>Total cost for 10 years</t>
  </si>
  <si>
    <t>Reference</t>
  </si>
  <si>
    <t>Doctor Wages</t>
  </si>
  <si>
    <t>Physician Wages</t>
  </si>
  <si>
    <t>https://hejnu.ug/special-grade-and-consultant-doctors-oppose-small-pay-similar-to-their-newly-qualified-counterparts/#:~:text=In%20Uganda%2C%20doctors%20categorized%20as,million%20(%242%2C880)%20a%20month.</t>
  </si>
  <si>
    <t>Secretaries</t>
  </si>
  <si>
    <t>https://www.glassdoor.com/Salaries/uganda-secretary-salary-SRCH_IL.0,6_IN243_KO7,16.htm</t>
  </si>
  <si>
    <t>Janitor</t>
  </si>
  <si>
    <t>https://worldsalaries.com/average-cleaner-salary-in-uganda/</t>
  </si>
  <si>
    <t>Hospital Administrator</t>
  </si>
  <si>
    <t>https://www.payscale.com/research/UG/Industry=Hospital/Salary</t>
  </si>
  <si>
    <t>Medical Malpractice Insurance</t>
  </si>
  <si>
    <t>https://physiciansthrive.com/malpractice-insurance/costs/</t>
  </si>
  <si>
    <t>Supply and Utility</t>
  </si>
  <si>
    <t>Central Facility</t>
  </si>
  <si>
    <t>https://pdf.usaid.gov/pdf_docs/PA00THH2.pdf</t>
  </si>
  <si>
    <t>Annual Expense</t>
  </si>
  <si>
    <t>Initial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</si>
</sst>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Sheet2!$I$4</c:f>
              <c:strCache>
                <c:ptCount val="1"/>
                <c:pt idx="0">
                  <c:v>Investment gain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cat>
            <c:numRef>
              <c:f>Sheet2!$G$5:$G$45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Sheet2!$I$5:$I$45</c:f>
              <c:numCache>
                <c:formatCode>General</c:formatCode>
                <c:ptCount val="41"/>
                <c:pt idx="1">
                  <c:v>37.18</c:v>
                </c:pt>
                <c:pt idx="2">
                  <c:v>9.61</c:v>
                </c:pt>
                <c:pt idx="3">
                  <c:v>10.11</c:v>
                </c:pt>
                <c:pt idx="4">
                  <c:v>10.63</c:v>
                </c:pt>
                <c:pt idx="5">
                  <c:v>11.17</c:v>
                </c:pt>
                <c:pt idx="6">
                  <c:v>11.73</c:v>
                </c:pt>
                <c:pt idx="7">
                  <c:v>12.31</c:v>
                </c:pt>
                <c:pt idx="8">
                  <c:v>12.91</c:v>
                </c:pt>
                <c:pt idx="9">
                  <c:v>13.52</c:v>
                </c:pt>
                <c:pt idx="10">
                  <c:v>14.14</c:v>
                </c:pt>
                <c:pt idx="11">
                  <c:v>7.94</c:v>
                </c:pt>
                <c:pt idx="12">
                  <c:v>8.16</c:v>
                </c:pt>
                <c:pt idx="13">
                  <c:v>8.39</c:v>
                </c:pt>
                <c:pt idx="14">
                  <c:v>8.61</c:v>
                </c:pt>
                <c:pt idx="15">
                  <c:v>8.84</c:v>
                </c:pt>
                <c:pt idx="16">
                  <c:v>9.06</c:v>
                </c:pt>
                <c:pt idx="17">
                  <c:v>9.2899999999999991</c:v>
                </c:pt>
                <c:pt idx="18">
                  <c:v>9.52</c:v>
                </c:pt>
                <c:pt idx="19">
                  <c:v>9.74</c:v>
                </c:pt>
                <c:pt idx="20">
                  <c:v>9.9700000000000006</c:v>
                </c:pt>
                <c:pt idx="21">
                  <c:v>10.19</c:v>
                </c:pt>
                <c:pt idx="22">
                  <c:v>10.41</c:v>
                </c:pt>
                <c:pt idx="23">
                  <c:v>10.63</c:v>
                </c:pt>
                <c:pt idx="24">
                  <c:v>10.84</c:v>
                </c:pt>
                <c:pt idx="25">
                  <c:v>11.05</c:v>
                </c:pt>
                <c:pt idx="26">
                  <c:v>11.26</c:v>
                </c:pt>
                <c:pt idx="27">
                  <c:v>11.46</c:v>
                </c:pt>
                <c:pt idx="28">
                  <c:v>11.66</c:v>
                </c:pt>
                <c:pt idx="29">
                  <c:v>11.86</c:v>
                </c:pt>
                <c:pt idx="30">
                  <c:v>12.05</c:v>
                </c:pt>
                <c:pt idx="31">
                  <c:v>12.24</c:v>
                </c:pt>
                <c:pt idx="32">
                  <c:v>12.42</c:v>
                </c:pt>
                <c:pt idx="33">
                  <c:v>12.6</c:v>
                </c:pt>
                <c:pt idx="34">
                  <c:v>12.77</c:v>
                </c:pt>
                <c:pt idx="35">
                  <c:v>12.94</c:v>
                </c:pt>
                <c:pt idx="36">
                  <c:v>13.1</c:v>
                </c:pt>
                <c:pt idx="37">
                  <c:v>13.26</c:v>
                </c:pt>
                <c:pt idx="38">
                  <c:v>13.42</c:v>
                </c:pt>
                <c:pt idx="39">
                  <c:v>13.56</c:v>
                </c:pt>
                <c:pt idx="40">
                  <c:v>13.71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8-437A-81F5-6198BADA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0375"/>
        <c:axId val="39950855"/>
      </c:barChart>
      <c:catAx>
        <c:axId val="399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855"/>
        <c:crosses val="autoZero"/>
        <c:auto val="1"/>
        <c:lblAlgn val="ctr"/>
        <c:lblOffset val="100"/>
        <c:noMultiLvlLbl val="0"/>
      </c:catAx>
      <c:valAx>
        <c:axId val="3995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375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Sheet2!$J$4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Sheet2!$G$5:$G$45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Sheet2!$J$5:$J$45</c:f>
              <c:numCache>
                <c:formatCode>General</c:formatCode>
                <c:ptCount val="41"/>
                <c:pt idx="1">
                  <c:v>27.83</c:v>
                </c:pt>
                <c:pt idx="2">
                  <c:v>5.26</c:v>
                </c:pt>
                <c:pt idx="3">
                  <c:v>5.76</c:v>
                </c:pt>
                <c:pt idx="4">
                  <c:v>6.2800000000000011</c:v>
                </c:pt>
                <c:pt idx="5">
                  <c:v>6.82</c:v>
                </c:pt>
                <c:pt idx="6">
                  <c:v>7.3800000000000008</c:v>
                </c:pt>
                <c:pt idx="7">
                  <c:v>7.9600000000000009</c:v>
                </c:pt>
                <c:pt idx="8">
                  <c:v>8.56</c:v>
                </c:pt>
                <c:pt idx="9">
                  <c:v>9.17</c:v>
                </c:pt>
                <c:pt idx="10">
                  <c:v>9.7900000000000009</c:v>
                </c:pt>
                <c:pt idx="11">
                  <c:v>3.5900000000000007</c:v>
                </c:pt>
                <c:pt idx="12">
                  <c:v>3.8100000000000005</c:v>
                </c:pt>
                <c:pt idx="13">
                  <c:v>4.0400000000000009</c:v>
                </c:pt>
                <c:pt idx="14">
                  <c:v>4.26</c:v>
                </c:pt>
                <c:pt idx="15">
                  <c:v>4.49</c:v>
                </c:pt>
                <c:pt idx="16">
                  <c:v>4.7100000000000009</c:v>
                </c:pt>
                <c:pt idx="17">
                  <c:v>4.9399999999999995</c:v>
                </c:pt>
                <c:pt idx="18">
                  <c:v>5.17</c:v>
                </c:pt>
                <c:pt idx="19">
                  <c:v>5.3900000000000006</c:v>
                </c:pt>
                <c:pt idx="20">
                  <c:v>5.620000000000001</c:v>
                </c:pt>
                <c:pt idx="21">
                  <c:v>5.84</c:v>
                </c:pt>
                <c:pt idx="22">
                  <c:v>6.0600000000000005</c:v>
                </c:pt>
                <c:pt idx="23">
                  <c:v>6.2800000000000011</c:v>
                </c:pt>
                <c:pt idx="24">
                  <c:v>6.49</c:v>
                </c:pt>
                <c:pt idx="25">
                  <c:v>6.7000000000000011</c:v>
                </c:pt>
                <c:pt idx="26">
                  <c:v>6.91</c:v>
                </c:pt>
                <c:pt idx="27">
                  <c:v>7.1100000000000012</c:v>
                </c:pt>
                <c:pt idx="28">
                  <c:v>7.3100000000000005</c:v>
                </c:pt>
                <c:pt idx="29">
                  <c:v>7.51</c:v>
                </c:pt>
                <c:pt idx="30">
                  <c:v>7.7000000000000011</c:v>
                </c:pt>
                <c:pt idx="31">
                  <c:v>7.8900000000000006</c:v>
                </c:pt>
                <c:pt idx="32">
                  <c:v>8.07</c:v>
                </c:pt>
                <c:pt idx="33">
                  <c:v>8.25</c:v>
                </c:pt>
                <c:pt idx="34">
                  <c:v>8.42</c:v>
                </c:pt>
                <c:pt idx="35">
                  <c:v>8.59</c:v>
                </c:pt>
                <c:pt idx="36">
                  <c:v>8.75</c:v>
                </c:pt>
                <c:pt idx="37">
                  <c:v>8.91</c:v>
                </c:pt>
                <c:pt idx="38">
                  <c:v>9.07</c:v>
                </c:pt>
                <c:pt idx="39">
                  <c:v>9.2100000000000009</c:v>
                </c:pt>
                <c:pt idx="40">
                  <c:v>9.3600000000000012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B-4365-91CC-093F7DD4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735"/>
        <c:axId val="1820679"/>
      </c:barChart>
      <c:catAx>
        <c:axId val="180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79"/>
        <c:crosses val="autoZero"/>
        <c:auto val="1"/>
        <c:lblAlgn val="ctr"/>
        <c:lblOffset val="100"/>
        <c:noMultiLvlLbl val="0"/>
      </c:catAx>
      <c:valAx>
        <c:axId val="182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Sheet2!$M$4</c:f>
              <c:strCache>
                <c:ptCount val="1"/>
                <c:pt idx="0">
                  <c:v>Cum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Sheet2!$G$5:$G$45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Sheet2!$M$5:$M$45</c:f>
              <c:numCache>
                <c:formatCode>General</c:formatCode>
                <c:ptCount val="41"/>
                <c:pt idx="0">
                  <c:v>65</c:v>
                </c:pt>
                <c:pt idx="1">
                  <c:v>91.504761904761907</c:v>
                </c:pt>
                <c:pt idx="2">
                  <c:v>96.275736961451244</c:v>
                </c:pt>
                <c:pt idx="3">
                  <c:v>101.25144152899254</c:v>
                </c:pt>
                <c:pt idx="4">
                  <c:v>106.41801307068556</c:v>
                </c:pt>
                <c:pt idx="5">
                  <c:v>111.76166152600045</c:v>
                </c:pt>
                <c:pt idx="6">
                  <c:v>117.26873115317876</c:v>
                </c:pt>
                <c:pt idx="7">
                  <c:v>122.92575454101453</c:v>
                </c:pt>
                <c:pt idx="8">
                  <c:v>128.7194994799801</c:v>
                </c:pt>
                <c:pt idx="9">
                  <c:v>134.6305632416973</c:v>
                </c:pt>
                <c:pt idx="10">
                  <c:v>75.64077399386133</c:v>
                </c:pt>
                <c:pt idx="11">
                  <c:v>77.73977264168164</c:v>
                </c:pt>
                <c:pt idx="12">
                  <c:v>79.861323204938145</c:v>
                </c:pt>
                <c:pt idx="13">
                  <c:v>82.00382146154513</c:v>
                </c:pt>
                <c:pt idx="14">
                  <c:v>84.155410941306044</c:v>
                </c:pt>
                <c:pt idx="15">
                  <c:v>86.315177711734506</c:v>
                </c:pt>
                <c:pt idx="16">
                  <c:v>88.472882980313997</c:v>
                </c:pt>
                <c:pt idx="17">
                  <c:v>90.628188617111633</c:v>
                </c:pt>
                <c:pt idx="18">
                  <c:v>92.776430402776526</c:v>
                </c:pt>
                <c:pt idx="19">
                  <c:v>94.909436431096267</c:v>
                </c:pt>
                <c:pt idx="20">
                  <c:v>97.027555324842524</c:v>
                </c:pt>
                <c:pt idx="21">
                  <c:v>99.123778734345692</c:v>
                </c:pt>
                <c:pt idx="22">
                  <c:v>101.19538895313062</c:v>
                </c:pt>
                <c:pt idx="23">
                  <c:v>103.23997675353441</c:v>
                </c:pt>
                <c:pt idx="24">
                  <c:v>105.25231749126881</c:v>
                </c:pt>
                <c:pt idx="25">
                  <c:v>107.23084606164382</c:v>
                </c:pt>
                <c:pt idx="26">
                  <c:v>109.17421954015005</c:v>
                </c:pt>
                <c:pt idx="27">
                  <c:v>111.07862108824173</c:v>
                </c:pt>
                <c:pt idx="28">
                  <c:v>112.94335557575768</c:v>
                </c:pt>
                <c:pt idx="29">
                  <c:v>114.76788244713345</c:v>
                </c:pt>
                <c:pt idx="30">
                  <c:v>116.54948880178355</c:v>
                </c:pt>
                <c:pt idx="31">
                  <c:v>118.28812505882614</c:v>
                </c:pt>
                <c:pt idx="32">
                  <c:v>119.98174502313705</c:v>
                </c:pt>
                <c:pt idx="33">
                  <c:v>121.63069347484709</c:v>
                </c:pt>
                <c:pt idx="34">
                  <c:v>123.23348088764922</c:v>
                </c:pt>
                <c:pt idx="35">
                  <c:v>124.79076443882786</c:v>
                </c:pt>
                <c:pt idx="36">
                  <c:v>126.30151681676601</c:v>
                </c:pt>
                <c:pt idx="37">
                  <c:v>127.76663830655419</c:v>
                </c:pt>
                <c:pt idx="38">
                  <c:v>129.18704896471021</c:v>
                </c:pt>
                <c:pt idx="39">
                  <c:v>130.56070173539504</c:v>
                </c:pt>
                <c:pt idx="40">
                  <c:v>131.89024932172563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5D7-8735-59070B5E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735"/>
        <c:axId val="1820679"/>
      </c:barChart>
      <c:catAx>
        <c:axId val="180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79"/>
        <c:crosses val="autoZero"/>
        <c:auto val="1"/>
        <c:lblAlgn val="ctr"/>
        <c:lblOffset val="100"/>
        <c:noMultiLvlLbl val="0"/>
      </c:catAx>
      <c:valAx>
        <c:axId val="182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49</xdr:row>
      <xdr:rowOff>152400</xdr:rowOff>
    </xdr:from>
    <xdr:to>
      <xdr:col>8</xdr:col>
      <xdr:colOff>790575</xdr:colOff>
      <xdr:row>70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F835A-32FF-341F-1ECA-88C80252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70</xdr:row>
      <xdr:rowOff>47625</xdr:rowOff>
    </xdr:from>
    <xdr:to>
      <xdr:col>8</xdr:col>
      <xdr:colOff>790575</xdr:colOff>
      <xdr:row>90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79D0EF-706B-451D-9ED2-0C093CAF3963}"/>
            </a:ext>
            <a:ext uri="{147F2762-F138-4A5C-976F-8EAC2B608ADB}">
              <a16:predDERef xmlns:a16="http://schemas.microsoft.com/office/drawing/2014/main" pred="{99BF835A-32FF-341F-1ECA-88C802526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90</xdr:row>
      <xdr:rowOff>114300</xdr:rowOff>
    </xdr:from>
    <xdr:to>
      <xdr:col>8</xdr:col>
      <xdr:colOff>790575</xdr:colOff>
      <xdr:row>111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CD441A-51EB-41A0-AEF5-A76B8A292763}"/>
            </a:ext>
            <a:ext uri="{147F2762-F138-4A5C-976F-8EAC2B608ADB}">
              <a16:predDERef xmlns:a16="http://schemas.microsoft.com/office/drawing/2014/main" pred="{E979D0EF-706B-451D-9ED2-0C093CAF3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orldsalaries.com/average-cleaner-salary-in-uganda/" TargetMode="External"/><Relationship Id="rId2" Type="http://schemas.openxmlformats.org/officeDocument/2006/relationships/hyperlink" Target="https://physiciansthrive.com/malpractice-insurance/costs/" TargetMode="External"/><Relationship Id="rId1" Type="http://schemas.openxmlformats.org/officeDocument/2006/relationships/hyperlink" Target="https://hejnu.ug/special-grade-and-consultant-doctors-oppose-small-pay-similar-to-their-newly-qualified-counterparts/" TargetMode="External"/><Relationship Id="rId6" Type="http://schemas.openxmlformats.org/officeDocument/2006/relationships/hyperlink" Target="https://pdf.usaid.gov/pdf_docs/PA00THH2.pdf" TargetMode="External"/><Relationship Id="rId5" Type="http://schemas.openxmlformats.org/officeDocument/2006/relationships/hyperlink" Target="https://www.payscale.com/research/UG/Industry=Hospital/Salary" TargetMode="External"/><Relationship Id="rId4" Type="http://schemas.openxmlformats.org/officeDocument/2006/relationships/hyperlink" Target="https://www.glassdoor.com/Salaries/uganda-secretary-salary-SRCH_IL.0,6_IN243_KO7,1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CA14-304A-470C-A56B-DC3D265CA11B}">
  <dimension ref="A1:M45"/>
  <sheetViews>
    <sheetView tabSelected="1" workbookViewId="0">
      <selection activeCell="K114" sqref="K114"/>
    </sheetView>
  </sheetViews>
  <sheetFormatPr defaultRowHeight="15"/>
  <cols>
    <col min="1" max="1" width="29.5703125" customWidth="1"/>
    <col min="8" max="8" width="9.28515625" bestFit="1" customWidth="1"/>
    <col min="9" max="9" width="14.85546875" customWidth="1"/>
    <col min="10" max="10" width="11.28515625" customWidth="1"/>
    <col min="11" max="11" width="13.5703125" customWidth="1"/>
    <col min="12" max="13" width="9.28515625" bestFit="1" customWidth="1"/>
  </cols>
  <sheetData>
    <row r="1" spans="1:13">
      <c r="A1" t="s">
        <v>0</v>
      </c>
      <c r="B1">
        <v>65</v>
      </c>
    </row>
    <row r="2" spans="1:13">
      <c r="A2" t="s">
        <v>1</v>
      </c>
      <c r="B2">
        <v>5</v>
      </c>
    </row>
    <row r="3" spans="1:13">
      <c r="A3" t="s">
        <v>2</v>
      </c>
      <c r="B3">
        <v>0.105</v>
      </c>
    </row>
    <row r="4" spans="1:13" ht="15.75">
      <c r="E4" s="4"/>
      <c r="F4" s="4"/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G5">
        <v>0</v>
      </c>
      <c r="K5">
        <f>E4+F4</f>
        <v>0</v>
      </c>
      <c r="L5">
        <f>B1</f>
        <v>65</v>
      </c>
      <c r="M5">
        <f>L5</f>
        <v>65</v>
      </c>
    </row>
    <row r="6" spans="1:13">
      <c r="G6">
        <v>1</v>
      </c>
      <c r="H6">
        <v>9.35</v>
      </c>
      <c r="I6">
        <f>ROUND(0.572024*M5, 2)</f>
        <v>37.18</v>
      </c>
      <c r="J6">
        <f>(I6-H6)</f>
        <v>27.83</v>
      </c>
      <c r="K6">
        <f>J6</f>
        <v>27.83</v>
      </c>
      <c r="L6">
        <f>K6/(1+$B$2/100)^G6</f>
        <v>26.504761904761903</v>
      </c>
      <c r="M6">
        <f>M5+L6</f>
        <v>91.504761904761907</v>
      </c>
    </row>
    <row r="7" spans="1:13">
      <c r="G7">
        <v>2</v>
      </c>
      <c r="H7">
        <v>4.3499999999999996</v>
      </c>
      <c r="I7">
        <f t="shared" ref="I7:I45" si="0">ROUND($B$3*M6, 2)</f>
        <v>9.61</v>
      </c>
      <c r="J7">
        <f t="shared" ref="J7:J45" si="1">(I7-H7)</f>
        <v>5.26</v>
      </c>
      <c r="K7">
        <f t="shared" ref="K7:K45" si="2">J7</f>
        <v>5.26</v>
      </c>
      <c r="L7">
        <f>K7/(1+$B$2/100)^G7</f>
        <v>4.7709750566893421</v>
      </c>
      <c r="M7">
        <f>M6+L7</f>
        <v>96.275736961451244</v>
      </c>
    </row>
    <row r="8" spans="1:13">
      <c r="G8">
        <v>3</v>
      </c>
      <c r="H8">
        <f>H7</f>
        <v>4.3499999999999996</v>
      </c>
      <c r="I8">
        <f t="shared" si="0"/>
        <v>10.11</v>
      </c>
      <c r="J8">
        <f t="shared" si="1"/>
        <v>5.76</v>
      </c>
      <c r="K8">
        <f t="shared" si="2"/>
        <v>5.76</v>
      </c>
      <c r="L8">
        <f>K8/(1+$B$2/100)^G8</f>
        <v>4.9757045675413014</v>
      </c>
      <c r="M8">
        <f>M7+L8</f>
        <v>101.25144152899254</v>
      </c>
    </row>
    <row r="9" spans="1:13">
      <c r="G9">
        <v>4</v>
      </c>
      <c r="H9">
        <f>H8</f>
        <v>4.3499999999999996</v>
      </c>
      <c r="I9">
        <f t="shared" si="0"/>
        <v>10.63</v>
      </c>
      <c r="J9">
        <f t="shared" si="1"/>
        <v>6.2800000000000011</v>
      </c>
      <c r="K9">
        <f t="shared" si="2"/>
        <v>6.2800000000000011</v>
      </c>
      <c r="L9">
        <f>K9/(1+$B$2/100)^G9</f>
        <v>5.1665715416930196</v>
      </c>
      <c r="M9">
        <f>M8+L9</f>
        <v>106.41801307068556</v>
      </c>
    </row>
    <row r="10" spans="1:13">
      <c r="G10">
        <v>5</v>
      </c>
      <c r="H10">
        <f t="shared" ref="H10:H45" si="3">H9</f>
        <v>4.3499999999999996</v>
      </c>
      <c r="I10">
        <f t="shared" si="0"/>
        <v>11.17</v>
      </c>
      <c r="J10">
        <f t="shared" si="1"/>
        <v>6.82</v>
      </c>
      <c r="K10">
        <f t="shared" si="2"/>
        <v>6.82</v>
      </c>
      <c r="L10">
        <f>K10/(1+$B$2/100)^G10</f>
        <v>5.3436484553148906</v>
      </c>
      <c r="M10">
        <f>M9+L10</f>
        <v>111.76166152600045</v>
      </c>
    </row>
    <row r="11" spans="1:13">
      <c r="G11">
        <v>6</v>
      </c>
      <c r="H11">
        <f t="shared" si="3"/>
        <v>4.3499999999999996</v>
      </c>
      <c r="I11">
        <f t="shared" si="0"/>
        <v>11.73</v>
      </c>
      <c r="J11">
        <f t="shared" si="1"/>
        <v>7.3800000000000008</v>
      </c>
      <c r="K11">
        <f t="shared" si="2"/>
        <v>7.3800000000000008</v>
      </c>
      <c r="L11">
        <f>K11/(1+$B$2/100)^G11</f>
        <v>5.5070696271783124</v>
      </c>
      <c r="M11">
        <f>M10+L11</f>
        <v>117.26873115317876</v>
      </c>
    </row>
    <row r="12" spans="1:13">
      <c r="G12">
        <v>7</v>
      </c>
      <c r="H12">
        <f t="shared" si="3"/>
        <v>4.3499999999999996</v>
      </c>
      <c r="I12">
        <f t="shared" si="0"/>
        <v>12.31</v>
      </c>
      <c r="J12">
        <f t="shared" si="1"/>
        <v>7.9600000000000009</v>
      </c>
      <c r="K12">
        <f t="shared" si="2"/>
        <v>7.9600000000000009</v>
      </c>
      <c r="L12">
        <f>K12/(1+$B$2/100)^G12</f>
        <v>5.6570233878357676</v>
      </c>
      <c r="M12">
        <f>M11+L12</f>
        <v>122.92575454101453</v>
      </c>
    </row>
    <row r="13" spans="1:13">
      <c r="G13">
        <v>8</v>
      </c>
      <c r="H13">
        <f t="shared" si="3"/>
        <v>4.3499999999999996</v>
      </c>
      <c r="I13">
        <f t="shared" si="0"/>
        <v>12.91</v>
      </c>
      <c r="J13">
        <f t="shared" si="1"/>
        <v>8.56</v>
      </c>
      <c r="K13">
        <f t="shared" si="2"/>
        <v>8.56</v>
      </c>
      <c r="L13">
        <f>K13/(1+$B$2/100)^G13</f>
        <v>5.7937449389655624</v>
      </c>
      <c r="M13">
        <f>M12+L13</f>
        <v>128.7194994799801</v>
      </c>
    </row>
    <row r="14" spans="1:13">
      <c r="G14">
        <v>9</v>
      </c>
      <c r="H14">
        <f t="shared" si="3"/>
        <v>4.3499999999999996</v>
      </c>
      <c r="I14">
        <f t="shared" si="0"/>
        <v>13.52</v>
      </c>
      <c r="J14">
        <f t="shared" si="1"/>
        <v>9.17</v>
      </c>
      <c r="K14">
        <f t="shared" si="2"/>
        <v>9.17</v>
      </c>
      <c r="L14">
        <f>K14/(1+$B$2/100)^G14</f>
        <v>5.9110637617172008</v>
      </c>
      <c r="M14">
        <f>M13+L14</f>
        <v>134.6305632416973</v>
      </c>
    </row>
    <row r="15" spans="1:13">
      <c r="G15">
        <v>10</v>
      </c>
      <c r="H15">
        <f t="shared" si="3"/>
        <v>4.3499999999999996</v>
      </c>
      <c r="I15">
        <f t="shared" si="0"/>
        <v>14.14</v>
      </c>
      <c r="J15">
        <f t="shared" si="1"/>
        <v>9.7900000000000009</v>
      </c>
      <c r="K15">
        <f t="shared" si="2"/>
        <v>9.7900000000000009</v>
      </c>
      <c r="L15">
        <f>K15/(1+$B$2/100)^G15</f>
        <v>6.010210752164034</v>
      </c>
      <c r="M15">
        <f>M14+L15-B1</f>
        <v>75.64077399386133</v>
      </c>
    </row>
    <row r="16" spans="1:13">
      <c r="G16">
        <v>11</v>
      </c>
      <c r="H16">
        <f t="shared" si="3"/>
        <v>4.3499999999999996</v>
      </c>
      <c r="I16">
        <f t="shared" si="0"/>
        <v>7.94</v>
      </c>
      <c r="J16">
        <f t="shared" si="1"/>
        <v>3.5900000000000007</v>
      </c>
      <c r="K16">
        <f t="shared" si="2"/>
        <v>3.5900000000000007</v>
      </c>
      <c r="L16">
        <f>K16/(1+$B$2/100)^G16</f>
        <v>2.0989986478203106</v>
      </c>
      <c r="M16">
        <f t="shared" ref="M16:M45" si="4">M15+L16</f>
        <v>77.73977264168164</v>
      </c>
    </row>
    <row r="17" spans="1:13">
      <c r="G17">
        <v>12</v>
      </c>
      <c r="H17">
        <f t="shared" si="3"/>
        <v>4.3499999999999996</v>
      </c>
      <c r="I17">
        <f t="shared" si="0"/>
        <v>8.16</v>
      </c>
      <c r="J17">
        <f t="shared" si="1"/>
        <v>3.8100000000000005</v>
      </c>
      <c r="K17">
        <f t="shared" si="2"/>
        <v>3.8100000000000005</v>
      </c>
      <c r="L17">
        <f>K17/(1+$B$2/100)^G17</f>
        <v>2.1215505632565019</v>
      </c>
      <c r="M17">
        <f t="shared" si="4"/>
        <v>79.861323204938145</v>
      </c>
    </row>
    <row r="18" spans="1:13">
      <c r="A18" s="3"/>
      <c r="B18" s="3"/>
      <c r="C18" s="3"/>
      <c r="E18" s="3"/>
      <c r="F18" s="3"/>
      <c r="G18">
        <v>13</v>
      </c>
      <c r="H18">
        <f t="shared" si="3"/>
        <v>4.3499999999999996</v>
      </c>
      <c r="I18">
        <f t="shared" si="0"/>
        <v>8.39</v>
      </c>
      <c r="J18">
        <f t="shared" si="1"/>
        <v>4.0400000000000009</v>
      </c>
      <c r="K18">
        <f t="shared" si="2"/>
        <v>4.0400000000000009</v>
      </c>
      <c r="L18">
        <f>K18/(1+$B$2/100)^G18</f>
        <v>2.142498256606991</v>
      </c>
      <c r="M18">
        <f t="shared" si="4"/>
        <v>82.00382146154513</v>
      </c>
    </row>
    <row r="19" spans="1:13">
      <c r="A19" s="3"/>
      <c r="B19" s="3"/>
      <c r="C19" s="3"/>
      <c r="E19" s="3"/>
      <c r="F19" s="3"/>
      <c r="G19">
        <v>14</v>
      </c>
      <c r="H19">
        <f t="shared" si="3"/>
        <v>4.3499999999999996</v>
      </c>
      <c r="I19">
        <f t="shared" si="0"/>
        <v>8.61</v>
      </c>
      <c r="J19">
        <f t="shared" si="1"/>
        <v>4.26</v>
      </c>
      <c r="K19">
        <f t="shared" si="2"/>
        <v>4.26</v>
      </c>
      <c r="L19">
        <f>K19/(1+$B$2/100)^G19</f>
        <v>2.1515894797609101</v>
      </c>
      <c r="M19">
        <f t="shared" si="4"/>
        <v>84.155410941306044</v>
      </c>
    </row>
    <row r="20" spans="1:13">
      <c r="A20" s="3"/>
      <c r="B20" s="3"/>
      <c r="C20" s="3"/>
      <c r="E20" s="3"/>
      <c r="F20" s="3"/>
      <c r="G20">
        <v>15</v>
      </c>
      <c r="H20">
        <f t="shared" si="3"/>
        <v>4.3499999999999996</v>
      </c>
      <c r="I20">
        <f t="shared" si="0"/>
        <v>8.84</v>
      </c>
      <c r="J20">
        <f t="shared" si="1"/>
        <v>4.49</v>
      </c>
      <c r="K20">
        <f t="shared" si="2"/>
        <v>4.49</v>
      </c>
      <c r="L20">
        <f>K20/(1+$B$2/100)^G20</f>
        <v>2.1597667704284564</v>
      </c>
      <c r="M20">
        <f t="shared" si="4"/>
        <v>86.315177711734506</v>
      </c>
    </row>
    <row r="21" spans="1:13">
      <c r="G21">
        <v>16</v>
      </c>
      <c r="H21">
        <f t="shared" si="3"/>
        <v>4.3499999999999996</v>
      </c>
      <c r="I21">
        <f t="shared" si="0"/>
        <v>9.06</v>
      </c>
      <c r="J21">
        <f t="shared" si="1"/>
        <v>4.7100000000000009</v>
      </c>
      <c r="K21">
        <f t="shared" si="2"/>
        <v>4.7100000000000009</v>
      </c>
      <c r="L21">
        <f>K21/(1+$B$2/100)^G21</f>
        <v>2.1577052685794955</v>
      </c>
      <c r="M21">
        <f t="shared" si="4"/>
        <v>88.472882980313997</v>
      </c>
    </row>
    <row r="22" spans="1:13">
      <c r="G22">
        <v>17</v>
      </c>
      <c r="H22">
        <f t="shared" si="3"/>
        <v>4.3499999999999996</v>
      </c>
      <c r="I22">
        <f t="shared" si="0"/>
        <v>9.2899999999999991</v>
      </c>
      <c r="J22">
        <f t="shared" si="1"/>
        <v>4.9399999999999995</v>
      </c>
      <c r="K22">
        <f t="shared" si="2"/>
        <v>4.9399999999999995</v>
      </c>
      <c r="L22">
        <f>K22/(1+$B$2/100)^G22</f>
        <v>2.1553056367976349</v>
      </c>
      <c r="M22">
        <f t="shared" si="4"/>
        <v>90.628188617111633</v>
      </c>
    </row>
    <row r="23" spans="1:13">
      <c r="G23">
        <v>18</v>
      </c>
      <c r="H23">
        <f t="shared" si="3"/>
        <v>4.3499999999999996</v>
      </c>
      <c r="I23">
        <f t="shared" si="0"/>
        <v>9.52</v>
      </c>
      <c r="J23">
        <f t="shared" si="1"/>
        <v>5.17</v>
      </c>
      <c r="K23">
        <f t="shared" si="2"/>
        <v>5.17</v>
      </c>
      <c r="L23">
        <f>K23/(1+$B$2/100)^G23</f>
        <v>2.1482417856648879</v>
      </c>
      <c r="M23">
        <f t="shared" si="4"/>
        <v>92.776430402776526</v>
      </c>
    </row>
    <row r="24" spans="1:13">
      <c r="G24">
        <v>19</v>
      </c>
      <c r="H24">
        <f t="shared" si="3"/>
        <v>4.3499999999999996</v>
      </c>
      <c r="I24">
        <f t="shared" si="0"/>
        <v>9.74</v>
      </c>
      <c r="J24">
        <f t="shared" si="1"/>
        <v>5.3900000000000006</v>
      </c>
      <c r="K24">
        <f t="shared" si="2"/>
        <v>5.3900000000000006</v>
      </c>
      <c r="L24">
        <f>K24/(1+$B$2/100)^G24</f>
        <v>2.1330060283197469</v>
      </c>
      <c r="M24">
        <f t="shared" si="4"/>
        <v>94.909436431096267</v>
      </c>
    </row>
    <row r="25" spans="1:13">
      <c r="G25">
        <v>20</v>
      </c>
      <c r="H25">
        <f t="shared" si="3"/>
        <v>4.3499999999999996</v>
      </c>
      <c r="I25">
        <f t="shared" si="0"/>
        <v>9.9700000000000006</v>
      </c>
      <c r="J25">
        <f t="shared" si="1"/>
        <v>5.620000000000001</v>
      </c>
      <c r="K25">
        <f t="shared" si="2"/>
        <v>5.620000000000001</v>
      </c>
      <c r="L25">
        <f>K25/(1+$B$2/100)^G25</f>
        <v>2.1181188937462636</v>
      </c>
      <c r="M25">
        <f t="shared" si="4"/>
        <v>97.027555324842524</v>
      </c>
    </row>
    <row r="26" spans="1:13">
      <c r="G26">
        <v>21</v>
      </c>
      <c r="H26">
        <f t="shared" si="3"/>
        <v>4.3499999999999996</v>
      </c>
      <c r="I26">
        <f t="shared" si="0"/>
        <v>10.19</v>
      </c>
      <c r="J26">
        <f t="shared" si="1"/>
        <v>5.84</v>
      </c>
      <c r="K26">
        <f t="shared" si="2"/>
        <v>5.84</v>
      </c>
      <c r="L26">
        <f>K26/(1+$B$2/100)^G26</f>
        <v>2.0962234095031653</v>
      </c>
      <c r="M26">
        <f t="shared" si="4"/>
        <v>99.123778734345692</v>
      </c>
    </row>
    <row r="27" spans="1:13">
      <c r="G27">
        <v>22</v>
      </c>
      <c r="H27">
        <f t="shared" si="3"/>
        <v>4.3499999999999996</v>
      </c>
      <c r="I27">
        <f t="shared" si="0"/>
        <v>10.41</v>
      </c>
      <c r="J27">
        <f t="shared" si="1"/>
        <v>6.0600000000000005</v>
      </c>
      <c r="K27">
        <f t="shared" si="2"/>
        <v>6.0600000000000005</v>
      </c>
      <c r="L27">
        <f>K27/(1+$B$2/100)^G27</f>
        <v>2.071610218784929</v>
      </c>
      <c r="M27">
        <f t="shared" si="4"/>
        <v>101.19538895313062</v>
      </c>
    </row>
    <row r="28" spans="1:13">
      <c r="G28">
        <v>23</v>
      </c>
      <c r="H28">
        <f t="shared" si="3"/>
        <v>4.3499999999999996</v>
      </c>
      <c r="I28">
        <f t="shared" si="0"/>
        <v>10.63</v>
      </c>
      <c r="J28">
        <f t="shared" si="1"/>
        <v>6.2800000000000011</v>
      </c>
      <c r="K28">
        <f t="shared" si="2"/>
        <v>6.2800000000000011</v>
      </c>
      <c r="L28">
        <f>K28/(1+$B$2/100)^G28</f>
        <v>2.0445878004037956</v>
      </c>
      <c r="M28">
        <f t="shared" si="4"/>
        <v>103.23997675353441</v>
      </c>
    </row>
    <row r="29" spans="1:13">
      <c r="G29">
        <v>24</v>
      </c>
      <c r="H29">
        <f t="shared" si="3"/>
        <v>4.3499999999999996</v>
      </c>
      <c r="I29">
        <f t="shared" si="0"/>
        <v>10.84</v>
      </c>
      <c r="J29">
        <f t="shared" si="1"/>
        <v>6.49</v>
      </c>
      <c r="K29">
        <f t="shared" si="2"/>
        <v>6.49</v>
      </c>
      <c r="L29">
        <f>K29/(1+$B$2/100)^G29</f>
        <v>2.0123407377343998</v>
      </c>
      <c r="M29">
        <f t="shared" si="4"/>
        <v>105.25231749126881</v>
      </c>
    </row>
    <row r="30" spans="1:13">
      <c r="G30">
        <v>25</v>
      </c>
      <c r="H30">
        <f t="shared" si="3"/>
        <v>4.3499999999999996</v>
      </c>
      <c r="I30">
        <f t="shared" si="0"/>
        <v>11.05</v>
      </c>
      <c r="J30">
        <f t="shared" si="1"/>
        <v>6.7000000000000011</v>
      </c>
      <c r="K30">
        <f t="shared" si="2"/>
        <v>6.7000000000000011</v>
      </c>
      <c r="L30">
        <f>K30/(1+$B$2/100)^G30</f>
        <v>1.9785285703750064</v>
      </c>
      <c r="M30">
        <f t="shared" si="4"/>
        <v>107.23084606164382</v>
      </c>
    </row>
    <row r="31" spans="1:13">
      <c r="G31">
        <v>26</v>
      </c>
      <c r="H31">
        <f t="shared" si="3"/>
        <v>4.3499999999999996</v>
      </c>
      <c r="I31">
        <f t="shared" si="0"/>
        <v>11.26</v>
      </c>
      <c r="J31">
        <f t="shared" si="1"/>
        <v>6.91</v>
      </c>
      <c r="K31">
        <f t="shared" si="2"/>
        <v>6.91</v>
      </c>
      <c r="L31">
        <f>K31/(1+$B$2/100)^G31</f>
        <v>1.9433734785062249</v>
      </c>
      <c r="M31">
        <f t="shared" si="4"/>
        <v>109.17421954015005</v>
      </c>
    </row>
    <row r="32" spans="1:13">
      <c r="G32">
        <v>27</v>
      </c>
      <c r="H32">
        <f t="shared" si="3"/>
        <v>4.3499999999999996</v>
      </c>
      <c r="I32">
        <f t="shared" si="0"/>
        <v>11.46</v>
      </c>
      <c r="J32">
        <f t="shared" si="1"/>
        <v>7.1100000000000012</v>
      </c>
      <c r="K32">
        <f t="shared" si="2"/>
        <v>7.1100000000000012</v>
      </c>
      <c r="L32">
        <f>K32/(1+$B$2/100)^G32</f>
        <v>1.9044015480916903</v>
      </c>
      <c r="M32">
        <f t="shared" si="4"/>
        <v>111.07862108824173</v>
      </c>
    </row>
    <row r="33" spans="7:13">
      <c r="G33">
        <v>28</v>
      </c>
      <c r="H33">
        <f t="shared" si="3"/>
        <v>4.3499999999999996</v>
      </c>
      <c r="I33">
        <f t="shared" si="0"/>
        <v>11.66</v>
      </c>
      <c r="J33">
        <f t="shared" si="1"/>
        <v>7.3100000000000005</v>
      </c>
      <c r="K33">
        <f t="shared" si="2"/>
        <v>7.3100000000000005</v>
      </c>
      <c r="L33">
        <f>K33/(1+$B$2/100)^G33</f>
        <v>1.8647344875159411</v>
      </c>
      <c r="M33">
        <f t="shared" si="4"/>
        <v>112.94335557575768</v>
      </c>
    </row>
    <row r="34" spans="7:13">
      <c r="G34">
        <v>29</v>
      </c>
      <c r="H34">
        <f t="shared" si="3"/>
        <v>4.3499999999999996</v>
      </c>
      <c r="I34">
        <f t="shared" si="0"/>
        <v>11.86</v>
      </c>
      <c r="J34">
        <f t="shared" si="1"/>
        <v>7.51</v>
      </c>
      <c r="K34">
        <f t="shared" si="2"/>
        <v>7.51</v>
      </c>
      <c r="L34">
        <f>K34/(1+$B$2/100)^G34</f>
        <v>1.8245268713757687</v>
      </c>
      <c r="M34">
        <f t="shared" si="4"/>
        <v>114.76788244713345</v>
      </c>
    </row>
    <row r="35" spans="7:13">
      <c r="G35">
        <v>30</v>
      </c>
      <c r="H35">
        <f t="shared" si="3"/>
        <v>4.3499999999999996</v>
      </c>
      <c r="I35">
        <f t="shared" si="0"/>
        <v>12.05</v>
      </c>
      <c r="J35">
        <f t="shared" si="1"/>
        <v>7.7000000000000011</v>
      </c>
      <c r="K35">
        <f t="shared" si="2"/>
        <v>7.7000000000000011</v>
      </c>
      <c r="L35">
        <f>K35/(1+$B$2/100)^G35</f>
        <v>1.781606354650108</v>
      </c>
      <c r="M35">
        <f t="shared" si="4"/>
        <v>116.54948880178355</v>
      </c>
    </row>
    <row r="36" spans="7:13">
      <c r="G36">
        <v>31</v>
      </c>
      <c r="H36">
        <f t="shared" si="3"/>
        <v>4.3499999999999996</v>
      </c>
      <c r="I36">
        <f t="shared" si="0"/>
        <v>12.24</v>
      </c>
      <c r="J36">
        <f t="shared" si="1"/>
        <v>7.8900000000000006</v>
      </c>
      <c r="K36">
        <f t="shared" si="2"/>
        <v>7.8900000000000006</v>
      </c>
      <c r="L36">
        <f>K36/(1+$B$2/100)^G36</f>
        <v>1.7386362570425906</v>
      </c>
      <c r="M36">
        <f t="shared" si="4"/>
        <v>118.28812505882614</v>
      </c>
    </row>
    <row r="37" spans="7:13">
      <c r="G37">
        <v>32</v>
      </c>
      <c r="H37">
        <f t="shared" si="3"/>
        <v>4.3499999999999996</v>
      </c>
      <c r="I37">
        <f t="shared" si="0"/>
        <v>12.42</v>
      </c>
      <c r="J37">
        <f t="shared" si="1"/>
        <v>8.07</v>
      </c>
      <c r="K37">
        <f t="shared" si="2"/>
        <v>8.07</v>
      </c>
      <c r="L37">
        <f>K37/(1+$B$2/100)^G37</f>
        <v>1.6936199643109067</v>
      </c>
      <c r="M37">
        <f t="shared" si="4"/>
        <v>119.98174502313705</v>
      </c>
    </row>
    <row r="38" spans="7:13">
      <c r="G38">
        <v>33</v>
      </c>
      <c r="H38">
        <f t="shared" si="3"/>
        <v>4.3499999999999996</v>
      </c>
      <c r="I38">
        <f t="shared" si="0"/>
        <v>12.6</v>
      </c>
      <c r="J38">
        <f t="shared" si="1"/>
        <v>8.25</v>
      </c>
      <c r="K38">
        <f t="shared" si="2"/>
        <v>8.25</v>
      </c>
      <c r="L38">
        <f>K38/(1+$B$2/100)^G38</f>
        <v>1.6489484517100348</v>
      </c>
      <c r="M38">
        <f t="shared" si="4"/>
        <v>121.63069347484709</v>
      </c>
    </row>
    <row r="39" spans="7:13">
      <c r="G39">
        <v>34</v>
      </c>
      <c r="H39">
        <f t="shared" si="3"/>
        <v>4.3499999999999996</v>
      </c>
      <c r="I39">
        <f t="shared" si="0"/>
        <v>12.77</v>
      </c>
      <c r="J39">
        <f t="shared" si="1"/>
        <v>8.42</v>
      </c>
      <c r="K39">
        <f t="shared" si="2"/>
        <v>8.42</v>
      </c>
      <c r="L39">
        <f>K39/(1+$B$2/100)^G39</f>
        <v>1.6027874128021349</v>
      </c>
      <c r="M39">
        <f t="shared" si="4"/>
        <v>123.23348088764922</v>
      </c>
    </row>
    <row r="40" spans="7:13">
      <c r="G40">
        <v>35</v>
      </c>
      <c r="H40">
        <f t="shared" si="3"/>
        <v>4.3499999999999996</v>
      </c>
      <c r="I40">
        <f t="shared" si="0"/>
        <v>12.94</v>
      </c>
      <c r="J40">
        <f t="shared" si="1"/>
        <v>8.59</v>
      </c>
      <c r="K40">
        <f t="shared" si="2"/>
        <v>8.59</v>
      </c>
      <c r="L40">
        <f>K40/(1+$B$2/100)^G40</f>
        <v>1.5572835511786378</v>
      </c>
      <c r="M40">
        <f t="shared" si="4"/>
        <v>124.79076443882786</v>
      </c>
    </row>
    <row r="41" spans="7:13">
      <c r="G41">
        <v>36</v>
      </c>
      <c r="H41">
        <f t="shared" si="3"/>
        <v>4.3499999999999996</v>
      </c>
      <c r="I41">
        <f t="shared" si="0"/>
        <v>13.1</v>
      </c>
      <c r="J41">
        <f t="shared" si="1"/>
        <v>8.75</v>
      </c>
      <c r="K41">
        <f t="shared" si="2"/>
        <v>8.75</v>
      </c>
      <c r="L41">
        <f>K41/(1+$B$2/100)^G41</f>
        <v>1.5107523779381431</v>
      </c>
      <c r="M41">
        <f t="shared" si="4"/>
        <v>126.30151681676601</v>
      </c>
    </row>
    <row r="42" spans="7:13">
      <c r="G42">
        <v>37</v>
      </c>
      <c r="H42">
        <f t="shared" si="3"/>
        <v>4.3499999999999996</v>
      </c>
      <c r="I42">
        <f t="shared" si="0"/>
        <v>13.26</v>
      </c>
      <c r="J42">
        <f t="shared" si="1"/>
        <v>8.91</v>
      </c>
      <c r="K42">
        <f t="shared" si="2"/>
        <v>8.91</v>
      </c>
      <c r="L42">
        <f>K42/(1+$B$2/100)^G42</f>
        <v>1.4651214897881746</v>
      </c>
      <c r="M42">
        <f t="shared" si="4"/>
        <v>127.76663830655419</v>
      </c>
    </row>
    <row r="43" spans="7:13">
      <c r="G43">
        <v>38</v>
      </c>
      <c r="H43">
        <f t="shared" si="3"/>
        <v>4.3499999999999996</v>
      </c>
      <c r="I43">
        <f t="shared" si="0"/>
        <v>13.42</v>
      </c>
      <c r="J43">
        <f t="shared" si="1"/>
        <v>9.07</v>
      </c>
      <c r="K43">
        <f t="shared" si="2"/>
        <v>9.07</v>
      </c>
      <c r="L43">
        <f>K43/(1+$B$2/100)^G43</f>
        <v>1.420410658156031</v>
      </c>
      <c r="M43">
        <f t="shared" si="4"/>
        <v>129.18704896471021</v>
      </c>
    </row>
    <row r="44" spans="7:13">
      <c r="G44">
        <v>39</v>
      </c>
      <c r="H44">
        <f t="shared" si="3"/>
        <v>4.3499999999999996</v>
      </c>
      <c r="I44">
        <f t="shared" si="0"/>
        <v>13.56</v>
      </c>
      <c r="J44">
        <f t="shared" si="1"/>
        <v>9.2100000000000009</v>
      </c>
      <c r="K44">
        <f t="shared" si="2"/>
        <v>9.2100000000000009</v>
      </c>
      <c r="L44">
        <f>K44/(1+$B$2/100)^G44</f>
        <v>1.3736527706848367</v>
      </c>
      <c r="M44">
        <f t="shared" si="4"/>
        <v>130.56070173539504</v>
      </c>
    </row>
    <row r="45" spans="7:13">
      <c r="G45">
        <v>40</v>
      </c>
      <c r="H45">
        <f t="shared" si="3"/>
        <v>4.3499999999999996</v>
      </c>
      <c r="I45">
        <f t="shared" si="0"/>
        <v>13.71</v>
      </c>
      <c r="J45">
        <f t="shared" si="1"/>
        <v>9.3600000000000012</v>
      </c>
      <c r="K45">
        <f t="shared" si="2"/>
        <v>9.3600000000000012</v>
      </c>
      <c r="L45">
        <f>K45/(1+$B$2/100)^G45</f>
        <v>1.3295475863306008</v>
      </c>
      <c r="M45">
        <f t="shared" si="4"/>
        <v>131.89024932172563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81D1-5991-45AA-B4C0-433C852B9175}">
  <dimension ref="A1:H13"/>
  <sheetViews>
    <sheetView workbookViewId="0">
      <selection activeCell="F2" sqref="F2"/>
    </sheetView>
  </sheetViews>
  <sheetFormatPr defaultRowHeight="15"/>
  <cols>
    <col min="2" max="2" width="28" customWidth="1"/>
    <col min="3" max="3" width="13.85546875" customWidth="1"/>
  </cols>
  <sheetData>
    <row r="1" spans="1:8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B2" t="s">
        <v>17</v>
      </c>
      <c r="C2">
        <v>22063</v>
      </c>
      <c r="D2">
        <v>30</v>
      </c>
      <c r="E2">
        <f>C2*D2</f>
        <v>661890</v>
      </c>
      <c r="F2">
        <f>SUM(E2:E9)</f>
        <v>4336466.3899999997</v>
      </c>
    </row>
    <row r="3" spans="1:8">
      <c r="B3" t="s">
        <v>18</v>
      </c>
      <c r="C3">
        <v>17280</v>
      </c>
      <c r="D3">
        <v>45</v>
      </c>
      <c r="E3">
        <f t="shared" ref="E3:E8" si="0">C3*D3</f>
        <v>777600</v>
      </c>
      <c r="H3" s="1" t="s">
        <v>19</v>
      </c>
    </row>
    <row r="4" spans="1:8">
      <c r="B4" t="s">
        <v>20</v>
      </c>
      <c r="C4">
        <v>4800</v>
      </c>
      <c r="D4">
        <v>15</v>
      </c>
      <c r="E4">
        <f t="shared" si="0"/>
        <v>72000</v>
      </c>
      <c r="H4" s="1" t="s">
        <v>21</v>
      </c>
    </row>
    <row r="5" spans="1:8">
      <c r="B5" t="s">
        <v>22</v>
      </c>
      <c r="C5">
        <v>2298</v>
      </c>
      <c r="D5">
        <v>15</v>
      </c>
      <c r="E5">
        <f t="shared" si="0"/>
        <v>34470</v>
      </c>
      <c r="H5" s="1" t="s">
        <v>23</v>
      </c>
    </row>
    <row r="6" spans="1:8">
      <c r="B6" t="s">
        <v>24</v>
      </c>
      <c r="C6">
        <v>12732</v>
      </c>
      <c r="D6">
        <v>1</v>
      </c>
      <c r="E6">
        <f t="shared" si="0"/>
        <v>12732</v>
      </c>
      <c r="H6" s="1" t="s">
        <v>25</v>
      </c>
    </row>
    <row r="7" spans="1:8">
      <c r="B7" t="s">
        <v>26</v>
      </c>
      <c r="C7">
        <v>48000</v>
      </c>
      <c r="D7">
        <v>16</v>
      </c>
      <c r="E7">
        <f t="shared" si="0"/>
        <v>768000</v>
      </c>
      <c r="H7" s="1" t="s">
        <v>27</v>
      </c>
    </row>
    <row r="8" spans="1:8">
      <c r="B8" t="s">
        <v>28</v>
      </c>
      <c r="C8" s="2">
        <v>120000</v>
      </c>
      <c r="D8">
        <v>15</v>
      </c>
      <c r="E8">
        <f t="shared" si="0"/>
        <v>1800000</v>
      </c>
    </row>
    <row r="9" spans="1:8">
      <c r="B9" t="s">
        <v>29</v>
      </c>
      <c r="E9">
        <v>209774.39</v>
      </c>
      <c r="H9" s="1" t="s">
        <v>30</v>
      </c>
    </row>
    <row r="10" spans="1:8">
      <c r="H10" s="1"/>
    </row>
    <row r="12" spans="1:8">
      <c r="A12" t="s">
        <v>31</v>
      </c>
      <c r="E12">
        <v>4350000</v>
      </c>
    </row>
    <row r="13" spans="1:8">
      <c r="A13" t="s">
        <v>32</v>
      </c>
      <c r="E13">
        <v>5000000</v>
      </c>
    </row>
  </sheetData>
  <hyperlinks>
    <hyperlink ref="H3" r:id="rId1" location=":~:text=In%20Uganda%2C%20doctors%20categorized%20as,million%20(%242%2C880)%20a%20month" xr:uid="{5B5968E5-7A00-4455-BBD4-EB765F2580A5}"/>
    <hyperlink ref="H7" r:id="rId2" xr:uid="{A1C708B3-3497-4699-9F3F-E4E1752B3DB0}"/>
    <hyperlink ref="H5" r:id="rId3" xr:uid="{9F640E88-8CED-40F0-B4A5-8011E8652B31}"/>
    <hyperlink ref="H4" r:id="rId4" xr:uid="{6CEB8136-8860-4174-A88D-BDABB89CAD05}"/>
    <hyperlink ref="H6" r:id="rId5" xr:uid="{9CE4EA08-0F3F-46F5-84A9-55BD15BBC5C0}"/>
    <hyperlink ref="H9" r:id="rId6" xr:uid="{5E7E5275-2BC5-4523-B80A-B804D4AE05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宁远 张</dc:creator>
  <cp:keywords/>
  <dc:description/>
  <cp:lastModifiedBy/>
  <cp:revision/>
  <dcterms:created xsi:type="dcterms:W3CDTF">2023-12-06T01:39:52Z</dcterms:created>
  <dcterms:modified xsi:type="dcterms:W3CDTF">2023-12-16T01:00:10Z</dcterms:modified>
  <cp:category/>
  <cp:contentStatus/>
</cp:coreProperties>
</file>