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to\Downloads\"/>
    </mc:Choice>
  </mc:AlternateContent>
  <xr:revisionPtr revIDLastSave="0" documentId="13_ncr:1_{2B58FEF1-62E3-4F8E-94A9-668804F3233F}" xr6:coauthVersionLast="47" xr6:coauthVersionMax="47" xr10:uidLastSave="{00000000-0000-0000-0000-000000000000}"/>
  <bookViews>
    <workbookView xWindow="-108" yWindow="-108" windowWidth="23256" windowHeight="12576" xr2:uid="{6AAAAD93-CBE8-A94C-B988-B48D810A828C}"/>
  </bookViews>
  <sheets>
    <sheet name="Задания" sheetId="4" r:id="rId1"/>
    <sheet name="Задания 1-3" sheetId="1" r:id="rId2"/>
    <sheet name="Задание 4" sheetId="2" r:id="rId3"/>
    <sheet name="Задание 5" sheetId="5" r:id="rId4"/>
  </sheets>
  <definedNames>
    <definedName name="_xlnm._FilterDatabase" localSheetId="2" hidden="1">'Задание 4'!$A$5:$H$45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Q34" i="1"/>
  <c r="Q35" i="1"/>
  <c r="Q36" i="1"/>
  <c r="Q37" i="1"/>
  <c r="Q32" i="1"/>
  <c r="P33" i="1"/>
  <c r="P34" i="1"/>
  <c r="P35" i="1"/>
  <c r="P36" i="1"/>
  <c r="P37" i="1"/>
  <c r="P32" i="1"/>
  <c r="O37" i="1"/>
  <c r="O33" i="1"/>
  <c r="O34" i="1"/>
  <c r="O35" i="1"/>
  <c r="O36" i="1"/>
  <c r="O32" i="1"/>
  <c r="N33" i="1"/>
  <c r="N34" i="1"/>
  <c r="N35" i="1"/>
  <c r="N36" i="1"/>
  <c r="N37" i="1"/>
  <c r="N32" i="1"/>
  <c r="D9" i="1"/>
  <c r="D10" i="1"/>
  <c r="D11" i="1"/>
  <c r="D12" i="1"/>
  <c r="D13" i="1"/>
  <c r="D14" i="1"/>
  <c r="D8" i="1"/>
  <c r="C36" i="5"/>
  <c r="C29" i="5"/>
  <c r="C30" i="5"/>
  <c r="C31" i="5"/>
  <c r="C32" i="5"/>
  <c r="C33" i="5"/>
  <c r="C34" i="5"/>
  <c r="C35" i="5"/>
  <c r="C28" i="5"/>
  <c r="D22" i="5"/>
  <c r="D10" i="5"/>
  <c r="D11" i="5"/>
  <c r="D12" i="5"/>
  <c r="D13" i="5"/>
  <c r="D14" i="5"/>
  <c r="D15" i="5"/>
  <c r="D16" i="5"/>
  <c r="D17" i="5"/>
  <c r="D18" i="5"/>
  <c r="D19" i="5"/>
  <c r="D20" i="5"/>
  <c r="D21" i="5"/>
  <c r="D23" i="5"/>
  <c r="D24" i="5"/>
  <c r="D25" i="5"/>
  <c r="D26" i="5"/>
  <c r="D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9" i="5"/>
  <c r="E22" i="5"/>
  <c r="E23" i="5"/>
  <c r="E24" i="5"/>
  <c r="E25" i="5"/>
  <c r="E26" i="5"/>
  <c r="E11" i="5"/>
  <c r="E12" i="5"/>
  <c r="E13" i="5"/>
  <c r="E14" i="5"/>
  <c r="E15" i="5"/>
  <c r="E16" i="5"/>
  <c r="E17" i="5"/>
  <c r="E18" i="5"/>
  <c r="E19" i="5"/>
  <c r="E20" i="5"/>
  <c r="E21" i="5"/>
  <c r="E10" i="5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N23" i="1"/>
  <c r="N24" i="1" s="1"/>
  <c r="N22" i="1"/>
  <c r="C24" i="1"/>
  <c r="D24" i="1"/>
  <c r="E24" i="1"/>
  <c r="F24" i="1"/>
  <c r="G24" i="1"/>
  <c r="H24" i="1"/>
  <c r="I24" i="1"/>
  <c r="J24" i="1"/>
  <c r="K24" i="1"/>
  <c r="L24" i="1"/>
  <c r="M24" i="1"/>
  <c r="O24" i="1"/>
  <c r="B24" i="1"/>
  <c r="O23" i="1"/>
  <c r="O22" i="1"/>
  <c r="E14" i="1"/>
  <c r="E9" i="1"/>
  <c r="E10" i="1"/>
  <c r="E11" i="1"/>
  <c r="E12" i="1"/>
  <c r="E13" i="1"/>
  <c r="E8" i="1"/>
  <c r="C14" i="1"/>
  <c r="B14" i="1"/>
</calcChain>
</file>

<file path=xl/sharedStrings.xml><?xml version="1.0" encoding="utf-8"?>
<sst xmlns="http://schemas.openxmlformats.org/spreadsheetml/2006/main" count="312" uniqueCount="130">
  <si>
    <t>Задание 1.</t>
  </si>
  <si>
    <t>Группы товаров</t>
  </si>
  <si>
    <t>План региона, шт.</t>
  </si>
  <si>
    <t>Факт продаж, шт.</t>
  </si>
  <si>
    <t>Текущее выполнение плана, %</t>
  </si>
  <si>
    <t>Прогноз выполнения плана, %</t>
  </si>
  <si>
    <t>Итого:</t>
  </si>
  <si>
    <t>Задание 2.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</si>
  <si>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</si>
  <si>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</si>
  <si>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</si>
  <si>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</si>
  <si>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</si>
  <si>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</si>
  <si>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</si>
  <si>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</si>
  <si>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</si>
  <si>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</si>
  <si>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</si>
  <si>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</si>
  <si>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Общий</t>
  </si>
  <si>
    <t>1 квартал</t>
  </si>
  <si>
    <t>Прирост, %</t>
  </si>
  <si>
    <t>Задание 3.</t>
  </si>
  <si>
    <t>1 кв</t>
  </si>
  <si>
    <t>2 кв</t>
  </si>
  <si>
    <t>3 кв</t>
  </si>
  <si>
    <t>4 кв</t>
  </si>
  <si>
    <t>Задание 4.</t>
  </si>
  <si>
    <t>Город</t>
  </si>
  <si>
    <t>Магазин</t>
  </si>
  <si>
    <t>Магазин 1</t>
  </si>
  <si>
    <t>Магазин 2</t>
  </si>
  <si>
    <t>Липецк</t>
  </si>
  <si>
    <t>Магазин 3</t>
  </si>
  <si>
    <t>Магазин 4</t>
  </si>
  <si>
    <t>Магазин 5</t>
  </si>
  <si>
    <t>Магазин 6</t>
  </si>
  <si>
    <t>Магазин 7</t>
  </si>
  <si>
    <t>Магазин 8</t>
  </si>
  <si>
    <t>Магазин 9</t>
  </si>
  <si>
    <t>Магазин 10</t>
  </si>
  <si>
    <t>Магазин 11</t>
  </si>
  <si>
    <t>Магазин 12</t>
  </si>
  <si>
    <t>Магазин 13</t>
  </si>
  <si>
    <t>Магазин 14</t>
  </si>
  <si>
    <t>Магазин 15</t>
  </si>
  <si>
    <t>Магазин 16</t>
  </si>
  <si>
    <t>Магазин 17</t>
  </si>
  <si>
    <t>Магазин 18</t>
  </si>
  <si>
    <t>Магазин 19</t>
  </si>
  <si>
    <t>Магазин 20</t>
  </si>
  <si>
    <t>Магазин 21</t>
  </si>
  <si>
    <t>Псков</t>
  </si>
  <si>
    <t>Магазин 22</t>
  </si>
  <si>
    <t>Магазин 23</t>
  </si>
  <si>
    <t>Магазин 24</t>
  </si>
  <si>
    <t>Магазин 25</t>
  </si>
  <si>
    <t>Магазин 26</t>
  </si>
  <si>
    <t>Магазин 27</t>
  </si>
  <si>
    <t>Магазин 28</t>
  </si>
  <si>
    <t>Магазин 29</t>
  </si>
  <si>
    <t>Магазин 30</t>
  </si>
  <si>
    <t>Магазин 31</t>
  </si>
  <si>
    <t>Магазин 32</t>
  </si>
  <si>
    <t>Товар 1</t>
  </si>
  <si>
    <t>Товар 2</t>
  </si>
  <si>
    <t>Товар 3</t>
  </si>
  <si>
    <t>Товар 4</t>
  </si>
  <si>
    <t>Товар 5</t>
  </si>
  <si>
    <t>Товар 6</t>
  </si>
  <si>
    <t>Примечание: в месяце 22 рабочих дня, отработано 17 дней</t>
  </si>
  <si>
    <t>Продажи</t>
  </si>
  <si>
    <t>Рассчитайте текущее и прогнозируемое выполнение плана по каждому  товару и по компании в целом.</t>
  </si>
  <si>
    <r>
      <t xml:space="preserve">Определите </t>
    </r>
    <r>
      <rPr>
        <b/>
        <sz val="12"/>
        <rFont val="Calibri"/>
        <family val="2"/>
        <scheme val="minor"/>
      </rPr>
      <t>долю</t>
    </r>
    <r>
      <rPr>
        <sz val="12"/>
        <rFont val="Calibri"/>
        <family val="2"/>
        <scheme val="minor"/>
      </rPr>
      <t xml:space="preserve"> товара в продажах за каждый квартал.</t>
    </r>
  </si>
  <si>
    <t>Менеджер</t>
  </si>
  <si>
    <t>Толстой</t>
  </si>
  <si>
    <t>Лермонтов</t>
  </si>
  <si>
    <t>Пушкин</t>
  </si>
  <si>
    <t>Маяковский</t>
  </si>
  <si>
    <t>Носов</t>
  </si>
  <si>
    <t>Куприн</t>
  </si>
  <si>
    <t>Москва</t>
  </si>
  <si>
    <t>Владимир</t>
  </si>
  <si>
    <t>Санкт-Петербург</t>
  </si>
  <si>
    <t>Казань</t>
  </si>
  <si>
    <t>Дмитров</t>
  </si>
  <si>
    <t>Магазин 33</t>
  </si>
  <si>
    <t>Магазин 34</t>
  </si>
  <si>
    <t>Магазин 35</t>
  </si>
  <si>
    <t>Магазин 36</t>
  </si>
  <si>
    <t>Магазин 37</t>
  </si>
  <si>
    <t>Магазин 38</t>
  </si>
  <si>
    <t>Магазин 39</t>
  </si>
  <si>
    <t>Магазин 40</t>
  </si>
  <si>
    <t>Продажи товара №1, руб.</t>
  </si>
  <si>
    <t>Продажи товара №2, руб.</t>
  </si>
  <si>
    <t>Продажи товара №3, руб.</t>
  </si>
  <si>
    <t>Продажи товара №4, руб.</t>
  </si>
  <si>
    <t>Продажи товара №5, руб.</t>
  </si>
  <si>
    <r>
      <t xml:space="preserve">На основании данной таблицы составьте сводную таблицу </t>
    </r>
    <r>
      <rPr>
        <b/>
        <sz val="14"/>
        <rFont val="Calibri"/>
        <family val="2"/>
        <scheme val="minor"/>
      </rPr>
      <t>с общими продажами</t>
    </r>
    <r>
      <rPr>
        <sz val="14"/>
        <rFont val="Calibri"/>
        <family val="2"/>
        <scheme val="minor"/>
      </rPr>
      <t xml:space="preserve"> (суммарно по всем товарам) по каждому городу и магазину </t>
    </r>
    <r>
      <rPr>
        <b/>
        <sz val="14"/>
        <rFont val="Calibri"/>
        <family val="2"/>
        <scheme val="minor"/>
      </rPr>
      <t>в рублях и в долларах ($=70RUR)</t>
    </r>
  </si>
  <si>
    <t>На листе "Задания 1-3":</t>
  </si>
  <si>
    <t xml:space="preserve">Пример заданий для прохождения Excel-собеседования </t>
  </si>
  <si>
    <t>(Sales Analyst)</t>
  </si>
  <si>
    <t>Ответы к заданиям необходимо внести в закрашенные голубые ячейки - &gt;</t>
  </si>
  <si>
    <t>На листе "Задание 4":</t>
  </si>
  <si>
    <t>Задание 5.</t>
  </si>
  <si>
    <t>Продажи, руб</t>
  </si>
  <si>
    <t>Доля продаж магазина в городе, %</t>
  </si>
  <si>
    <t>Краснодар</t>
  </si>
  <si>
    <t>Магазин 4 (Москва)</t>
  </si>
  <si>
    <t>Итого по городам</t>
  </si>
  <si>
    <t>Общий итог</t>
  </si>
  <si>
    <t>Заполните столбец "Наименование" с помощью формулы, как в примере.</t>
  </si>
  <si>
    <t>На листе "Задание 5":</t>
  </si>
  <si>
    <t>Необходимо заполнить с помощью формул все ячейки, закрашенные цветом -&gt;</t>
  </si>
  <si>
    <t xml:space="preserve">Необходимо выполнить 5 заданий на трех листах этого файла: </t>
  </si>
  <si>
    <t>Необходимо построить сводную таблицу рядом с исходной таблицей</t>
  </si>
  <si>
    <t>Наименование</t>
  </si>
  <si>
    <t>Рассчитайте показатели в столбце "Доля продаж магазина в городе,  %".</t>
  </si>
  <si>
    <t>Заполните столбец "Менеджер" соответствующими значениями с листа с Заданием 4.</t>
  </si>
  <si>
    <t>Рассчитайте значения "Итого по городам" для ячеек С28-С35.</t>
  </si>
  <si>
    <r>
      <t xml:space="preserve">Определите прирост продаж </t>
    </r>
    <r>
      <rPr>
        <b/>
        <sz val="12"/>
        <rFont val="Calibri (Основной текст)"/>
        <charset val="204"/>
      </rPr>
      <t>1 квартала 2019 г</t>
    </r>
    <r>
      <rPr>
        <b/>
        <sz val="12"/>
        <rFont val="Calibri"/>
        <family val="2"/>
        <scheme val="minor"/>
      </rPr>
      <t>.</t>
    </r>
    <r>
      <rPr>
        <sz val="12"/>
        <rFont val="Calibri"/>
        <family val="2"/>
        <scheme val="minor"/>
      </rPr>
      <t xml:space="preserve"> к соответствующему периоду прошлого года и годовой прирост продаж 2019 к 2018 г.</t>
    </r>
  </si>
  <si>
    <t>Продажи товара №1, дол</t>
  </si>
  <si>
    <t>Продажи товара №2, дол</t>
  </si>
  <si>
    <t>Продажи товара №3, дол</t>
  </si>
  <si>
    <t>Продажи товара №4, дол2</t>
  </si>
  <si>
    <t>Продажи товара №5, дол</t>
  </si>
  <si>
    <t>Сумма по всем товарам, $</t>
  </si>
  <si>
    <t>Сумма по всем товарам,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</si>
</sst>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19]mmmm\ yyyy;@"/>
    <numFmt numFmtId="165" formatCode="_-* #,##0_-;\-* #,##0_-;_-* &quot;-&quot;??_-;_-@_-"/>
    <numFmt numFmtId="166" formatCode="#,##0&quot;р.&quot;"/>
  </numFmts>
  <fonts count="30">
    <font>
      <sz val="10"/>
      <name val="Arial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i/>
      <u/>
      <sz val="14"/>
      <name val="Tahoma"/>
      <family val="2"/>
      <charset val="204"/>
    </font>
    <font>
      <sz val="10"/>
      <name val="Tahoma"/>
      <family val="2"/>
      <charset val="204"/>
    </font>
    <font>
      <b/>
      <sz val="10"/>
      <name val="Tahoma"/>
      <family val="2"/>
      <charset val="204"/>
    </font>
    <font>
      <sz val="10"/>
      <name val="Arial"/>
      <family val="2"/>
      <charset val="204"/>
    </font>
    <font>
      <i/>
      <u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charset val="204"/>
      <scheme val="minor"/>
    </font>
    <font>
      <u/>
      <sz val="12"/>
      <name val="Calibri"/>
      <family val="2"/>
      <scheme val="minor"/>
    </font>
    <font>
      <sz val="12"/>
      <name val="Tahoma"/>
      <family val="2"/>
      <charset val="204"/>
    </font>
    <font>
      <b/>
      <sz val="12"/>
      <name val="Calibri (Основной текст)"/>
      <charset val="204"/>
    </font>
    <font>
      <sz val="8"/>
      <name val="Arial"/>
      <family val="2"/>
    </font>
    <font>
      <sz val="12"/>
      <color theme="0" tint="-4.9989318521683403E-2"/>
      <name val="Calibri"/>
      <family val="2"/>
      <scheme val="minor"/>
    </font>
    <font>
      <i/>
      <u/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Tahoma"/>
      <family val="2"/>
      <charset val="204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 Cyr"/>
      <charset val="204"/>
    </font>
    <font>
      <sz val="12"/>
      <color theme="1"/>
      <name val="Calibri"/>
      <family val="2"/>
      <scheme val="minor"/>
    </font>
    <font>
      <sz val="7"/>
      <color rgb="FF777777"/>
      <name val="Roboto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24678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0" fontId="27" fillId="0" borderId="0"/>
  </cellStyleXfs>
  <cellXfs count="107">
    <xf numFmtId="0" fontId="0" fillId="0" borderId="0" xfId="0"/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0" fontId="8" fillId="0" borderId="0" xfId="0" applyNumberFormat="1" applyFont="1"/>
    <xf numFmtId="0" fontId="9" fillId="0" borderId="1" xfId="0" applyFont="1" applyBorder="1"/>
    <xf numFmtId="0" fontId="8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3" fontId="8" fillId="0" borderId="1" xfId="0" applyNumberFormat="1" applyFont="1" applyBorder="1"/>
    <xf numFmtId="3" fontId="8" fillId="0" borderId="0" xfId="0" applyNumberFormat="1" applyFont="1"/>
    <xf numFmtId="9" fontId="8" fillId="0" borderId="0" xfId="2" applyFont="1"/>
    <xf numFmtId="10" fontId="9" fillId="0" borderId="0" xfId="0" applyNumberFormat="1" applyFont="1"/>
    <xf numFmtId="165" fontId="8" fillId="0" borderId="1" xfId="1" applyNumberFormat="1" applyFont="1" applyBorder="1" applyAlignment="1">
      <alignment horizontal="center"/>
    </xf>
    <xf numFmtId="0" fontId="11" fillId="2" borderId="0" xfId="0" applyFont="1" applyFill="1"/>
    <xf numFmtId="0" fontId="9" fillId="3" borderId="1" xfId="0" applyFont="1" applyFill="1" applyBorder="1" applyAlignment="1">
      <alignment horizontal="center" vertical="center" wrapText="1"/>
    </xf>
    <xf numFmtId="10" fontId="8" fillId="3" borderId="1" xfId="0" applyNumberFormat="1" applyFont="1" applyFill="1" applyBorder="1"/>
    <xf numFmtId="9" fontId="8" fillId="3" borderId="1" xfId="2" applyFont="1" applyFill="1" applyBorder="1"/>
    <xf numFmtId="10" fontId="9" fillId="3" borderId="1" xfId="0" applyNumberFormat="1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7" fillId="0" borderId="0" xfId="0" applyFont="1"/>
    <xf numFmtId="0" fontId="16" fillId="0" borderId="0" xfId="0" applyFont="1"/>
    <xf numFmtId="0" fontId="14" fillId="0" borderId="0" xfId="0" applyFont="1"/>
    <xf numFmtId="0" fontId="21" fillId="0" borderId="0" xfId="0" applyFont="1"/>
    <xf numFmtId="0" fontId="20" fillId="0" borderId="0" xfId="0" applyFont="1"/>
    <xf numFmtId="0" fontId="12" fillId="0" borderId="6" xfId="3" applyFont="1" applyBorder="1" applyAlignment="1">
      <alignment horizontal="center" vertical="center" wrapText="1"/>
    </xf>
    <xf numFmtId="0" fontId="12" fillId="0" borderId="7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left"/>
    </xf>
    <xf numFmtId="0" fontId="13" fillId="0" borderId="3" xfId="3" applyFont="1" applyBorder="1" applyAlignment="1">
      <alignment horizontal="left"/>
    </xf>
    <xf numFmtId="165" fontId="13" fillId="0" borderId="4" xfId="1" applyNumberFormat="1" applyFont="1" applyBorder="1" applyAlignment="1">
      <alignment horizontal="right"/>
    </xf>
    <xf numFmtId="0" fontId="13" fillId="0" borderId="5" xfId="3" applyFont="1" applyBorder="1" applyAlignment="1">
      <alignment horizontal="left"/>
    </xf>
    <xf numFmtId="0" fontId="13" fillId="0" borderId="1" xfId="3" applyFont="1" applyBorder="1" applyAlignment="1">
      <alignment horizontal="left"/>
    </xf>
    <xf numFmtId="0" fontId="13" fillId="0" borderId="8" xfId="3" applyFont="1" applyBorder="1" applyAlignment="1">
      <alignment horizontal="left"/>
    </xf>
    <xf numFmtId="0" fontId="13" fillId="0" borderId="9" xfId="3" applyFont="1" applyBorder="1" applyAlignment="1">
      <alignment horizontal="left"/>
    </xf>
    <xf numFmtId="0" fontId="10" fillId="0" borderId="0" xfId="0" applyFont="1"/>
    <xf numFmtId="0" fontId="23" fillId="0" borderId="0" xfId="0" applyFont="1"/>
    <xf numFmtId="0" fontId="1" fillId="0" borderId="0" xfId="4" applyAlignment="1">
      <alignment vertical="center"/>
    </xf>
    <xf numFmtId="0" fontId="1" fillId="0" borderId="0" xfId="4"/>
    <xf numFmtId="0" fontId="24" fillId="4" borderId="0" xfId="4" applyFont="1" applyFill="1" applyAlignment="1">
      <alignment horizontal="left" vertical="center" wrapText="1"/>
    </xf>
    <xf numFmtId="0" fontId="25" fillId="5" borderId="0" xfId="4" applyFont="1" applyFill="1" applyAlignment="1">
      <alignment vertical="center"/>
    </xf>
    <xf numFmtId="0" fontId="26" fillId="5" borderId="0" xfId="4" applyFont="1" applyFill="1" applyAlignment="1">
      <alignment vertical="center"/>
    </xf>
    <xf numFmtId="0" fontId="25" fillId="5" borderId="0" xfId="4" applyFont="1" applyFill="1" applyAlignment="1">
      <alignment vertical="center" wrapText="1"/>
    </xf>
    <xf numFmtId="0" fontId="26" fillId="5" borderId="0" xfId="4" applyFont="1" applyFill="1" applyAlignment="1">
      <alignment vertical="center" wrapText="1"/>
    </xf>
    <xf numFmtId="0" fontId="25" fillId="0" borderId="0" xfId="4" applyFont="1" applyAlignment="1">
      <alignment vertical="center"/>
    </xf>
    <xf numFmtId="10" fontId="10" fillId="3" borderId="1" xfId="0" applyNumberFormat="1" applyFont="1" applyFill="1" applyBorder="1"/>
    <xf numFmtId="0" fontId="4" fillId="0" borderId="0" xfId="5" applyFont="1"/>
    <xf numFmtId="0" fontId="5" fillId="0" borderId="0" xfId="5" applyFont="1" applyAlignment="1">
      <alignment horizontal="center" vertical="center" wrapText="1"/>
    </xf>
    <xf numFmtId="0" fontId="10" fillId="0" borderId="0" xfId="0" quotePrefix="1" applyFont="1"/>
    <xf numFmtId="0" fontId="10" fillId="0" borderId="0" xfId="5" applyFont="1"/>
    <xf numFmtId="0" fontId="22" fillId="0" borderId="0" xfId="5" applyFont="1"/>
    <xf numFmtId="0" fontId="13" fillId="0" borderId="0" xfId="5" applyFont="1"/>
    <xf numFmtId="0" fontId="12" fillId="0" borderId="0" xfId="5" applyFont="1"/>
    <xf numFmtId="0" fontId="12" fillId="0" borderId="11" xfId="5" applyFont="1" applyBorder="1" applyAlignment="1">
      <alignment horizontal="center" vertical="center" wrapText="1"/>
    </xf>
    <xf numFmtId="0" fontId="12" fillId="0" borderId="12" xfId="5" applyFont="1" applyBorder="1" applyAlignment="1">
      <alignment horizontal="center" vertical="center" wrapText="1"/>
    </xf>
    <xf numFmtId="0" fontId="12" fillId="0" borderId="0" xfId="5" applyFont="1" applyAlignment="1">
      <alignment horizontal="center" vertical="center" wrapText="1"/>
    </xf>
    <xf numFmtId="0" fontId="13" fillId="0" borderId="16" xfId="5" applyFont="1" applyBorder="1"/>
    <xf numFmtId="0" fontId="13" fillId="0" borderId="21" xfId="5" applyFont="1" applyBorder="1"/>
    <xf numFmtId="165" fontId="13" fillId="0" borderId="0" xfId="1" applyNumberFormat="1" applyFont="1" applyFill="1" applyBorder="1"/>
    <xf numFmtId="9" fontId="13" fillId="0" borderId="0" xfId="2" applyFont="1" applyFill="1" applyBorder="1"/>
    <xf numFmtId="0" fontId="12" fillId="0" borderId="19" xfId="5" applyFont="1" applyBorder="1"/>
    <xf numFmtId="0" fontId="13" fillId="0" borderId="14" xfId="5" applyFont="1" applyBorder="1"/>
    <xf numFmtId="0" fontId="13" fillId="0" borderId="13" xfId="5" applyFont="1" applyBorder="1"/>
    <xf numFmtId="0" fontId="13" fillId="0" borderId="15" xfId="5" applyFont="1" applyBorder="1"/>
    <xf numFmtId="0" fontId="13" fillId="0" borderId="17" xfId="5" applyFont="1" applyBorder="1"/>
    <xf numFmtId="0" fontId="13" fillId="0" borderId="18" xfId="5" applyFont="1" applyBorder="1"/>
    <xf numFmtId="0" fontId="12" fillId="0" borderId="11" xfId="5" applyFont="1" applyBorder="1"/>
    <xf numFmtId="0" fontId="12" fillId="0" borderId="20" xfId="5" applyFont="1" applyBorder="1"/>
    <xf numFmtId="3" fontId="8" fillId="3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0" fontId="9" fillId="0" borderId="1" xfId="0" applyNumberFormat="1" applyFont="1" applyBorder="1"/>
    <xf numFmtId="165" fontId="9" fillId="0" borderId="1" xfId="1" applyNumberFormat="1" applyFont="1" applyFill="1" applyBorder="1"/>
    <xf numFmtId="2" fontId="8" fillId="0" borderId="0" xfId="0" applyNumberFormat="1" applyFont="1"/>
    <xf numFmtId="165" fontId="0" fillId="0" borderId="0" xfId="0" applyNumberFormat="1"/>
    <xf numFmtId="1" fontId="13" fillId="0" borderId="22" xfId="3" applyNumberFormat="1" applyFont="1" applyBorder="1" applyAlignment="1">
      <alignment horizontal="right"/>
    </xf>
    <xf numFmtId="165" fontId="13" fillId="0" borderId="0" xfId="1" applyNumberFormat="1" applyFont="1"/>
    <xf numFmtId="165" fontId="13" fillId="0" borderId="0" xfId="5" applyNumberFormat="1" applyFont="1"/>
    <xf numFmtId="165" fontId="13" fillId="0" borderId="16" xfId="1" applyNumberFormat="1" applyFont="1" applyBorder="1"/>
    <xf numFmtId="165" fontId="13" fillId="0" borderId="16" xfId="1" applyNumberFormat="1" applyFont="1" applyBorder="1" applyAlignment="1">
      <alignment horizontal="right"/>
    </xf>
    <xf numFmtId="165" fontId="13" fillId="0" borderId="21" xfId="1" applyNumberFormat="1" applyFont="1" applyBorder="1"/>
    <xf numFmtId="9" fontId="13" fillId="3" borderId="1" xfId="2" applyFont="1" applyFill="1" applyBorder="1"/>
    <xf numFmtId="9" fontId="13" fillId="0" borderId="0" xfId="5" applyNumberFormat="1" applyFont="1"/>
    <xf numFmtId="0" fontId="13" fillId="3" borderId="23" xfId="5" applyFont="1" applyFill="1" applyBorder="1"/>
    <xf numFmtId="0" fontId="13" fillId="0" borderId="1" xfId="5" applyFont="1" applyBorder="1"/>
    <xf numFmtId="0" fontId="13" fillId="0" borderId="3" xfId="5" applyFont="1" applyBorder="1"/>
    <xf numFmtId="0" fontId="28" fillId="0" borderId="0" xfId="3" applyFont="1" applyAlignment="1">
      <alignment horizontal="left"/>
    </xf>
    <xf numFmtId="166" fontId="13" fillId="3" borderId="10" xfId="5" applyNumberFormat="1" applyFont="1" applyFill="1" applyBorder="1"/>
    <xf numFmtId="166" fontId="12" fillId="3" borderId="12" xfId="5" applyNumberFormat="1" applyFont="1" applyFill="1" applyBorder="1"/>
    <xf numFmtId="0" fontId="29" fillId="0" borderId="0" xfId="0" applyFont="1"/>
    <xf numFmtId="9" fontId="29" fillId="0" borderId="0" xfId="2" applyFont="1"/>
    <xf numFmtId="0" fontId="0" fillId="0" borderId="0" xfId="0" pivotButton="1"/>
    <xf numFmtId="0" fontId="13" fillId="0" borderId="24" xfId="5" applyFont="1" applyBorder="1"/>
    <xf numFmtId="165" fontId="13" fillId="0" borderId="13" xfId="1" applyNumberFormat="1" applyFont="1" applyBorder="1"/>
    <xf numFmtId="9" fontId="13" fillId="3" borderId="3" xfId="2" applyFont="1" applyFill="1" applyBorder="1"/>
    <xf numFmtId="0" fontId="13" fillId="3" borderId="0" xfId="5" applyFont="1" applyFill="1" applyBorder="1"/>
  </cellXfs>
  <cellStyles count="6">
    <cellStyle name="Обычный" xfId="0" builtinId="0"/>
    <cellStyle name="Обычный 2" xfId="4" xr:uid="{C2133613-738E-DB41-8F2B-7C24C571AF98}"/>
    <cellStyle name="Обычный_Бонусы ТП и суперов май (Сибирь)" xfId="3" xr:uid="{51DA0C4C-8FFB-7140-B67E-147BAB128BB4}"/>
    <cellStyle name="Обычный_Тест" xfId="5" xr:uid="{48F15396-66BE-1B4D-87D2-D47A58B47F80}"/>
    <cellStyle name="Процентный" xfId="2" builtinId="5"/>
    <cellStyle name="Финансовый" xfId="1" builtinId="3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_-* #,##0_-;\-* #,##0_-;_-* &quot;-&quot;??_-;_-@_-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indexed="9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alignment horizontal="righ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s://artisdemy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444500</xdr:colOff>
      <xdr:row>2</xdr:row>
      <xdr:rowOff>114300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A7099-38F6-7147-A1C3-01F8731F4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3200"/>
          <a:ext cx="444500" cy="444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to" refreshedDate="45636.483243750001" createdVersion="8" refreshedVersion="8" minRefreshableVersion="3" recordCount="40" xr:uid="{27DF6261-0CB1-48EE-A5F5-5201CAC30E84}">
  <cacheSource type="worksheet">
    <worksheetSource name="Таблица2"/>
  </cacheSource>
  <cacheFields count="15">
    <cacheField name="Город" numFmtId="0">
      <sharedItems count="7">
        <s v="Москва"/>
        <s v="Санкт-Петербург"/>
        <s v="Владимир"/>
        <s v="Казань"/>
        <s v="Дмитров"/>
        <s v="Липецк"/>
        <s v="Псков"/>
      </sharedItems>
    </cacheField>
    <cacheField name="Магазин" numFmtId="0">
      <sharedItems count="40">
        <s v="Магазин 1"/>
        <s v="Магазин 2"/>
        <s v="Магазин 3"/>
        <s v="Магазин 4"/>
        <s v="Магазин 5"/>
        <s v="Магазин 6"/>
        <s v="Магазин 7"/>
        <s v="Магазин 8"/>
        <s v="Магазин 9"/>
        <s v="Магазин 10"/>
        <s v="Магазин 11"/>
        <s v="Магазин 12"/>
        <s v="Магазин 13"/>
        <s v="Магазин 14"/>
        <s v="Магазин 15"/>
        <s v="Магазин 16"/>
        <s v="Магазин 17"/>
        <s v="Магазин 18"/>
        <s v="Магазин 19"/>
        <s v="Магазин 20"/>
        <s v="Магазин 21"/>
        <s v="Магазин 22"/>
        <s v="Магазин 23"/>
        <s v="Магазин 24"/>
        <s v="Магазин 25"/>
        <s v="Магазин 26"/>
        <s v="Магазин 27"/>
        <s v="Магазин 28"/>
        <s v="Магазин 29"/>
        <s v="Магазин 30"/>
        <s v="Магазин 31"/>
        <s v="Магазин 32"/>
        <s v="Магазин 33"/>
        <s v="Магазин 34"/>
        <s v="Магазин 35"/>
        <s v="Магазин 36"/>
        <s v="Магазин 37"/>
        <s v="Магазин 38"/>
        <s v="Магазин 39"/>
        <s v="Магазин 40"/>
      </sharedItems>
    </cacheField>
    <cacheField name="Менеджер" numFmtId="0">
      <sharedItems/>
    </cacheField>
    <cacheField name="Продажи товара №1, руб." numFmtId="165">
      <sharedItems containsSemiMixedTypes="0" containsString="0" containsNumber="1" containsInteger="1" minValue="21437" maxValue="59182"/>
    </cacheField>
    <cacheField name="Продажи товара №2, руб." numFmtId="165">
      <sharedItems containsSemiMixedTypes="0" containsString="0" containsNumber="1" containsInteger="1" minValue="20882" maxValue="57993"/>
    </cacheField>
    <cacheField name="Продажи товара №3, руб." numFmtId="165">
      <sharedItems containsSemiMixedTypes="0" containsString="0" containsNumber="1" containsInteger="1" minValue="20201" maxValue="59004"/>
    </cacheField>
    <cacheField name="Продажи товара №4, руб." numFmtId="165">
      <sharedItems containsSemiMixedTypes="0" containsString="0" containsNumber="1" containsInteger="1" minValue="21017" maxValue="57819"/>
    </cacheField>
    <cacheField name="Продажи товара №5, руб." numFmtId="165">
      <sharedItems containsSemiMixedTypes="0" containsString="0" containsNumber="1" containsInteger="1" minValue="21660" maxValue="59160"/>
    </cacheField>
    <cacheField name="Продажи товара №1, дол" numFmtId="1">
      <sharedItems containsSemiMixedTypes="0" containsString="0" containsNumber="1" minValue="306.24285714285713" maxValue="845.45714285714291"/>
    </cacheField>
    <cacheField name="Продажи товара №2, дол" numFmtId="1">
      <sharedItems containsSemiMixedTypes="0" containsString="0" containsNumber="1" minValue="298.31428571428569" maxValue="828.47142857142853"/>
    </cacheField>
    <cacheField name="Продажи товара №3, дол" numFmtId="1">
      <sharedItems containsSemiMixedTypes="0" containsString="0" containsNumber="1" minValue="288.58571428571429" maxValue="842.91428571428571"/>
    </cacheField>
    <cacheField name="Продажи товара №4, дол2" numFmtId="1">
      <sharedItems containsSemiMixedTypes="0" containsString="0" containsNumber="1" minValue="300.24285714285713" maxValue="825.98571428571427"/>
    </cacheField>
    <cacheField name="Продажи товара №5, дол" numFmtId="1">
      <sharedItems containsSemiMixedTypes="0" containsString="0" containsNumber="1" minValue="309.42857142857144" maxValue="845.14285714285711"/>
    </cacheField>
    <cacheField name="Сумма по магазинам" numFmtId="0" formula="'Продажи товара №1, руб.'+'Продажи товара №2, руб.' +'Продажи товара №3, руб.' +'Продажи товара №4, руб.'+'Продажи товара №5, руб.'" databaseField="0"/>
    <cacheField name="$" numFmtId="0" formula="'Сумма по магазинам' /7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s v="Толстой"/>
    <n v="52653"/>
    <n v="34070"/>
    <n v="36076"/>
    <n v="52305"/>
    <n v="59160"/>
    <n v="752.18571428571431"/>
    <n v="486.71428571428572"/>
    <n v="515.37142857142862"/>
    <n v="747.21428571428567"/>
    <n v="845.14285714285711"/>
  </r>
  <r>
    <x v="0"/>
    <x v="1"/>
    <s v="Толстой"/>
    <n v="27093"/>
    <n v="22734"/>
    <n v="37850"/>
    <n v="27682"/>
    <n v="29964"/>
    <n v="387.04285714285714"/>
    <n v="324.77142857142854"/>
    <n v="540.71428571428567"/>
    <n v="395.45714285714286"/>
    <n v="428.05714285714288"/>
  </r>
  <r>
    <x v="0"/>
    <x v="2"/>
    <s v="Толстой"/>
    <n v="54561"/>
    <n v="32793"/>
    <n v="55062"/>
    <n v="48710"/>
    <n v="35980"/>
    <n v="779.44285714285718"/>
    <n v="468.47142857142859"/>
    <n v="786.6"/>
    <n v="695.85714285714289"/>
    <n v="514"/>
  </r>
  <r>
    <x v="0"/>
    <x v="3"/>
    <s v="Толстой"/>
    <n v="59182"/>
    <n v="21168"/>
    <n v="51632"/>
    <n v="41551"/>
    <n v="31124"/>
    <n v="845.45714285714291"/>
    <n v="302.39999999999998"/>
    <n v="737.6"/>
    <n v="593.58571428571429"/>
    <n v="444.62857142857143"/>
  </r>
  <r>
    <x v="1"/>
    <x v="4"/>
    <s v="Толстой"/>
    <n v="22955"/>
    <n v="49254"/>
    <n v="24380"/>
    <n v="42658"/>
    <n v="40802"/>
    <n v="327.92857142857144"/>
    <n v="703.62857142857138"/>
    <n v="348.28571428571428"/>
    <n v="609.4"/>
    <n v="582.88571428571424"/>
  </r>
  <r>
    <x v="1"/>
    <x v="5"/>
    <s v="Толстой"/>
    <n v="52711"/>
    <n v="45485"/>
    <n v="58431"/>
    <n v="34637"/>
    <n v="34902"/>
    <n v="753.01428571428573"/>
    <n v="649.78571428571433"/>
    <n v="834.7285714285714"/>
    <n v="494.81428571428569"/>
    <n v="498.6"/>
  </r>
  <r>
    <x v="1"/>
    <x v="6"/>
    <s v="Толстой"/>
    <n v="33382"/>
    <n v="57993"/>
    <n v="31238"/>
    <n v="29317"/>
    <n v="51653"/>
    <n v="476.8857142857143"/>
    <n v="828.47142857142853"/>
    <n v="446.25714285714287"/>
    <n v="418.81428571428569"/>
    <n v="737.9"/>
  </r>
  <r>
    <x v="2"/>
    <x v="7"/>
    <s v="Лермонтов"/>
    <n v="58805"/>
    <n v="27750"/>
    <n v="23256"/>
    <n v="46763"/>
    <n v="41354"/>
    <n v="840.07142857142856"/>
    <n v="396.42857142857144"/>
    <n v="332.22857142857146"/>
    <n v="668.04285714285709"/>
    <n v="590.7714285714286"/>
  </r>
  <r>
    <x v="2"/>
    <x v="8"/>
    <s v="Лермонтов"/>
    <n v="35803"/>
    <n v="33363"/>
    <n v="26333"/>
    <n v="26827"/>
    <n v="54153"/>
    <n v="511.47142857142859"/>
    <n v="476.6142857142857"/>
    <n v="376.18571428571431"/>
    <n v="383.24285714285713"/>
    <n v="773.61428571428576"/>
  </r>
  <r>
    <x v="2"/>
    <x v="9"/>
    <s v="Лермонтов"/>
    <n v="40332"/>
    <n v="43713"/>
    <n v="28874"/>
    <n v="49740"/>
    <n v="40477"/>
    <n v="576.17142857142858"/>
    <n v="624.47142857142853"/>
    <n v="412.48571428571427"/>
    <n v="710.57142857142856"/>
    <n v="578.24285714285713"/>
  </r>
  <r>
    <x v="2"/>
    <x v="10"/>
    <s v="Лермонтов"/>
    <n v="30952"/>
    <n v="56619"/>
    <n v="44283"/>
    <n v="32069"/>
    <n v="34931"/>
    <n v="442.17142857142858"/>
    <n v="808.84285714285716"/>
    <n v="632.61428571428576"/>
    <n v="458.12857142857143"/>
    <n v="499.01428571428573"/>
  </r>
  <r>
    <x v="2"/>
    <x v="11"/>
    <s v="Лермонтов"/>
    <n v="47415"/>
    <n v="57585"/>
    <n v="30747"/>
    <n v="57589"/>
    <n v="36878"/>
    <n v="677.35714285714289"/>
    <n v="822.64285714285711"/>
    <n v="439.24285714285713"/>
    <n v="822.7"/>
    <n v="526.82857142857142"/>
  </r>
  <r>
    <x v="2"/>
    <x v="12"/>
    <s v="Лермонтов"/>
    <n v="29299"/>
    <n v="57901"/>
    <n v="49868"/>
    <n v="22697"/>
    <n v="45205"/>
    <n v="418.55714285714288"/>
    <n v="827.15714285714284"/>
    <n v="712.4"/>
    <n v="324.24285714285713"/>
    <n v="645.78571428571433"/>
  </r>
  <r>
    <x v="2"/>
    <x v="13"/>
    <s v="Лермонтов"/>
    <n v="58873"/>
    <n v="51393"/>
    <n v="55821"/>
    <n v="28255"/>
    <n v="23979"/>
    <n v="841.04285714285709"/>
    <n v="734.18571428571431"/>
    <n v="797.44285714285718"/>
    <n v="403.64285714285717"/>
    <n v="342.55714285714288"/>
  </r>
  <r>
    <x v="3"/>
    <x v="14"/>
    <s v="Пушкин"/>
    <n v="24390"/>
    <n v="55869"/>
    <n v="25140"/>
    <n v="40015"/>
    <n v="52299"/>
    <n v="348.42857142857144"/>
    <n v="798.12857142857138"/>
    <n v="359.14285714285717"/>
    <n v="571.64285714285711"/>
    <n v="747.12857142857138"/>
  </r>
  <r>
    <x v="3"/>
    <x v="15"/>
    <s v="Пушкин"/>
    <n v="41485"/>
    <n v="23389"/>
    <n v="30930"/>
    <n v="32435"/>
    <n v="28155"/>
    <n v="592.64285714285711"/>
    <n v="334.12857142857143"/>
    <n v="441.85714285714283"/>
    <n v="463.35714285714283"/>
    <n v="402.21428571428572"/>
  </r>
  <r>
    <x v="3"/>
    <x v="16"/>
    <s v="Пушкин"/>
    <n v="22995"/>
    <n v="53571"/>
    <n v="40290"/>
    <n v="57819"/>
    <n v="46363"/>
    <n v="328.5"/>
    <n v="765.3"/>
    <n v="575.57142857142856"/>
    <n v="825.98571428571427"/>
    <n v="662.32857142857142"/>
  </r>
  <r>
    <x v="3"/>
    <x v="17"/>
    <s v="Пушкин"/>
    <n v="27117"/>
    <n v="38839"/>
    <n v="57082"/>
    <n v="56166"/>
    <n v="57527"/>
    <n v="387.3857142857143"/>
    <n v="554.84285714285716"/>
    <n v="815.45714285714291"/>
    <n v="802.37142857142862"/>
    <n v="821.81428571428569"/>
  </r>
  <r>
    <x v="3"/>
    <x v="18"/>
    <s v="Пушкин"/>
    <n v="25083"/>
    <n v="47762"/>
    <n v="42844"/>
    <n v="57514"/>
    <n v="23952"/>
    <n v="358.32857142857142"/>
    <n v="682.31428571428569"/>
    <n v="612.05714285714282"/>
    <n v="821.62857142857138"/>
    <n v="342.17142857142858"/>
  </r>
  <r>
    <x v="4"/>
    <x v="19"/>
    <s v="Маяковский"/>
    <n v="56274"/>
    <n v="50356"/>
    <n v="22743"/>
    <n v="29833"/>
    <n v="45382"/>
    <n v="803.91428571428571"/>
    <n v="719.37142857142862"/>
    <n v="324.89999999999998"/>
    <n v="426.18571428571431"/>
    <n v="648.31428571428569"/>
  </r>
  <r>
    <x v="4"/>
    <x v="20"/>
    <s v="Маяковский"/>
    <n v="36124"/>
    <n v="55568"/>
    <n v="45367"/>
    <n v="50985"/>
    <n v="43567"/>
    <n v="516.05714285714282"/>
    <n v="793.82857142857142"/>
    <n v="648.1"/>
    <n v="728.35714285714289"/>
    <n v="622.38571428571424"/>
  </r>
  <r>
    <x v="4"/>
    <x v="21"/>
    <s v="Маяковский"/>
    <n v="52886"/>
    <n v="42297"/>
    <n v="39452"/>
    <n v="26703"/>
    <n v="45249"/>
    <n v="755.51428571428573"/>
    <n v="604.24285714285713"/>
    <n v="563.6"/>
    <n v="381.47142857142859"/>
    <n v="646.41428571428571"/>
  </r>
  <r>
    <x v="4"/>
    <x v="22"/>
    <s v="Маяковский"/>
    <n v="28474"/>
    <n v="39138"/>
    <n v="42055"/>
    <n v="42376"/>
    <n v="25817"/>
    <n v="406.77142857142854"/>
    <n v="559.11428571428576"/>
    <n v="600.78571428571433"/>
    <n v="605.37142857142862"/>
    <n v="368.81428571428569"/>
  </r>
  <r>
    <x v="5"/>
    <x v="23"/>
    <s v="Носов"/>
    <n v="33921"/>
    <n v="26327"/>
    <n v="53276"/>
    <n v="56382"/>
    <n v="44584"/>
    <n v="484.58571428571429"/>
    <n v="376.1"/>
    <n v="761.08571428571429"/>
    <n v="805.45714285714291"/>
    <n v="636.91428571428571"/>
  </r>
  <r>
    <x v="5"/>
    <x v="24"/>
    <s v="Носов"/>
    <n v="29023"/>
    <n v="20882"/>
    <n v="33466"/>
    <n v="27816"/>
    <n v="24185"/>
    <n v="414.6142857142857"/>
    <n v="298.31428571428569"/>
    <n v="478.08571428571429"/>
    <n v="397.37142857142857"/>
    <n v="345.5"/>
  </r>
  <r>
    <x v="5"/>
    <x v="25"/>
    <s v="Носов"/>
    <n v="21437"/>
    <n v="23096"/>
    <n v="59004"/>
    <n v="21017"/>
    <n v="21660"/>
    <n v="306.24285714285713"/>
    <n v="329.94285714285712"/>
    <n v="842.91428571428571"/>
    <n v="300.24285714285713"/>
    <n v="309.42857142857144"/>
  </r>
  <r>
    <x v="5"/>
    <x v="26"/>
    <s v="Носов"/>
    <n v="43739"/>
    <n v="27798"/>
    <n v="42726"/>
    <n v="36651"/>
    <n v="51499"/>
    <n v="624.84285714285716"/>
    <n v="397.1142857142857"/>
    <n v="610.37142857142862"/>
    <n v="523.58571428571429"/>
    <n v="735.7"/>
  </r>
  <r>
    <x v="5"/>
    <x v="27"/>
    <s v="Носов"/>
    <n v="56456"/>
    <n v="37557"/>
    <n v="48710"/>
    <n v="44394"/>
    <n v="34684"/>
    <n v="806.51428571428573"/>
    <n v="536.52857142857147"/>
    <n v="695.85714285714289"/>
    <n v="634.20000000000005"/>
    <n v="495.48571428571427"/>
  </r>
  <r>
    <x v="5"/>
    <x v="28"/>
    <s v="Куприн"/>
    <n v="23820"/>
    <n v="27944"/>
    <n v="33686"/>
    <n v="24941"/>
    <n v="36948"/>
    <n v="340.28571428571428"/>
    <n v="399.2"/>
    <n v="481.22857142857146"/>
    <n v="356.3"/>
    <n v="527.82857142857142"/>
  </r>
  <r>
    <x v="5"/>
    <x v="29"/>
    <s v="Куприн"/>
    <n v="28070"/>
    <n v="23473"/>
    <n v="31314"/>
    <n v="34518"/>
    <n v="57868"/>
    <n v="401"/>
    <n v="335.32857142857142"/>
    <n v="447.34285714285716"/>
    <n v="493.1142857142857"/>
    <n v="826.68571428571431"/>
  </r>
  <r>
    <x v="5"/>
    <x v="30"/>
    <s v="Куприн"/>
    <n v="48118"/>
    <n v="47999"/>
    <n v="44628"/>
    <n v="32783"/>
    <n v="32882"/>
    <n v="687.4"/>
    <n v="685.7"/>
    <n v="637.54285714285709"/>
    <n v="468.32857142857142"/>
    <n v="469.74285714285713"/>
  </r>
  <r>
    <x v="5"/>
    <x v="31"/>
    <s v="Куприн"/>
    <n v="34029"/>
    <n v="46654"/>
    <n v="43612"/>
    <n v="44291"/>
    <n v="51180"/>
    <n v="486.12857142857143"/>
    <n v="666.48571428571427"/>
    <n v="623.02857142857147"/>
    <n v="632.7285714285714"/>
    <n v="731.14285714285711"/>
  </r>
  <r>
    <x v="6"/>
    <x v="32"/>
    <s v="Куприн"/>
    <n v="22752"/>
    <n v="24291"/>
    <n v="34534"/>
    <n v="27218"/>
    <n v="57333"/>
    <n v="325.02857142857141"/>
    <n v="347.01428571428573"/>
    <n v="493.34285714285716"/>
    <n v="388.82857142857142"/>
    <n v="819.04285714285709"/>
  </r>
  <r>
    <x v="6"/>
    <x v="33"/>
    <s v="Куприн"/>
    <n v="47706"/>
    <n v="53216"/>
    <n v="53634"/>
    <n v="23448"/>
    <n v="30531"/>
    <n v="681.51428571428573"/>
    <n v="760.2285714285714"/>
    <n v="766.2"/>
    <n v="334.97142857142859"/>
    <n v="436.15714285714284"/>
  </r>
  <r>
    <x v="6"/>
    <x v="34"/>
    <s v="Куприн"/>
    <n v="52442"/>
    <n v="39808"/>
    <n v="20201"/>
    <n v="57563"/>
    <n v="32874"/>
    <n v="749.17142857142858"/>
    <n v="568.68571428571431"/>
    <n v="288.58571428571429"/>
    <n v="822.32857142857142"/>
    <n v="469.62857142857143"/>
  </r>
  <r>
    <x v="6"/>
    <x v="35"/>
    <s v="Куприн"/>
    <n v="29756"/>
    <n v="44729"/>
    <n v="51938"/>
    <n v="37870"/>
    <n v="47688"/>
    <n v="425.08571428571429"/>
    <n v="638.98571428571427"/>
    <n v="741.97142857142853"/>
    <n v="541"/>
    <n v="681.25714285714287"/>
  </r>
  <r>
    <x v="6"/>
    <x v="36"/>
    <s v="Куприн"/>
    <n v="30389"/>
    <n v="54353"/>
    <n v="57763"/>
    <n v="44642"/>
    <n v="25108"/>
    <n v="434.12857142857143"/>
    <n v="776.47142857142853"/>
    <n v="825.18571428571431"/>
    <n v="637.74285714285713"/>
    <n v="358.68571428571431"/>
  </r>
  <r>
    <x v="6"/>
    <x v="37"/>
    <s v="Куприн"/>
    <n v="37014"/>
    <n v="38284"/>
    <n v="33299"/>
    <n v="29985"/>
    <n v="22102"/>
    <n v="528.7714285714286"/>
    <n v="546.91428571428571"/>
    <n v="475.7"/>
    <n v="428.35714285714283"/>
    <n v="315.74285714285713"/>
  </r>
  <r>
    <x v="6"/>
    <x v="38"/>
    <s v="Куприн"/>
    <n v="44883"/>
    <n v="46202"/>
    <n v="34773"/>
    <n v="31438"/>
    <n v="53508"/>
    <n v="641.18571428571431"/>
    <n v="660.02857142857147"/>
    <n v="496.75714285714287"/>
    <n v="449.1142857142857"/>
    <n v="764.4"/>
  </r>
  <r>
    <x v="6"/>
    <x v="39"/>
    <s v="Куприн"/>
    <n v="31839"/>
    <n v="38956"/>
    <n v="29297"/>
    <n v="22186"/>
    <n v="25601"/>
    <n v="454.84285714285716"/>
    <n v="556.51428571428573"/>
    <n v="418.52857142857141"/>
    <n v="316.94285714285712"/>
    <n v="365.72857142857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B6FE6-6585-4B41-8042-A613BE34A2C0}" name="Сводная таблица1" cacheId="9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8" indent="0" compact="0" outline="1" outlineData="1" compactData="0" multipleFieldFilters="0">
  <location ref="A50:D105" firstHeaderRow="0" firstDataRow="1" firstDataCol="2"/>
  <pivotFields count="15">
    <pivotField axis="axisRow" compact="0" showAll="0" insertBlankRow="1">
      <items count="8">
        <item x="2"/>
        <item x="4"/>
        <item x="3"/>
        <item x="5"/>
        <item x="0"/>
        <item x="6"/>
        <item x="1"/>
        <item t="default"/>
      </items>
    </pivotField>
    <pivotField axis="axisRow" compact="0" showAll="0" insertBlankRow="1">
      <items count="4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"/>
        <item x="5"/>
        <item x="6"/>
        <item x="7"/>
        <item x="8"/>
        <item t="default"/>
      </items>
    </pivotField>
    <pivotField compact="0" showAll="0" insertBlankRow="1"/>
    <pivotField compact="0" numFmtId="165" showAll="0" insertBlankRow="1"/>
    <pivotField compact="0" numFmtId="165" showAll="0" insertBlankRow="1"/>
    <pivotField compact="0" numFmtId="165" showAll="0" insertBlankRow="1"/>
    <pivotField compact="0" numFmtId="165" showAll="0" insertBlankRow="1"/>
    <pivotField compact="0" numFmtId="165" showAll="0" insertBlankRow="1"/>
    <pivotField compact="0" numFmtId="1" showAll="0" insertBlankRow="1"/>
    <pivotField compact="0" numFmtId="1" showAll="0" insertBlankRow="1"/>
    <pivotField compact="0" numFmtId="1" showAll="0" insertBlankRow="1"/>
    <pivotField compact="0" numFmtId="1" showAll="0" insertBlankRow="1"/>
    <pivotField compact="0" numFmtId="1" showAll="0" insertBlankRow="1"/>
    <pivotField dataField="1" compact="0" dragToRow="0" dragToCol="0" dragToPage="0" showAll="0" insertBlankRow="1"/>
    <pivotField dataField="1" compact="0" dragToRow="0" dragToCol="0" dragToPage="0" showAll="0" insertBlankRow="1"/>
  </pivotFields>
  <rowFields count="2">
    <field x="0"/>
    <field x="1"/>
  </rowFields>
  <rowItems count="55">
    <i>
      <x/>
    </i>
    <i r="1">
      <x v="1"/>
    </i>
    <i r="1">
      <x v="2"/>
    </i>
    <i r="1">
      <x v="3"/>
    </i>
    <i r="1">
      <x v="4"/>
    </i>
    <i r="1">
      <x v="5"/>
    </i>
    <i r="1">
      <x v="38"/>
    </i>
    <i r="1">
      <x v="39"/>
    </i>
    <i t="blank">
      <x/>
    </i>
    <i>
      <x v="1"/>
    </i>
    <i r="1">
      <x v="12"/>
    </i>
    <i r="1">
      <x v="13"/>
    </i>
    <i r="1">
      <x v="14"/>
    </i>
    <i r="1">
      <x v="15"/>
    </i>
    <i t="blank">
      <x v="1"/>
    </i>
    <i>
      <x v="2"/>
    </i>
    <i r="1">
      <x v="6"/>
    </i>
    <i r="1">
      <x v="7"/>
    </i>
    <i r="1">
      <x v="8"/>
    </i>
    <i r="1">
      <x v="9"/>
    </i>
    <i r="1">
      <x v="10"/>
    </i>
    <i t="blank">
      <x v="2"/>
    </i>
    <i>
      <x v="3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r="1">
      <x v="24"/>
    </i>
    <i r="1">
      <x v="25"/>
    </i>
    <i t="blank">
      <x v="3"/>
    </i>
    <i>
      <x v="4"/>
    </i>
    <i r="1">
      <x/>
    </i>
    <i r="1">
      <x v="11"/>
    </i>
    <i r="1">
      <x v="22"/>
    </i>
    <i r="1">
      <x v="33"/>
    </i>
    <i t="blank">
      <x v="4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t="blank">
      <x v="5"/>
    </i>
    <i>
      <x v="6"/>
    </i>
    <i r="1">
      <x v="35"/>
    </i>
    <i r="1">
      <x v="36"/>
    </i>
    <i r="1">
      <x v="37"/>
    </i>
    <i t="blank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всем товарам, руб" fld="13" baseField="0" baseItem="0" numFmtId="165"/>
    <dataField name="Сумма по всем товарам, $" fld="14" baseField="0" baseItem="0" numFmtId="165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A22D6C-D535-5446-AA67-39B2D49865E4}" name="Таблица2" displayName="Таблица2" ref="A5:M45" totalsRowShown="0" headerRowDxfId="16" dataDxfId="14" headerRowBorderDxfId="15" tableBorderDxfId="13" headerRowCellStyle="Обычный_Бонусы ТП и суперов май (Сибирь)" dataCellStyle="Обычный_Бонусы ТП и суперов май (Сибирь)">
  <autoFilter ref="A5:M45" xr:uid="{069B0C34-4088-DA4F-AD8E-BF8D951627A5}"/>
  <tableColumns count="13">
    <tableColumn id="1" xr3:uid="{3267668F-D2ED-0A44-90B2-06F52B7D4B7B}" name="Город" dataDxfId="12" dataCellStyle="Обычный_Бонусы ТП и суперов май (Сибирь)"/>
    <tableColumn id="3" xr3:uid="{6DF96AC7-E1B6-AA4F-8BA3-5F77840D9114}" name="Магазин" dataDxfId="11" dataCellStyle="Обычный_Бонусы ТП и суперов май (Сибирь)"/>
    <tableColumn id="2" xr3:uid="{D7593973-495E-D842-989D-593592081815}" name="Менеджер" dataDxfId="10" dataCellStyle="Обычный_Бонусы ТП и суперов май (Сибирь)"/>
    <tableColumn id="4" xr3:uid="{84D7F894-9329-8840-9CB2-EB74234DCF0A}" name="Продажи товара №1, руб." dataDxfId="9" dataCellStyle="Финансовый"/>
    <tableColumn id="5" xr3:uid="{564A1B68-DE25-0041-8B31-DF0036842ECF}" name="Продажи товара №2, руб." dataDxfId="8" dataCellStyle="Финансовый"/>
    <tableColumn id="6" xr3:uid="{6FFE8E6C-EEC8-F648-BC08-90EFA6A58FFD}" name="Продажи товара №3, руб." dataDxfId="7" dataCellStyle="Финансовый"/>
    <tableColumn id="7" xr3:uid="{6A2C0E07-7B57-5847-93A5-7B778C6BE14B}" name="Продажи товара №4, руб." dataDxfId="6" dataCellStyle="Финансовый"/>
    <tableColumn id="8" xr3:uid="{6A7B18CE-27C3-6248-8DD8-5D59E0E3F3B0}" name="Продажи товара №5, руб." dataDxfId="5" dataCellStyle="Финансовый"/>
    <tableColumn id="9" xr3:uid="{C935DF49-9DB5-4EA5-A3F6-63EA014C9919}" name="Продажи товара №1, дол" dataDxfId="4" dataCellStyle="Обычный_Бонусы ТП и суперов май (Сибирь)">
      <calculatedColumnFormula>Таблица2[[#This Row],[Продажи товара №1, руб.]]/70</calculatedColumnFormula>
    </tableColumn>
    <tableColumn id="10" xr3:uid="{CE6FEAC6-CBD6-45FF-BC6E-728475112FCD}" name="Продажи товара №2, дол" dataDxfId="3" dataCellStyle="Обычный_Бонусы ТП и суперов май (Сибирь)">
      <calculatedColumnFormula>Таблица2[[#This Row],[Продажи товара №2, руб.]]/70</calculatedColumnFormula>
    </tableColumn>
    <tableColumn id="11" xr3:uid="{31DB0EFC-5AF2-4538-A9AE-1E2EF7292F8F}" name="Продажи товара №3, дол" dataDxfId="2" dataCellStyle="Обычный_Бонусы ТП и суперов май (Сибирь)">
      <calculatedColumnFormula>Таблица2[[#This Row],[Продажи товара №3, руб.]]/70</calculatedColumnFormula>
    </tableColumn>
    <tableColumn id="12" xr3:uid="{D4714909-2E42-4855-B615-77C079044B3E}" name="Продажи товара №4, дол2" dataDxfId="1" dataCellStyle="Обычный_Бонусы ТП и суперов май (Сибирь)">
      <calculatedColumnFormula>Таблица2[[#This Row],[Продажи товара №4, руб.]]/70</calculatedColumnFormula>
    </tableColumn>
    <tableColumn id="13" xr3:uid="{00DF080A-2776-49B8-90BE-E0A3DBB37104}" name="Продажи товара №5, дол" dataDxfId="0" dataCellStyle="Обычный_Бонусы ТП и суперов май (Сибирь)">
      <calculatedColumnFormula>Таблица2[[#This Row],[Продажи товара №5, руб.]]/70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4C98E-D863-534D-927D-5A0AFE60BB91}">
  <dimension ref="A2:C15"/>
  <sheetViews>
    <sheetView showGridLines="0" tabSelected="1" zoomScale="90" zoomScaleNormal="90" workbookViewId="0">
      <selection activeCell="C8" sqref="C8"/>
    </sheetView>
  </sheetViews>
  <sheetFormatPr defaultColWidth="11" defaultRowHeight="15.6"/>
  <cols>
    <col min="1" max="1" width="6.109375" style="50" customWidth="1"/>
    <col min="2" max="2" width="83.77734375" style="50" customWidth="1"/>
    <col min="3" max="3" width="7.6640625" style="50" customWidth="1"/>
    <col min="4" max="16384" width="11" style="50"/>
  </cols>
  <sheetData>
    <row r="2" spans="1:3" s="49" customFormat="1" ht="25.95" customHeight="1">
      <c r="B2" s="51" t="s">
        <v>102</v>
      </c>
    </row>
    <row r="3" spans="1:3" s="49" customFormat="1" ht="25.95" customHeight="1">
      <c r="B3" s="51" t="s">
        <v>103</v>
      </c>
    </row>
    <row r="5" spans="1:3" s="49" customFormat="1" ht="18">
      <c r="A5" s="52"/>
      <c r="B5" s="52" t="s">
        <v>116</v>
      </c>
      <c r="C5" s="56"/>
    </row>
    <row r="6" spans="1:3" s="49" customFormat="1" ht="18">
      <c r="A6" s="52"/>
      <c r="B6" s="52"/>
      <c r="C6" s="56"/>
    </row>
    <row r="7" spans="1:3" s="49" customFormat="1" ht="18">
      <c r="A7" s="52"/>
      <c r="B7" s="53" t="s">
        <v>101</v>
      </c>
      <c r="C7" s="56"/>
    </row>
    <row r="8" spans="1:3" s="49" customFormat="1" ht="21" customHeight="1">
      <c r="A8" s="52"/>
      <c r="B8" s="54" t="s">
        <v>104</v>
      </c>
      <c r="C8" s="57"/>
    </row>
    <row r="9" spans="1:3" s="49" customFormat="1" ht="18">
      <c r="A9" s="52"/>
      <c r="B9" s="54"/>
      <c r="C9" s="56"/>
    </row>
    <row r="10" spans="1:3" s="49" customFormat="1" ht="18">
      <c r="A10" s="52"/>
      <c r="B10" s="53" t="s">
        <v>105</v>
      </c>
      <c r="C10" s="56"/>
    </row>
    <row r="11" spans="1:3" s="49" customFormat="1" ht="18">
      <c r="A11" s="52"/>
      <c r="B11" s="54" t="s">
        <v>117</v>
      </c>
      <c r="C11" s="56"/>
    </row>
    <row r="12" spans="1:3" s="49" customFormat="1" ht="18">
      <c r="A12" s="52"/>
      <c r="B12" s="55"/>
      <c r="C12" s="56"/>
    </row>
    <row r="13" spans="1:3" ht="18">
      <c r="A13" s="52"/>
      <c r="B13" s="53" t="s">
        <v>114</v>
      </c>
    </row>
    <row r="14" spans="1:3" ht="36">
      <c r="A14" s="52"/>
      <c r="B14" s="54" t="s">
        <v>115</v>
      </c>
      <c r="C14" s="57"/>
    </row>
    <row r="15" spans="1:3" ht="18">
      <c r="A15" s="52"/>
      <c r="B15" s="5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658E-3F89-ED47-9777-7323B884BBF7}">
  <dimension ref="A2:T45"/>
  <sheetViews>
    <sheetView showGridLines="0" topLeftCell="A16" zoomScale="110" zoomScaleNormal="110" workbookViewId="0">
      <selection activeCell="R43" sqref="R42:R43"/>
    </sheetView>
  </sheetViews>
  <sheetFormatPr defaultColWidth="9.109375" defaultRowHeight="13.2"/>
  <cols>
    <col min="1" max="1" width="12.33203125" style="2" customWidth="1"/>
    <col min="2" max="2" width="13.5546875" style="2" customWidth="1"/>
    <col min="3" max="3" width="10.77734375" style="2" bestFit="1" customWidth="1"/>
    <col min="4" max="6" width="9.109375" style="2"/>
    <col min="7" max="7" width="9.77734375" style="2" bestFit="1" customWidth="1"/>
    <col min="8" max="13" width="9.109375" style="2"/>
    <col min="14" max="15" width="10.77734375" style="2" bestFit="1" customWidth="1"/>
    <col min="16" max="16384" width="9.109375" style="2"/>
  </cols>
  <sheetData>
    <row r="2" spans="1:20" ht="18">
      <c r="A2" s="2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</row>
    <row r="3" spans="1:20" ht="10.95" customHeight="1">
      <c r="A3" s="29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6"/>
      <c r="Q3" s="6"/>
      <c r="R3" s="6"/>
      <c r="S3" s="6"/>
      <c r="T3" s="6"/>
    </row>
    <row r="4" spans="1:20" ht="15.6">
      <c r="A4" s="31" t="s">
        <v>73</v>
      </c>
      <c r="B4" s="30"/>
      <c r="C4" s="30"/>
      <c r="D4" s="30"/>
      <c r="E4" s="30"/>
      <c r="F4" s="30"/>
      <c r="G4" s="30"/>
      <c r="H4" s="30"/>
      <c r="I4" s="30"/>
      <c r="J4" s="7"/>
      <c r="K4" s="7"/>
      <c r="L4" s="6"/>
      <c r="M4" s="6"/>
      <c r="N4" s="6"/>
      <c r="O4" s="6"/>
      <c r="P4" s="6"/>
      <c r="Q4" s="6"/>
      <c r="R4" s="6"/>
      <c r="S4" s="6"/>
      <c r="T4" s="6"/>
    </row>
    <row r="5" spans="1:20" ht="15.6">
      <c r="A5" s="34" t="s">
        <v>71</v>
      </c>
      <c r="B5" s="35"/>
      <c r="C5" s="34"/>
      <c r="D5" s="34"/>
      <c r="E5" s="34"/>
      <c r="F5" s="31"/>
      <c r="G5" s="31"/>
      <c r="H5" s="31"/>
      <c r="I5" s="31"/>
      <c r="J5" s="7"/>
      <c r="K5" s="7"/>
      <c r="L5" s="6"/>
      <c r="M5" s="6"/>
      <c r="N5" s="6"/>
      <c r="O5" s="6"/>
      <c r="P5" s="6"/>
      <c r="Q5" s="6"/>
      <c r="R5" s="6"/>
      <c r="S5" s="6"/>
      <c r="T5" s="6"/>
    </row>
    <row r="6" spans="1:20" ht="15.6">
      <c r="A6" s="31"/>
      <c r="B6" s="31"/>
      <c r="C6" s="31"/>
      <c r="D6" s="31"/>
      <c r="E6" s="31"/>
      <c r="F6" s="31"/>
      <c r="G6" s="31"/>
      <c r="H6" s="31"/>
      <c r="I6" s="31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55.2">
      <c r="A7" s="8" t="s">
        <v>1</v>
      </c>
      <c r="B7" s="8" t="s">
        <v>2</v>
      </c>
      <c r="C7" s="8" t="s">
        <v>3</v>
      </c>
      <c r="D7" s="25" t="s">
        <v>4</v>
      </c>
      <c r="E7" s="25" t="s">
        <v>5</v>
      </c>
      <c r="F7" s="9"/>
      <c r="G7" s="9"/>
      <c r="H7" s="9"/>
      <c r="I7" s="9"/>
      <c r="J7" s="9"/>
      <c r="K7" s="9"/>
      <c r="L7" s="6"/>
      <c r="M7" s="6"/>
      <c r="N7" s="6"/>
      <c r="O7" s="6"/>
      <c r="P7" s="6"/>
      <c r="Q7" s="6"/>
      <c r="R7" s="6"/>
      <c r="S7" s="6"/>
      <c r="T7" s="6"/>
    </row>
    <row r="8" spans="1:20" ht="13.8">
      <c r="A8" s="10" t="s">
        <v>65</v>
      </c>
      <c r="B8" s="23">
        <v>10000</v>
      </c>
      <c r="C8" s="23">
        <v>9735</v>
      </c>
      <c r="D8" s="26">
        <f>C8/B8</f>
        <v>0.97350000000000003</v>
      </c>
      <c r="E8" s="27">
        <f>((C8/17)*22)/B8</f>
        <v>1.2598235294117648</v>
      </c>
      <c r="F8" s="6"/>
      <c r="G8" s="84"/>
      <c r="H8" s="84"/>
      <c r="I8" s="84"/>
      <c r="J8" s="84"/>
      <c r="K8" s="13"/>
      <c r="L8" s="6"/>
      <c r="M8" s="6"/>
      <c r="N8" s="13"/>
      <c r="O8" s="6"/>
      <c r="P8" s="6"/>
      <c r="Q8" s="6"/>
      <c r="R8" s="6"/>
      <c r="S8" s="6"/>
      <c r="T8" s="6"/>
    </row>
    <row r="9" spans="1:20" ht="13.8">
      <c r="A9" s="10" t="s">
        <v>66</v>
      </c>
      <c r="B9" s="23">
        <v>8500</v>
      </c>
      <c r="C9" s="23">
        <v>5900</v>
      </c>
      <c r="D9" s="26">
        <f t="shared" ref="D9:D14" si="0">C9/B9</f>
        <v>0.69411764705882351</v>
      </c>
      <c r="E9" s="27">
        <f t="shared" ref="E9:E13" si="1">((C9/17)*22)/B9</f>
        <v>0.89826989619377162</v>
      </c>
      <c r="F9" s="6"/>
      <c r="G9" s="84"/>
      <c r="H9" s="84"/>
      <c r="I9" s="84"/>
      <c r="J9" s="84"/>
      <c r="K9" s="84"/>
      <c r="L9" s="6"/>
      <c r="M9" s="6"/>
      <c r="N9" s="6"/>
      <c r="O9" s="6"/>
      <c r="P9" s="6"/>
      <c r="Q9" s="6"/>
      <c r="R9" s="6"/>
      <c r="S9" s="6"/>
      <c r="T9" s="6"/>
    </row>
    <row r="10" spans="1:20" ht="13.8">
      <c r="A10" s="10" t="s">
        <v>67</v>
      </c>
      <c r="B10" s="23">
        <v>2000</v>
      </c>
      <c r="C10" s="23">
        <v>857</v>
      </c>
      <c r="D10" s="26">
        <f t="shared" si="0"/>
        <v>0.42849999999999999</v>
      </c>
      <c r="E10" s="27">
        <f t="shared" si="1"/>
        <v>0.55452941176470583</v>
      </c>
      <c r="F10" s="6"/>
      <c r="G10" s="84"/>
      <c r="H10" s="13"/>
      <c r="I10" s="84"/>
      <c r="J10" s="84"/>
      <c r="K10" s="84"/>
      <c r="L10" s="6"/>
      <c r="M10" s="6"/>
      <c r="N10" s="6"/>
      <c r="O10" s="6"/>
      <c r="P10" s="6"/>
      <c r="Q10" s="6"/>
      <c r="R10" s="6"/>
      <c r="S10" s="6"/>
      <c r="T10" s="6"/>
    </row>
    <row r="11" spans="1:20" ht="13.8">
      <c r="A11" s="10" t="s">
        <v>68</v>
      </c>
      <c r="B11" s="23">
        <v>6000</v>
      </c>
      <c r="C11" s="23">
        <v>5980</v>
      </c>
      <c r="D11" s="26">
        <f t="shared" si="0"/>
        <v>0.9966666666666667</v>
      </c>
      <c r="E11" s="27">
        <f t="shared" si="1"/>
        <v>1.2898039215686272</v>
      </c>
      <c r="F11" s="6"/>
      <c r="G11" s="84"/>
      <c r="H11" s="84"/>
      <c r="I11" s="84"/>
      <c r="J11" s="84"/>
      <c r="K11" s="84"/>
      <c r="L11" s="13"/>
      <c r="M11" s="6"/>
      <c r="N11" s="6"/>
      <c r="O11" s="6"/>
      <c r="P11" s="6"/>
      <c r="Q11" s="6"/>
      <c r="R11" s="6"/>
      <c r="S11" s="6"/>
      <c r="T11" s="6"/>
    </row>
    <row r="12" spans="1:20" ht="13.8">
      <c r="A12" s="10" t="s">
        <v>69</v>
      </c>
      <c r="B12" s="23">
        <v>1800</v>
      </c>
      <c r="C12" s="23">
        <v>1700</v>
      </c>
      <c r="D12" s="26">
        <f t="shared" si="0"/>
        <v>0.94444444444444442</v>
      </c>
      <c r="E12" s="27">
        <f t="shared" si="1"/>
        <v>1.2222222222222223</v>
      </c>
      <c r="F12" s="6"/>
      <c r="G12" s="84"/>
      <c r="H12" s="84"/>
      <c r="I12" s="84"/>
      <c r="J12" s="84"/>
      <c r="K12" s="84"/>
      <c r="L12" s="6"/>
      <c r="M12" s="6"/>
      <c r="N12" s="6"/>
      <c r="O12" s="6"/>
      <c r="P12" s="6"/>
      <c r="Q12" s="6"/>
      <c r="R12" s="6"/>
      <c r="S12" s="6"/>
      <c r="T12" s="6"/>
    </row>
    <row r="13" spans="1:20" ht="13.8">
      <c r="A13" s="10" t="s">
        <v>70</v>
      </c>
      <c r="B13" s="23">
        <v>12000</v>
      </c>
      <c r="C13" s="23">
        <v>5678</v>
      </c>
      <c r="D13" s="26">
        <f t="shared" si="0"/>
        <v>0.47316666666666668</v>
      </c>
      <c r="E13" s="27">
        <f t="shared" si="1"/>
        <v>0.61233333333333329</v>
      </c>
      <c r="F13" s="6"/>
      <c r="G13" s="84"/>
      <c r="H13" s="84"/>
      <c r="I13" s="84"/>
      <c r="K13" s="84"/>
      <c r="L13" s="13"/>
      <c r="M13" s="6"/>
      <c r="N13" s="6"/>
      <c r="O13" s="6"/>
      <c r="P13" s="6"/>
      <c r="Q13" s="6"/>
      <c r="R13" s="6"/>
      <c r="S13" s="6"/>
      <c r="T13" s="6"/>
    </row>
    <row r="14" spans="1:20" ht="13.8">
      <c r="A14" s="14" t="s">
        <v>6</v>
      </c>
      <c r="B14" s="83">
        <f>SUM(B8:B13)</f>
        <v>40300</v>
      </c>
      <c r="C14" s="83">
        <f>SUM(C8:C13)</f>
        <v>29850</v>
      </c>
      <c r="D14" s="26">
        <f t="shared" si="0"/>
        <v>0.74069478908188591</v>
      </c>
      <c r="E14" s="27">
        <f>((C14/17)*22)/B14</f>
        <v>0.95854619763538185</v>
      </c>
      <c r="F14" s="6"/>
      <c r="G14" s="84"/>
      <c r="H14" s="84"/>
      <c r="I14" s="84"/>
      <c r="J14" s="84"/>
      <c r="K14" s="84"/>
      <c r="L14" s="6"/>
      <c r="M14" s="6"/>
      <c r="N14" s="6"/>
      <c r="O14" s="6"/>
      <c r="P14" s="6"/>
      <c r="Q14" s="6"/>
      <c r="R14" s="6"/>
      <c r="S14" s="6"/>
      <c r="T14" s="6"/>
    </row>
    <row r="15" spans="1:20" ht="13.8">
      <c r="A15" s="6"/>
      <c r="B15" s="1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13.8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s="1" customFormat="1" ht="18">
      <c r="A17" s="2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s="1" customFormat="1" ht="13.05" customHeight="1">
      <c r="A18" s="29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s="33" customFormat="1" ht="15.6">
      <c r="A19" s="32" t="s">
        <v>122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ht="13.8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s="3" customFormat="1" ht="13.8">
      <c r="A21" s="16" t="s">
        <v>72</v>
      </c>
      <c r="B21" s="16" t="s">
        <v>8</v>
      </c>
      <c r="C21" s="16" t="s">
        <v>9</v>
      </c>
      <c r="D21" s="16" t="s">
        <v>10</v>
      </c>
      <c r="E21" s="16" t="s">
        <v>11</v>
      </c>
      <c r="F21" s="16" t="s">
        <v>12</v>
      </c>
      <c r="G21" s="16" t="s">
        <v>13</v>
      </c>
      <c r="H21" s="16" t="s">
        <v>14</v>
      </c>
      <c r="I21" s="16" t="s">
        <v>15</v>
      </c>
      <c r="J21" s="16" t="s">
        <v>16</v>
      </c>
      <c r="K21" s="16" t="s">
        <v>17</v>
      </c>
      <c r="L21" s="16" t="s">
        <v>18</v>
      </c>
      <c r="M21" s="16" t="s">
        <v>19</v>
      </c>
      <c r="N21" s="16" t="s">
        <v>20</v>
      </c>
      <c r="O21" s="16" t="s">
        <v>21</v>
      </c>
      <c r="P21" s="17"/>
      <c r="Q21" s="17"/>
      <c r="R21" s="17"/>
      <c r="S21" s="17"/>
      <c r="T21" s="17"/>
    </row>
    <row r="22" spans="1:20" ht="13.8">
      <c r="A22" s="11">
        <v>2018</v>
      </c>
      <c r="B22" s="12">
        <v>7590</v>
      </c>
      <c r="C22" s="12">
        <v>5132</v>
      </c>
      <c r="D22" s="12">
        <v>6153</v>
      </c>
      <c r="E22" s="12">
        <v>7032</v>
      </c>
      <c r="F22" s="12">
        <v>8011</v>
      </c>
      <c r="G22" s="12">
        <v>7862</v>
      </c>
      <c r="H22" s="12">
        <v>9906</v>
      </c>
      <c r="I22" s="12">
        <v>5259</v>
      </c>
      <c r="J22" s="12">
        <v>8920</v>
      </c>
      <c r="K22" s="12">
        <v>4123</v>
      </c>
      <c r="L22" s="12">
        <v>7697</v>
      </c>
      <c r="M22" s="12">
        <v>5693</v>
      </c>
      <c r="N22" s="80">
        <f>SUM(B22:M22)</f>
        <v>83378</v>
      </c>
      <c r="O22" s="80">
        <f>SUM(B22:D22)</f>
        <v>18875</v>
      </c>
      <c r="P22" s="6"/>
      <c r="Q22" s="6"/>
      <c r="R22" s="6"/>
      <c r="S22" s="6"/>
      <c r="T22" s="6"/>
    </row>
    <row r="23" spans="1:20" ht="13.8">
      <c r="A23" s="18">
        <v>2019</v>
      </c>
      <c r="B23" s="12">
        <v>4392</v>
      </c>
      <c r="C23" s="12">
        <v>4699</v>
      </c>
      <c r="D23" s="12">
        <v>9016</v>
      </c>
      <c r="E23" s="12">
        <v>5971</v>
      </c>
      <c r="F23" s="12">
        <v>9934</v>
      </c>
      <c r="G23" s="12">
        <v>4300</v>
      </c>
      <c r="H23" s="12">
        <v>4997</v>
      </c>
      <c r="I23" s="12">
        <v>9896</v>
      </c>
      <c r="J23" s="12">
        <v>5656</v>
      </c>
      <c r="K23" s="12">
        <v>7924</v>
      </c>
      <c r="L23" s="12">
        <v>5273</v>
      </c>
      <c r="M23" s="12">
        <v>9292</v>
      </c>
      <c r="N23" s="80">
        <f>SUM(B23:M23)</f>
        <v>81350</v>
      </c>
      <c r="O23" s="80">
        <f>SUM(B23:D23)</f>
        <v>18107</v>
      </c>
      <c r="P23" s="6"/>
      <c r="Q23" s="6"/>
      <c r="R23" s="6"/>
      <c r="S23" s="6"/>
      <c r="T23" s="6"/>
    </row>
    <row r="24" spans="1:20" ht="13.8">
      <c r="A24" s="81" t="s">
        <v>22</v>
      </c>
      <c r="B24" s="28">
        <f>(B23-B22)/B22</f>
        <v>-0.42134387351778657</v>
      </c>
      <c r="C24" s="28">
        <f t="shared" ref="C24:O24" si="2">(C23-C22)/C22</f>
        <v>-8.4372564302416214E-2</v>
      </c>
      <c r="D24" s="28">
        <f t="shared" si="2"/>
        <v>0.46530147895335611</v>
      </c>
      <c r="E24" s="28">
        <f t="shared" si="2"/>
        <v>-0.15088168373151309</v>
      </c>
      <c r="F24" s="28">
        <f t="shared" si="2"/>
        <v>0.24004493820996131</v>
      </c>
      <c r="G24" s="28">
        <f t="shared" si="2"/>
        <v>-0.45306537776647166</v>
      </c>
      <c r="H24" s="28">
        <f t="shared" si="2"/>
        <v>-0.49555824752675148</v>
      </c>
      <c r="I24" s="28">
        <f t="shared" si="2"/>
        <v>0.88172656398554861</v>
      </c>
      <c r="J24" s="28">
        <f t="shared" si="2"/>
        <v>-0.36591928251121075</v>
      </c>
      <c r="K24" s="28">
        <f t="shared" si="2"/>
        <v>0.92190152801358238</v>
      </c>
      <c r="L24" s="28">
        <f t="shared" si="2"/>
        <v>-0.31492789398466936</v>
      </c>
      <c r="M24" s="28">
        <f t="shared" si="2"/>
        <v>0.63217987001580889</v>
      </c>
      <c r="N24" s="28">
        <f t="shared" si="2"/>
        <v>-2.4322962891889947E-2</v>
      </c>
      <c r="O24" s="28">
        <f t="shared" si="2"/>
        <v>-4.0688741721854306E-2</v>
      </c>
      <c r="P24" s="6"/>
      <c r="Q24" s="6"/>
      <c r="R24" s="6"/>
      <c r="S24" s="6"/>
      <c r="T24" s="6"/>
    </row>
    <row r="25" spans="1:20" ht="13.8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3.8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8">
      <c r="A27" s="24" t="s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6"/>
      <c r="P27" s="6"/>
      <c r="Q27" s="6"/>
      <c r="R27" s="6"/>
      <c r="S27" s="6"/>
      <c r="T27" s="6"/>
    </row>
    <row r="28" spans="1:20" s="1" customFormat="1" ht="13.05" customHeight="1">
      <c r="A28" s="29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5.6">
      <c r="A29" s="31" t="s">
        <v>74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6"/>
      <c r="P29" s="6"/>
      <c r="Q29" s="6"/>
      <c r="R29" s="6"/>
      <c r="S29" s="6"/>
      <c r="T29" s="6"/>
    </row>
    <row r="30" spans="1:20" ht="13.8">
      <c r="A30" s="6"/>
      <c r="B30" s="7"/>
      <c r="C30" s="6"/>
      <c r="D30" s="6"/>
      <c r="E30" s="6"/>
      <c r="F30" s="6"/>
      <c r="G30" s="6"/>
      <c r="H30" s="6"/>
      <c r="I30" s="6"/>
      <c r="J30" s="7"/>
      <c r="K30" s="7"/>
      <c r="L30" s="7"/>
      <c r="M30" s="7"/>
      <c r="N30" s="7"/>
      <c r="O30" s="6"/>
      <c r="P30" s="6"/>
      <c r="Q30" s="6"/>
      <c r="R30" s="6"/>
      <c r="S30" s="6"/>
      <c r="T30" s="6"/>
    </row>
    <row r="31" spans="1:20" ht="13.8">
      <c r="A31" s="16" t="s">
        <v>72</v>
      </c>
      <c r="B31" s="16" t="s">
        <v>8</v>
      </c>
      <c r="C31" s="16" t="s">
        <v>9</v>
      </c>
      <c r="D31" s="16" t="s">
        <v>10</v>
      </c>
      <c r="E31" s="16" t="s">
        <v>11</v>
      </c>
      <c r="F31" s="16" t="s">
        <v>12</v>
      </c>
      <c r="G31" s="16" t="s">
        <v>13</v>
      </c>
      <c r="H31" s="16" t="s">
        <v>14</v>
      </c>
      <c r="I31" s="16" t="s">
        <v>15</v>
      </c>
      <c r="J31" s="16" t="s">
        <v>16</v>
      </c>
      <c r="K31" s="16" t="s">
        <v>17</v>
      </c>
      <c r="L31" s="16" t="s">
        <v>18</v>
      </c>
      <c r="M31" s="16" t="s">
        <v>19</v>
      </c>
      <c r="N31" s="82" t="s">
        <v>24</v>
      </c>
      <c r="O31" s="82" t="s">
        <v>25</v>
      </c>
      <c r="P31" s="82" t="s">
        <v>26</v>
      </c>
      <c r="Q31" s="82" t="s">
        <v>27</v>
      </c>
      <c r="R31" s="6"/>
      <c r="S31" s="6"/>
      <c r="T31" s="6"/>
    </row>
    <row r="32" spans="1:20" ht="13.8">
      <c r="A32" s="10" t="s">
        <v>65</v>
      </c>
      <c r="B32" s="19">
        <v>1623</v>
      </c>
      <c r="C32" s="19">
        <v>6821</v>
      </c>
      <c r="D32" s="19">
        <v>1003</v>
      </c>
      <c r="E32" s="19">
        <v>5219</v>
      </c>
      <c r="F32" s="19">
        <v>5675</v>
      </c>
      <c r="G32" s="19">
        <v>7192</v>
      </c>
      <c r="H32" s="19">
        <v>4584</v>
      </c>
      <c r="I32" s="19">
        <v>4754</v>
      </c>
      <c r="J32" s="19">
        <v>4187</v>
      </c>
      <c r="K32" s="19">
        <v>3442</v>
      </c>
      <c r="L32" s="19">
        <v>6068</v>
      </c>
      <c r="M32" s="19">
        <v>3158</v>
      </c>
      <c r="N32" s="28">
        <f>SUM(B32:D32)/SUM($B$32:$D$37)</f>
        <v>0.11715029761904762</v>
      </c>
      <c r="O32" s="28">
        <f>SUM(E32:G32)/SUM($E$32:$G$37)</f>
        <v>0.22665296506090532</v>
      </c>
      <c r="P32" s="28">
        <f>SUM(H32:J32)/SUM($H$32:$J$37)</f>
        <v>0.14511646870741729</v>
      </c>
      <c r="Q32" s="28">
        <f>SUM(K32:M32)/SUM($K$32:$M$37)</f>
        <v>0.16413578647317958</v>
      </c>
      <c r="R32" s="6"/>
      <c r="S32" s="100"/>
      <c r="T32" s="6"/>
    </row>
    <row r="33" spans="1:20" ht="13.8">
      <c r="A33" s="10" t="s">
        <v>66</v>
      </c>
      <c r="B33" s="19">
        <v>3559</v>
      </c>
      <c r="C33" s="19">
        <v>6422</v>
      </c>
      <c r="D33" s="19">
        <v>7787</v>
      </c>
      <c r="E33" s="19">
        <v>3274</v>
      </c>
      <c r="F33" s="19">
        <v>4990</v>
      </c>
      <c r="G33" s="19">
        <v>6419</v>
      </c>
      <c r="H33" s="19">
        <v>7453</v>
      </c>
      <c r="I33" s="19">
        <v>6957</v>
      </c>
      <c r="J33" s="19">
        <v>5012</v>
      </c>
      <c r="K33" s="19">
        <v>1429</v>
      </c>
      <c r="L33" s="19">
        <v>3139</v>
      </c>
      <c r="M33" s="19">
        <v>7572</v>
      </c>
      <c r="N33" s="28">
        <f t="shared" ref="N33:N37" si="3">SUM(B33:D33)/SUM($B$32:$D$37)</f>
        <v>0.22033730158730158</v>
      </c>
      <c r="O33" s="28">
        <f t="shared" ref="O33:O36" si="4">SUM(E33:G33)/SUM($E$32:$G$37)</f>
        <v>0.18400671712867814</v>
      </c>
      <c r="P33" s="28">
        <f>SUM(H33:J33)/SUM($H$32:$J$37)</f>
        <v>0.2083883220137123</v>
      </c>
      <c r="Q33" s="28">
        <f t="shared" ref="Q33:Q37" si="5">SUM(K33:M33)/SUM($K$32:$M$37)</f>
        <v>0.15729463591604043</v>
      </c>
      <c r="R33" s="6"/>
      <c r="S33" s="101"/>
      <c r="T33" s="6"/>
    </row>
    <row r="34" spans="1:20" ht="13.8">
      <c r="A34" s="10" t="s">
        <v>67</v>
      </c>
      <c r="B34" s="19">
        <v>3062</v>
      </c>
      <c r="C34" s="19">
        <v>5278</v>
      </c>
      <c r="D34" s="19">
        <v>5596</v>
      </c>
      <c r="E34" s="19">
        <v>2331</v>
      </c>
      <c r="F34" s="19">
        <v>1427</v>
      </c>
      <c r="G34" s="19">
        <v>5226</v>
      </c>
      <c r="H34" s="19">
        <v>6795</v>
      </c>
      <c r="I34" s="19">
        <v>7467</v>
      </c>
      <c r="J34" s="19">
        <v>3447</v>
      </c>
      <c r="K34" s="19">
        <v>4526</v>
      </c>
      <c r="L34" s="19">
        <v>1263</v>
      </c>
      <c r="M34" s="19">
        <v>6506</v>
      </c>
      <c r="N34" s="28">
        <f t="shared" si="3"/>
        <v>0.17281746031746031</v>
      </c>
      <c r="O34" s="28">
        <f t="shared" si="4"/>
        <v>0.11258709709759887</v>
      </c>
      <c r="P34" s="28">
        <f t="shared" ref="P34:P37" si="6">SUM(H34:J34)/SUM($H$32:$J$37)</f>
        <v>0.19000869089387454</v>
      </c>
      <c r="Q34" s="28">
        <f t="shared" si="5"/>
        <v>0.15930292821974604</v>
      </c>
      <c r="R34" s="6"/>
      <c r="S34" s="6"/>
      <c r="T34" s="6"/>
    </row>
    <row r="35" spans="1:20" ht="13.8">
      <c r="A35" s="10" t="s">
        <v>68</v>
      </c>
      <c r="B35" s="19">
        <v>4303</v>
      </c>
      <c r="C35" s="19">
        <v>1826</v>
      </c>
      <c r="D35" s="19">
        <v>7633</v>
      </c>
      <c r="E35" s="19">
        <v>2555</v>
      </c>
      <c r="F35" s="19">
        <v>6220</v>
      </c>
      <c r="G35" s="19">
        <v>5653</v>
      </c>
      <c r="H35" s="19">
        <v>3201</v>
      </c>
      <c r="I35" s="19">
        <v>5365</v>
      </c>
      <c r="J35" s="19">
        <v>7681</v>
      </c>
      <c r="K35" s="19">
        <v>1210</v>
      </c>
      <c r="L35" s="19">
        <v>2918</v>
      </c>
      <c r="M35" s="19">
        <v>5547</v>
      </c>
      <c r="N35" s="28">
        <f t="shared" si="3"/>
        <v>0.17065972222222223</v>
      </c>
      <c r="O35" s="28">
        <f t="shared" si="4"/>
        <v>0.18081106822397114</v>
      </c>
      <c r="P35" s="28">
        <f t="shared" si="6"/>
        <v>0.17432216392527977</v>
      </c>
      <c r="Q35" s="28">
        <f t="shared" si="5"/>
        <v>0.125356309924851</v>
      </c>
      <c r="R35" s="6"/>
      <c r="S35" s="6"/>
      <c r="T35" s="6"/>
    </row>
    <row r="36" spans="1:20" ht="13.8">
      <c r="A36" s="10" t="s">
        <v>69</v>
      </c>
      <c r="B36" s="19">
        <v>2843</v>
      </c>
      <c r="C36" s="19">
        <v>3140</v>
      </c>
      <c r="D36" s="19">
        <v>5783</v>
      </c>
      <c r="E36" s="19">
        <v>5087</v>
      </c>
      <c r="F36" s="19">
        <v>3693</v>
      </c>
      <c r="G36" s="19">
        <v>4573</v>
      </c>
      <c r="H36" s="19">
        <v>3582</v>
      </c>
      <c r="I36" s="19">
        <v>3746</v>
      </c>
      <c r="J36" s="19">
        <v>7305</v>
      </c>
      <c r="K36" s="19">
        <v>6963</v>
      </c>
      <c r="L36" s="19">
        <v>4673</v>
      </c>
      <c r="M36" s="19">
        <v>6975</v>
      </c>
      <c r="N36" s="28">
        <f t="shared" si="3"/>
        <v>0.1459077380952381</v>
      </c>
      <c r="O36" s="28">
        <f t="shared" si="4"/>
        <v>0.16733921499824553</v>
      </c>
      <c r="P36" s="28">
        <f t="shared" si="6"/>
        <v>0.15700475316788445</v>
      </c>
      <c r="Q36" s="28">
        <f t="shared" si="5"/>
        <v>0.24113760041461518</v>
      </c>
      <c r="R36" s="6"/>
      <c r="S36" s="6"/>
      <c r="T36" s="6"/>
    </row>
    <row r="37" spans="1:20" ht="13.8">
      <c r="A37" s="10" t="s">
        <v>70</v>
      </c>
      <c r="B37" s="19">
        <v>4230</v>
      </c>
      <c r="C37" s="19">
        <v>4545</v>
      </c>
      <c r="D37" s="19">
        <v>5186</v>
      </c>
      <c r="E37" s="19">
        <v>4546</v>
      </c>
      <c r="F37" s="19">
        <v>2806</v>
      </c>
      <c r="G37" s="19">
        <v>2910</v>
      </c>
      <c r="H37" s="19">
        <v>4154</v>
      </c>
      <c r="I37" s="19">
        <v>5213</v>
      </c>
      <c r="J37" s="19">
        <v>2298</v>
      </c>
      <c r="K37" s="19">
        <v>1274</v>
      </c>
      <c r="L37" s="19">
        <v>5092</v>
      </c>
      <c r="M37" s="19">
        <v>5425</v>
      </c>
      <c r="N37" s="28">
        <f t="shared" si="3"/>
        <v>0.17312748015873017</v>
      </c>
      <c r="O37" s="28">
        <f>SUM(E37:G37)/SUM($E$32:$G$37)</f>
        <v>0.12860293749060103</v>
      </c>
      <c r="P37" s="28">
        <f t="shared" si="6"/>
        <v>0.12515960129183162</v>
      </c>
      <c r="Q37" s="28">
        <f t="shared" si="5"/>
        <v>0.15277273905156777</v>
      </c>
      <c r="R37" s="6"/>
      <c r="S37" s="6"/>
      <c r="T37" s="6"/>
    </row>
    <row r="38" spans="1:20" ht="13.8">
      <c r="A38" s="6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6"/>
      <c r="S38" s="6"/>
      <c r="T38" s="6"/>
    </row>
    <row r="39" spans="1:20" ht="13.8">
      <c r="A39" s="6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6"/>
      <c r="O39" s="6"/>
      <c r="P39" s="6"/>
      <c r="Q39" s="6"/>
      <c r="R39" s="6"/>
      <c r="S39" s="6"/>
      <c r="T39" s="6"/>
    </row>
    <row r="40" spans="1:20" ht="13.8">
      <c r="A40" s="6"/>
      <c r="B40" s="13"/>
      <c r="C40" s="84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22"/>
      <c r="O40" s="6"/>
      <c r="P40" s="6"/>
      <c r="Q40" s="6"/>
      <c r="R40" s="6"/>
      <c r="S40" s="6"/>
      <c r="T40" s="6"/>
    </row>
    <row r="41" spans="1:20" ht="13.8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3.8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3.8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3.8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3.8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1B11-84DE-2044-99E3-AA67CF0DEC57}">
  <dimension ref="A1:XY184"/>
  <sheetViews>
    <sheetView showGridLines="0" zoomScale="80" zoomScaleNormal="80" workbookViewId="0">
      <selection activeCell="E80" sqref="E80"/>
    </sheetView>
  </sheetViews>
  <sheetFormatPr defaultColWidth="9.109375" defaultRowHeight="15"/>
  <cols>
    <col min="1" max="1" width="18.44140625" style="33" bestFit="1" customWidth="1"/>
    <col min="2" max="2" width="11.33203125" style="33" bestFit="1" customWidth="1"/>
    <col min="3" max="3" width="28.21875" style="33" bestFit="1" customWidth="1"/>
    <col min="4" max="4" width="25.88671875" style="33" bestFit="1" customWidth="1"/>
    <col min="5" max="6" width="40.6640625" style="33" bestFit="1" customWidth="1"/>
    <col min="7" max="8" width="40.33203125" style="33" bestFit="1" customWidth="1"/>
    <col min="9" max="9" width="40.33203125" style="2" bestFit="1" customWidth="1"/>
    <col min="10" max="10" width="41.33203125" style="2" bestFit="1" customWidth="1"/>
    <col min="11" max="11" width="40.33203125" style="2" bestFit="1" customWidth="1"/>
    <col min="12" max="41" width="4" style="2" bestFit="1" customWidth="1"/>
    <col min="42" max="42" width="8.77734375" style="2" bestFit="1" customWidth="1"/>
    <col min="43" max="81" width="4" style="2" bestFit="1" customWidth="1"/>
    <col min="82" max="82" width="8.77734375" style="2" bestFit="1" customWidth="1"/>
    <col min="83" max="121" width="4" style="2" bestFit="1" customWidth="1"/>
    <col min="122" max="122" width="8.77734375" style="2" bestFit="1" customWidth="1"/>
    <col min="123" max="161" width="4" style="2" bestFit="1" customWidth="1"/>
    <col min="162" max="162" width="14.109375" style="2" bestFit="1" customWidth="1"/>
    <col min="163" max="165" width="13.5546875" style="2" bestFit="1" customWidth="1"/>
    <col min="166" max="201" width="4" style="2" bestFit="1" customWidth="1"/>
    <col min="202" max="202" width="14.109375" style="2" bestFit="1" customWidth="1"/>
    <col min="203" max="204" width="13.5546875" style="2" bestFit="1" customWidth="1"/>
    <col min="205" max="205" width="14.44140625" style="2" bestFit="1" customWidth="1"/>
    <col min="206" max="206" width="13.5546875" style="2" bestFit="1" customWidth="1"/>
    <col min="207" max="241" width="4" style="2" bestFit="1" customWidth="1"/>
    <col min="242" max="242" width="14.109375" style="2" bestFit="1" customWidth="1"/>
    <col min="243" max="243" width="13.5546875" style="2" bestFit="1" customWidth="1"/>
    <col min="244" max="244" width="13.88671875" style="2" bestFit="1" customWidth="1"/>
    <col min="245" max="245" width="13.5546875" style="2" bestFit="1" customWidth="1"/>
    <col min="246" max="246" width="14.44140625" style="2" bestFit="1" customWidth="1"/>
    <col min="247" max="247" width="13.5546875" style="2" bestFit="1" customWidth="1"/>
    <col min="248" max="281" width="4" style="2" bestFit="1" customWidth="1"/>
    <col min="282" max="282" width="14.109375" style="2" bestFit="1" customWidth="1"/>
    <col min="283" max="283" width="14.44140625" style="2" bestFit="1" customWidth="1"/>
    <col min="284" max="284" width="13.5546875" style="2" bestFit="1" customWidth="1"/>
    <col min="285" max="285" width="13.88671875" style="2" bestFit="1" customWidth="1"/>
    <col min="286" max="286" width="13.5546875" style="2" bestFit="1" customWidth="1"/>
    <col min="287" max="287" width="14.44140625" style="2" bestFit="1" customWidth="1"/>
    <col min="288" max="288" width="13.5546875" style="2" bestFit="1" customWidth="1"/>
    <col min="289" max="321" width="4" style="2" bestFit="1" customWidth="1"/>
    <col min="322" max="322" width="13.88671875" style="2" bestFit="1" customWidth="1"/>
    <col min="323" max="323" width="14.109375" style="2" bestFit="1" customWidth="1"/>
    <col min="324" max="324" width="14.44140625" style="2" bestFit="1" customWidth="1"/>
    <col min="325" max="325" width="13.5546875" style="2" bestFit="1" customWidth="1"/>
    <col min="326" max="326" width="13.88671875" style="2" bestFit="1" customWidth="1"/>
    <col min="327" max="327" width="13.5546875" style="2" bestFit="1" customWidth="1"/>
    <col min="328" max="328" width="14.44140625" style="2" bestFit="1" customWidth="1"/>
    <col min="329" max="329" width="13.5546875" style="2" bestFit="1" customWidth="1"/>
    <col min="330" max="330" width="7.88671875" style="2" bestFit="1" customWidth="1"/>
    <col min="331" max="331" width="8.6640625" style="2" bestFit="1" customWidth="1"/>
    <col min="332" max="332" width="7.88671875" style="2" bestFit="1" customWidth="1"/>
    <col min="333" max="333" width="8.6640625" style="2" bestFit="1" customWidth="1"/>
    <col min="334" max="334" width="7.88671875" style="2" bestFit="1" customWidth="1"/>
    <col min="335" max="335" width="8.6640625" style="2" bestFit="1" customWidth="1"/>
    <col min="336" max="336" width="7.88671875" style="2" bestFit="1" customWidth="1"/>
    <col min="337" max="337" width="8.6640625" style="2" bestFit="1" customWidth="1"/>
    <col min="338" max="338" width="7.88671875" style="2" bestFit="1" customWidth="1"/>
    <col min="339" max="339" width="8.6640625" style="2" bestFit="1" customWidth="1"/>
    <col min="340" max="340" width="7.88671875" style="2" bestFit="1" customWidth="1"/>
    <col min="341" max="341" width="8.6640625" style="2" bestFit="1" customWidth="1"/>
    <col min="342" max="342" width="7.88671875" style="2" bestFit="1" customWidth="1"/>
    <col min="343" max="343" width="8.6640625" style="2" bestFit="1" customWidth="1"/>
    <col min="344" max="344" width="7.88671875" style="2" bestFit="1" customWidth="1"/>
    <col min="345" max="345" width="8.6640625" style="2" bestFit="1" customWidth="1"/>
    <col min="346" max="346" width="7.88671875" style="2" bestFit="1" customWidth="1"/>
    <col min="347" max="347" width="8.6640625" style="2" bestFit="1" customWidth="1"/>
    <col min="348" max="348" width="7.88671875" style="2" bestFit="1" customWidth="1"/>
    <col min="349" max="349" width="8.6640625" style="2" bestFit="1" customWidth="1"/>
    <col min="350" max="350" width="7.88671875" style="2" bestFit="1" customWidth="1"/>
    <col min="351" max="351" width="8.6640625" style="2" bestFit="1" customWidth="1"/>
    <col min="352" max="352" width="7.88671875" style="2" bestFit="1" customWidth="1"/>
    <col min="353" max="353" width="8.6640625" style="2" bestFit="1" customWidth="1"/>
    <col min="354" max="354" width="7.88671875" style="2" bestFit="1" customWidth="1"/>
    <col min="355" max="355" width="8.6640625" style="2" bestFit="1" customWidth="1"/>
    <col min="356" max="356" width="7.88671875" style="2" bestFit="1" customWidth="1"/>
    <col min="357" max="357" width="8.6640625" style="2" bestFit="1" customWidth="1"/>
    <col min="358" max="358" width="7.88671875" style="2" bestFit="1" customWidth="1"/>
    <col min="359" max="359" width="8.6640625" style="2" bestFit="1" customWidth="1"/>
    <col min="360" max="360" width="7.88671875" style="2" bestFit="1" customWidth="1"/>
    <col min="361" max="361" width="8.6640625" style="2" bestFit="1" customWidth="1"/>
    <col min="362" max="362" width="7.88671875" style="2" bestFit="1" customWidth="1"/>
    <col min="363" max="363" width="8.6640625" style="2" bestFit="1" customWidth="1"/>
    <col min="364" max="364" width="7.88671875" style="2" bestFit="1" customWidth="1"/>
    <col min="365" max="365" width="8.6640625" style="2" bestFit="1" customWidth="1"/>
    <col min="366" max="366" width="7.88671875" style="2" bestFit="1" customWidth="1"/>
    <col min="367" max="367" width="8.6640625" style="2" bestFit="1" customWidth="1"/>
    <col min="368" max="368" width="7.88671875" style="2" bestFit="1" customWidth="1"/>
    <col min="369" max="369" width="8.6640625" style="2" bestFit="1" customWidth="1"/>
    <col min="370" max="370" width="7.88671875" style="2" bestFit="1" customWidth="1"/>
    <col min="371" max="371" width="8.6640625" style="2" bestFit="1" customWidth="1"/>
    <col min="372" max="372" width="7.88671875" style="2" bestFit="1" customWidth="1"/>
    <col min="373" max="373" width="8.6640625" style="2" bestFit="1" customWidth="1"/>
    <col min="374" max="374" width="7.88671875" style="2" bestFit="1" customWidth="1"/>
    <col min="375" max="375" width="8.6640625" style="2" bestFit="1" customWidth="1"/>
    <col min="376" max="376" width="7.88671875" style="2" bestFit="1" customWidth="1"/>
    <col min="377" max="377" width="8.6640625" style="2" bestFit="1" customWidth="1"/>
    <col min="378" max="378" width="7.88671875" style="2" bestFit="1" customWidth="1"/>
    <col min="379" max="379" width="8.6640625" style="2" bestFit="1" customWidth="1"/>
    <col min="380" max="380" width="7.88671875" style="2" bestFit="1" customWidth="1"/>
    <col min="381" max="381" width="8.6640625" style="2" bestFit="1" customWidth="1"/>
    <col min="382" max="382" width="7.88671875" style="2" bestFit="1" customWidth="1"/>
    <col min="383" max="383" width="8.6640625" style="2" bestFit="1" customWidth="1"/>
    <col min="384" max="384" width="7.88671875" style="2" bestFit="1" customWidth="1"/>
    <col min="385" max="385" width="8.6640625" style="2" bestFit="1" customWidth="1"/>
    <col min="386" max="386" width="7.88671875" style="2" bestFit="1" customWidth="1"/>
    <col min="387" max="387" width="8.6640625" style="2" bestFit="1" customWidth="1"/>
    <col min="388" max="388" width="7.88671875" style="2" bestFit="1" customWidth="1"/>
    <col min="389" max="389" width="8.6640625" style="2" bestFit="1" customWidth="1"/>
    <col min="390" max="390" width="7.88671875" style="2" bestFit="1" customWidth="1"/>
    <col min="391" max="391" width="8.6640625" style="2" bestFit="1" customWidth="1"/>
    <col min="392" max="392" width="7.88671875" style="2" bestFit="1" customWidth="1"/>
    <col min="393" max="393" width="8.6640625" style="2" bestFit="1" customWidth="1"/>
    <col min="394" max="394" width="7.88671875" style="2" bestFit="1" customWidth="1"/>
    <col min="395" max="395" width="8.6640625" style="2" bestFit="1" customWidth="1"/>
    <col min="396" max="396" width="7.88671875" style="2" bestFit="1" customWidth="1"/>
    <col min="397" max="397" width="8.6640625" style="2" bestFit="1" customWidth="1"/>
    <col min="398" max="398" width="7.88671875" style="2" bestFit="1" customWidth="1"/>
    <col min="399" max="399" width="8.6640625" style="2" bestFit="1" customWidth="1"/>
    <col min="400" max="400" width="7.88671875" style="2" bestFit="1" customWidth="1"/>
    <col min="401" max="401" width="8.6640625" style="2" bestFit="1" customWidth="1"/>
    <col min="402" max="402" width="8.77734375" style="2" bestFit="1" customWidth="1"/>
    <col min="403" max="403" width="8.6640625" style="2" bestFit="1" customWidth="1"/>
    <col min="404" max="404" width="7.88671875" style="2" bestFit="1" customWidth="1"/>
    <col min="405" max="405" width="8.6640625" style="2" bestFit="1" customWidth="1"/>
    <col min="406" max="406" width="7.88671875" style="2" bestFit="1" customWidth="1"/>
    <col min="407" max="407" width="8.6640625" style="2" bestFit="1" customWidth="1"/>
    <col min="408" max="408" width="7.88671875" style="2" bestFit="1" customWidth="1"/>
    <col min="409" max="409" width="8.6640625" style="2" bestFit="1" customWidth="1"/>
    <col min="410" max="410" width="7.88671875" style="2" bestFit="1" customWidth="1"/>
    <col min="411" max="411" width="8.6640625" style="2" bestFit="1" customWidth="1"/>
    <col min="412" max="412" width="7.88671875" style="2" bestFit="1" customWidth="1"/>
    <col min="413" max="413" width="8.6640625" style="2" bestFit="1" customWidth="1"/>
    <col min="414" max="414" width="7.88671875" style="2" bestFit="1" customWidth="1"/>
    <col min="415" max="415" width="8.6640625" style="2" bestFit="1" customWidth="1"/>
    <col min="416" max="416" width="7.88671875" style="2" bestFit="1" customWidth="1"/>
    <col min="417" max="417" width="8.6640625" style="2" bestFit="1" customWidth="1"/>
    <col min="418" max="418" width="7.88671875" style="2" bestFit="1" customWidth="1"/>
    <col min="419" max="419" width="8.6640625" style="2" bestFit="1" customWidth="1"/>
    <col min="420" max="420" width="7.88671875" style="2" bestFit="1" customWidth="1"/>
    <col min="421" max="421" width="8.6640625" style="2" bestFit="1" customWidth="1"/>
    <col min="422" max="422" width="7.88671875" style="2" bestFit="1" customWidth="1"/>
    <col min="423" max="423" width="8.6640625" style="2" bestFit="1" customWidth="1"/>
    <col min="424" max="424" width="7.88671875" style="2" bestFit="1" customWidth="1"/>
    <col min="425" max="425" width="8.6640625" style="2" bestFit="1" customWidth="1"/>
    <col min="426" max="426" width="7.88671875" style="2" bestFit="1" customWidth="1"/>
    <col min="427" max="427" width="8.6640625" style="2" bestFit="1" customWidth="1"/>
    <col min="428" max="428" width="7.88671875" style="2" bestFit="1" customWidth="1"/>
    <col min="429" max="429" width="8.6640625" style="2" bestFit="1" customWidth="1"/>
    <col min="430" max="430" width="7.88671875" style="2" bestFit="1" customWidth="1"/>
    <col min="431" max="431" width="8.6640625" style="2" bestFit="1" customWidth="1"/>
    <col min="432" max="432" width="7.88671875" style="2" bestFit="1" customWidth="1"/>
    <col min="433" max="433" width="8.6640625" style="2" bestFit="1" customWidth="1"/>
    <col min="434" max="434" width="7.88671875" style="2" bestFit="1" customWidth="1"/>
    <col min="435" max="435" width="8.6640625" style="2" bestFit="1" customWidth="1"/>
    <col min="436" max="436" width="7.88671875" style="2" bestFit="1" customWidth="1"/>
    <col min="437" max="437" width="8.6640625" style="2" bestFit="1" customWidth="1"/>
    <col min="438" max="438" width="7.88671875" style="2" bestFit="1" customWidth="1"/>
    <col min="439" max="439" width="8.6640625" style="2" bestFit="1" customWidth="1"/>
    <col min="440" max="440" width="7.88671875" style="2" bestFit="1" customWidth="1"/>
    <col min="441" max="441" width="8.6640625" style="2" bestFit="1" customWidth="1"/>
    <col min="442" max="442" width="7.88671875" style="2" bestFit="1" customWidth="1"/>
    <col min="443" max="443" width="8.6640625" style="2" bestFit="1" customWidth="1"/>
    <col min="444" max="444" width="7.88671875" style="2" bestFit="1" customWidth="1"/>
    <col min="445" max="445" width="8.6640625" style="2" bestFit="1" customWidth="1"/>
    <col min="446" max="446" width="7.88671875" style="2" bestFit="1" customWidth="1"/>
    <col min="447" max="447" width="8.6640625" style="2" bestFit="1" customWidth="1"/>
    <col min="448" max="448" width="7.88671875" style="2" bestFit="1" customWidth="1"/>
    <col min="449" max="449" width="8.6640625" style="2" bestFit="1" customWidth="1"/>
    <col min="450" max="450" width="7.88671875" style="2" bestFit="1" customWidth="1"/>
    <col min="451" max="451" width="8.6640625" style="2" bestFit="1" customWidth="1"/>
    <col min="452" max="452" width="7.88671875" style="2" bestFit="1" customWidth="1"/>
    <col min="453" max="453" width="8.6640625" style="2" bestFit="1" customWidth="1"/>
    <col min="454" max="454" width="7.88671875" style="2" bestFit="1" customWidth="1"/>
    <col min="455" max="455" width="8.6640625" style="2" bestFit="1" customWidth="1"/>
    <col min="456" max="456" width="7.88671875" style="2" bestFit="1" customWidth="1"/>
    <col min="457" max="457" width="8.6640625" style="2" bestFit="1" customWidth="1"/>
    <col min="458" max="458" width="7.88671875" style="2" bestFit="1" customWidth="1"/>
    <col min="459" max="459" width="8.6640625" style="2" bestFit="1" customWidth="1"/>
    <col min="460" max="460" width="7.88671875" style="2" bestFit="1" customWidth="1"/>
    <col min="461" max="461" width="8.6640625" style="2" bestFit="1" customWidth="1"/>
    <col min="462" max="462" width="7.88671875" style="2" bestFit="1" customWidth="1"/>
    <col min="463" max="463" width="8.6640625" style="2" bestFit="1" customWidth="1"/>
    <col min="464" max="464" width="7.88671875" style="2" bestFit="1" customWidth="1"/>
    <col min="465" max="465" width="8.6640625" style="2" bestFit="1" customWidth="1"/>
    <col min="466" max="466" width="7.88671875" style="2" bestFit="1" customWidth="1"/>
    <col min="467" max="467" width="8.6640625" style="2" bestFit="1" customWidth="1"/>
    <col min="468" max="468" width="7.88671875" style="2" bestFit="1" customWidth="1"/>
    <col min="469" max="469" width="8.6640625" style="2" bestFit="1" customWidth="1"/>
    <col min="470" max="470" width="7.88671875" style="2" bestFit="1" customWidth="1"/>
    <col min="471" max="471" width="8.6640625" style="2" bestFit="1" customWidth="1"/>
    <col min="472" max="472" width="7.88671875" style="2" bestFit="1" customWidth="1"/>
    <col min="473" max="473" width="8.6640625" style="2" bestFit="1" customWidth="1"/>
    <col min="474" max="474" width="7.88671875" style="2" bestFit="1" customWidth="1"/>
    <col min="475" max="475" width="8.6640625" style="2" bestFit="1" customWidth="1"/>
    <col min="476" max="476" width="7.88671875" style="2" bestFit="1" customWidth="1"/>
    <col min="477" max="477" width="8.6640625" style="2" bestFit="1" customWidth="1"/>
    <col min="478" max="478" width="7.88671875" style="2" bestFit="1" customWidth="1"/>
    <col min="479" max="479" width="8.6640625" style="2" bestFit="1" customWidth="1"/>
    <col min="480" max="480" width="7.88671875" style="2" bestFit="1" customWidth="1"/>
    <col min="481" max="481" width="8.6640625" style="2" bestFit="1" customWidth="1"/>
    <col min="482" max="482" width="9.6640625" style="2" bestFit="1" customWidth="1"/>
    <col min="483" max="483" width="8.6640625" style="2" bestFit="1" customWidth="1"/>
    <col min="484" max="484" width="7.88671875" style="2" bestFit="1" customWidth="1"/>
    <col min="485" max="485" width="8.6640625" style="2" bestFit="1" customWidth="1"/>
    <col min="486" max="486" width="7.88671875" style="2" bestFit="1" customWidth="1"/>
    <col min="487" max="487" width="8.6640625" style="2" bestFit="1" customWidth="1"/>
    <col min="488" max="488" width="7.88671875" style="2" bestFit="1" customWidth="1"/>
    <col min="489" max="489" width="8.6640625" style="2" bestFit="1" customWidth="1"/>
    <col min="490" max="490" width="7.88671875" style="2" bestFit="1" customWidth="1"/>
    <col min="491" max="491" width="8.6640625" style="2" bestFit="1" customWidth="1"/>
    <col min="492" max="492" width="7.88671875" style="2" bestFit="1" customWidth="1"/>
    <col min="493" max="493" width="8.6640625" style="2" bestFit="1" customWidth="1"/>
    <col min="494" max="494" width="7.88671875" style="2" bestFit="1" customWidth="1"/>
    <col min="495" max="495" width="8.6640625" style="2" bestFit="1" customWidth="1"/>
    <col min="496" max="496" width="7.88671875" style="2" bestFit="1" customWidth="1"/>
    <col min="497" max="497" width="8.6640625" style="2" bestFit="1" customWidth="1"/>
    <col min="498" max="498" width="7.88671875" style="2" bestFit="1" customWidth="1"/>
    <col min="499" max="499" width="8.6640625" style="2" bestFit="1" customWidth="1"/>
    <col min="500" max="500" width="7.88671875" style="2" bestFit="1" customWidth="1"/>
    <col min="501" max="501" width="8.6640625" style="2" bestFit="1" customWidth="1"/>
    <col min="502" max="502" width="7.88671875" style="2" bestFit="1" customWidth="1"/>
    <col min="503" max="503" width="8.6640625" style="2" bestFit="1" customWidth="1"/>
    <col min="504" max="504" width="7.88671875" style="2" bestFit="1" customWidth="1"/>
    <col min="505" max="505" width="8.6640625" style="2" bestFit="1" customWidth="1"/>
    <col min="506" max="506" width="7.88671875" style="2" bestFit="1" customWidth="1"/>
    <col min="507" max="507" width="8.6640625" style="2" bestFit="1" customWidth="1"/>
    <col min="508" max="508" width="7.88671875" style="2" bestFit="1" customWidth="1"/>
    <col min="509" max="509" width="8.6640625" style="2" bestFit="1" customWidth="1"/>
    <col min="510" max="510" width="7.88671875" style="2" bestFit="1" customWidth="1"/>
    <col min="511" max="511" width="8.6640625" style="2" bestFit="1" customWidth="1"/>
    <col min="512" max="512" width="7.88671875" style="2" bestFit="1" customWidth="1"/>
    <col min="513" max="513" width="8.6640625" style="2" bestFit="1" customWidth="1"/>
    <col min="514" max="514" width="7.88671875" style="2" bestFit="1" customWidth="1"/>
    <col min="515" max="515" width="8.6640625" style="2" bestFit="1" customWidth="1"/>
    <col min="516" max="516" width="7.88671875" style="2" bestFit="1" customWidth="1"/>
    <col min="517" max="517" width="8.6640625" style="2" bestFit="1" customWidth="1"/>
    <col min="518" max="518" width="7.88671875" style="2" bestFit="1" customWidth="1"/>
    <col min="519" max="519" width="8.6640625" style="2" bestFit="1" customWidth="1"/>
    <col min="520" max="520" width="7.88671875" style="2" bestFit="1" customWidth="1"/>
    <col min="521" max="521" width="8.6640625" style="2" bestFit="1" customWidth="1"/>
    <col min="522" max="522" width="7.88671875" style="2" bestFit="1" customWidth="1"/>
    <col min="523" max="523" width="8.6640625" style="2" bestFit="1" customWidth="1"/>
    <col min="524" max="524" width="7.88671875" style="2" bestFit="1" customWidth="1"/>
    <col min="525" max="525" width="8.6640625" style="2" bestFit="1" customWidth="1"/>
    <col min="526" max="526" width="7.88671875" style="2" bestFit="1" customWidth="1"/>
    <col min="527" max="527" width="8.6640625" style="2" bestFit="1" customWidth="1"/>
    <col min="528" max="528" width="7.88671875" style="2" bestFit="1" customWidth="1"/>
    <col min="529" max="529" width="8.6640625" style="2" bestFit="1" customWidth="1"/>
    <col min="530" max="530" width="7.88671875" style="2" bestFit="1" customWidth="1"/>
    <col min="531" max="531" width="8.6640625" style="2" bestFit="1" customWidth="1"/>
    <col min="532" max="532" width="7.88671875" style="2" bestFit="1" customWidth="1"/>
    <col min="533" max="533" width="8.6640625" style="2" bestFit="1" customWidth="1"/>
    <col min="534" max="534" width="7.88671875" style="2" bestFit="1" customWidth="1"/>
    <col min="535" max="535" width="8.6640625" style="2" bestFit="1" customWidth="1"/>
    <col min="536" max="536" width="7.88671875" style="2" bestFit="1" customWidth="1"/>
    <col min="537" max="537" width="8.6640625" style="2" bestFit="1" customWidth="1"/>
    <col min="538" max="538" width="7.88671875" style="2" bestFit="1" customWidth="1"/>
    <col min="539" max="539" width="8.6640625" style="2" bestFit="1" customWidth="1"/>
    <col min="540" max="540" width="7.88671875" style="2" bestFit="1" customWidth="1"/>
    <col min="541" max="541" width="8.6640625" style="2" bestFit="1" customWidth="1"/>
    <col min="542" max="542" width="7.88671875" style="2" bestFit="1" customWidth="1"/>
    <col min="543" max="543" width="8.6640625" style="2" bestFit="1" customWidth="1"/>
    <col min="544" max="544" width="7.88671875" style="2" bestFit="1" customWidth="1"/>
    <col min="545" max="545" width="8.6640625" style="2" bestFit="1" customWidth="1"/>
    <col min="546" max="546" width="7.88671875" style="2" bestFit="1" customWidth="1"/>
    <col min="547" max="547" width="8.6640625" style="2" bestFit="1" customWidth="1"/>
    <col min="548" max="548" width="7.88671875" style="2" bestFit="1" customWidth="1"/>
    <col min="549" max="549" width="8.6640625" style="2" bestFit="1" customWidth="1"/>
    <col min="550" max="550" width="7.88671875" style="2" bestFit="1" customWidth="1"/>
    <col min="551" max="551" width="8.6640625" style="2" bestFit="1" customWidth="1"/>
    <col min="552" max="552" width="7.88671875" style="2" bestFit="1" customWidth="1"/>
    <col min="553" max="553" width="8.6640625" style="2" bestFit="1" customWidth="1"/>
    <col min="554" max="554" width="7.88671875" style="2" bestFit="1" customWidth="1"/>
    <col min="555" max="555" width="8.6640625" style="2" bestFit="1" customWidth="1"/>
    <col min="556" max="556" width="7.88671875" style="2" bestFit="1" customWidth="1"/>
    <col min="557" max="557" width="8.6640625" style="2" bestFit="1" customWidth="1"/>
    <col min="558" max="558" width="7.88671875" style="2" bestFit="1" customWidth="1"/>
    <col min="559" max="559" width="8.6640625" style="2" bestFit="1" customWidth="1"/>
    <col min="560" max="560" width="7.88671875" style="2" bestFit="1" customWidth="1"/>
    <col min="561" max="561" width="8.6640625" style="2" bestFit="1" customWidth="1"/>
    <col min="562" max="562" width="8.77734375" style="2" bestFit="1" customWidth="1"/>
    <col min="563" max="563" width="8.6640625" style="2" bestFit="1" customWidth="1"/>
    <col min="564" max="564" width="7.88671875" style="2" bestFit="1" customWidth="1"/>
    <col min="565" max="565" width="8.6640625" style="2" bestFit="1" customWidth="1"/>
    <col min="566" max="566" width="7.88671875" style="2" bestFit="1" customWidth="1"/>
    <col min="567" max="567" width="8.6640625" style="2" bestFit="1" customWidth="1"/>
    <col min="568" max="568" width="7.88671875" style="2" bestFit="1" customWidth="1"/>
    <col min="569" max="569" width="8.6640625" style="2" bestFit="1" customWidth="1"/>
    <col min="570" max="570" width="7.88671875" style="2" bestFit="1" customWidth="1"/>
    <col min="571" max="571" width="8.6640625" style="2" bestFit="1" customWidth="1"/>
    <col min="572" max="572" width="7.88671875" style="2" bestFit="1" customWidth="1"/>
    <col min="573" max="573" width="8.6640625" style="2" bestFit="1" customWidth="1"/>
    <col min="574" max="574" width="7.88671875" style="2" bestFit="1" customWidth="1"/>
    <col min="575" max="575" width="8.6640625" style="2" bestFit="1" customWidth="1"/>
    <col min="576" max="576" width="7.88671875" style="2" bestFit="1" customWidth="1"/>
    <col min="577" max="577" width="8.6640625" style="2" bestFit="1" customWidth="1"/>
    <col min="578" max="578" width="7.88671875" style="2" bestFit="1" customWidth="1"/>
    <col min="579" max="579" width="8.6640625" style="2" bestFit="1" customWidth="1"/>
    <col min="580" max="580" width="7.88671875" style="2" bestFit="1" customWidth="1"/>
    <col min="581" max="581" width="8.6640625" style="2" bestFit="1" customWidth="1"/>
    <col min="582" max="582" width="7.88671875" style="2" bestFit="1" customWidth="1"/>
    <col min="583" max="583" width="8.6640625" style="2" bestFit="1" customWidth="1"/>
    <col min="584" max="584" width="7.88671875" style="2" bestFit="1" customWidth="1"/>
    <col min="585" max="585" width="8.6640625" style="2" bestFit="1" customWidth="1"/>
    <col min="586" max="586" width="7.88671875" style="2" bestFit="1" customWidth="1"/>
    <col min="587" max="587" width="8.6640625" style="2" bestFit="1" customWidth="1"/>
    <col min="588" max="588" width="7.88671875" style="2" bestFit="1" customWidth="1"/>
    <col min="589" max="589" width="8.6640625" style="2" bestFit="1" customWidth="1"/>
    <col min="590" max="590" width="7.88671875" style="2" bestFit="1" customWidth="1"/>
    <col min="591" max="591" width="8.6640625" style="2" bestFit="1" customWidth="1"/>
    <col min="592" max="592" width="7.88671875" style="2" bestFit="1" customWidth="1"/>
    <col min="593" max="593" width="8.6640625" style="2" bestFit="1" customWidth="1"/>
    <col min="594" max="594" width="7.88671875" style="2" bestFit="1" customWidth="1"/>
    <col min="595" max="595" width="8.6640625" style="2" bestFit="1" customWidth="1"/>
    <col min="596" max="596" width="7.88671875" style="2" bestFit="1" customWidth="1"/>
    <col min="597" max="597" width="8.6640625" style="2" bestFit="1" customWidth="1"/>
    <col min="598" max="598" width="7.88671875" style="2" bestFit="1" customWidth="1"/>
    <col min="599" max="599" width="8.6640625" style="2" bestFit="1" customWidth="1"/>
    <col min="600" max="600" width="7.88671875" style="2" bestFit="1" customWidth="1"/>
    <col min="601" max="601" width="8.6640625" style="2" bestFit="1" customWidth="1"/>
    <col min="602" max="602" width="7.88671875" style="2" bestFit="1" customWidth="1"/>
    <col min="603" max="603" width="8.6640625" style="2" bestFit="1" customWidth="1"/>
    <col min="604" max="604" width="7.88671875" style="2" bestFit="1" customWidth="1"/>
    <col min="605" max="605" width="8.6640625" style="2" bestFit="1" customWidth="1"/>
    <col min="606" max="606" width="7.88671875" style="2" bestFit="1" customWidth="1"/>
    <col min="607" max="607" width="8.6640625" style="2" bestFit="1" customWidth="1"/>
    <col min="608" max="608" width="7.88671875" style="2" bestFit="1" customWidth="1"/>
    <col min="609" max="609" width="8.6640625" style="2" bestFit="1" customWidth="1"/>
    <col min="610" max="610" width="7.88671875" style="2" bestFit="1" customWidth="1"/>
    <col min="611" max="611" width="8.6640625" style="2" bestFit="1" customWidth="1"/>
    <col min="612" max="612" width="7.88671875" style="2" bestFit="1" customWidth="1"/>
    <col min="613" max="613" width="8.6640625" style="2" bestFit="1" customWidth="1"/>
    <col min="614" max="614" width="7.88671875" style="2" bestFit="1" customWidth="1"/>
    <col min="615" max="615" width="8.6640625" style="2" bestFit="1" customWidth="1"/>
    <col min="616" max="616" width="7.88671875" style="2" bestFit="1" customWidth="1"/>
    <col min="617" max="617" width="8.6640625" style="2" bestFit="1" customWidth="1"/>
    <col min="618" max="618" width="7.88671875" style="2" bestFit="1" customWidth="1"/>
    <col min="619" max="619" width="8.6640625" style="2" bestFit="1" customWidth="1"/>
    <col min="620" max="620" width="7.88671875" style="2" bestFit="1" customWidth="1"/>
    <col min="621" max="621" width="8.6640625" style="2" bestFit="1" customWidth="1"/>
    <col min="622" max="622" width="7.88671875" style="2" bestFit="1" customWidth="1"/>
    <col min="623" max="623" width="8.6640625" style="2" bestFit="1" customWidth="1"/>
    <col min="624" max="624" width="7.88671875" style="2" bestFit="1" customWidth="1"/>
    <col min="625" max="625" width="8.6640625" style="2" bestFit="1" customWidth="1"/>
    <col min="626" max="626" width="7.88671875" style="2" bestFit="1" customWidth="1"/>
    <col min="627" max="627" width="8.6640625" style="2" bestFit="1" customWidth="1"/>
    <col min="628" max="628" width="7.88671875" style="2" bestFit="1" customWidth="1"/>
    <col min="629" max="629" width="8.6640625" style="2" bestFit="1" customWidth="1"/>
    <col min="630" max="630" width="7.88671875" style="2" bestFit="1" customWidth="1"/>
    <col min="631" max="631" width="8.6640625" style="2" bestFit="1" customWidth="1"/>
    <col min="632" max="632" width="7.88671875" style="2" bestFit="1" customWidth="1"/>
    <col min="633" max="633" width="8.6640625" style="2" bestFit="1" customWidth="1"/>
    <col min="634" max="634" width="7.88671875" style="2" bestFit="1" customWidth="1"/>
    <col min="635" max="635" width="8.6640625" style="2" bestFit="1" customWidth="1"/>
    <col min="636" max="636" width="7.88671875" style="2" bestFit="1" customWidth="1"/>
    <col min="637" max="637" width="8.6640625" style="2" bestFit="1" customWidth="1"/>
    <col min="638" max="638" width="7.88671875" style="2" bestFit="1" customWidth="1"/>
    <col min="639" max="639" width="8.6640625" style="2" bestFit="1" customWidth="1"/>
    <col min="640" max="640" width="7.88671875" style="2" bestFit="1" customWidth="1"/>
    <col min="641" max="641" width="8.6640625" style="2" bestFit="1" customWidth="1"/>
    <col min="642" max="642" width="13.88671875" style="2" bestFit="1" customWidth="1"/>
    <col min="643" max="643" width="14.109375" style="2" bestFit="1" customWidth="1"/>
    <col min="644" max="644" width="14.44140625" style="2" bestFit="1" customWidth="1"/>
    <col min="645" max="645" width="13.5546875" style="2" bestFit="1" customWidth="1"/>
    <col min="646" max="646" width="13.88671875" style="2" bestFit="1" customWidth="1"/>
    <col min="647" max="647" width="13.5546875" style="2" bestFit="1" customWidth="1"/>
    <col min="648" max="648" width="14.44140625" style="2" bestFit="1" customWidth="1"/>
    <col min="649" max="649" width="13.5546875" style="2" bestFit="1" customWidth="1"/>
    <col min="650" max="16384" width="9.109375" style="2"/>
  </cols>
  <sheetData>
    <row r="1" spans="1:13" s="1" customFormat="1" ht="18">
      <c r="A1" s="24" t="s">
        <v>28</v>
      </c>
      <c r="B1" s="36"/>
      <c r="C1" s="36"/>
      <c r="D1" s="36"/>
      <c r="E1" s="36"/>
      <c r="F1" s="36"/>
      <c r="G1" s="36"/>
      <c r="H1" s="36"/>
    </row>
    <row r="2" spans="1:13" s="1" customFormat="1" ht="10.95" customHeight="1">
      <c r="A2" s="37"/>
      <c r="B2" s="36"/>
      <c r="C2" s="36"/>
      <c r="D2" s="36"/>
      <c r="E2" s="36"/>
      <c r="F2" s="36"/>
      <c r="G2" s="36"/>
      <c r="H2" s="36"/>
    </row>
    <row r="3" spans="1:13" s="48" customFormat="1" ht="18">
      <c r="A3" s="47" t="s">
        <v>100</v>
      </c>
      <c r="B3" s="47"/>
      <c r="C3" s="47"/>
      <c r="D3" s="47"/>
      <c r="E3" s="47"/>
      <c r="F3" s="47"/>
      <c r="G3" s="47"/>
      <c r="H3" s="47"/>
    </row>
    <row r="4" spans="1:13" ht="15.6">
      <c r="A4" s="31"/>
      <c r="B4" s="31"/>
      <c r="C4" s="31"/>
      <c r="D4" s="31"/>
      <c r="E4" s="31"/>
      <c r="F4" s="31"/>
      <c r="G4" s="31"/>
      <c r="H4" s="31"/>
    </row>
    <row r="5" spans="1:13" s="4" customFormat="1" ht="172.2" thickBot="1">
      <c r="A5" s="38" t="s">
        <v>29</v>
      </c>
      <c r="B5" s="39" t="s">
        <v>30</v>
      </c>
      <c r="C5" s="39" t="s">
        <v>75</v>
      </c>
      <c r="D5" s="39" t="s">
        <v>95</v>
      </c>
      <c r="E5" s="39" t="s">
        <v>96</v>
      </c>
      <c r="F5" s="39" t="s">
        <v>97</v>
      </c>
      <c r="G5" s="39" t="s">
        <v>98</v>
      </c>
      <c r="H5" s="39" t="s">
        <v>99</v>
      </c>
      <c r="I5" s="39" t="s">
        <v>123</v>
      </c>
      <c r="J5" s="39" t="s">
        <v>124</v>
      </c>
      <c r="K5" s="39" t="s">
        <v>125</v>
      </c>
      <c r="L5" s="39" t="s">
        <v>126</v>
      </c>
      <c r="M5" s="39" t="s">
        <v>127</v>
      </c>
    </row>
    <row r="6" spans="1:13" ht="15.6">
      <c r="A6" s="40" t="s">
        <v>82</v>
      </c>
      <c r="B6" s="41" t="s">
        <v>31</v>
      </c>
      <c r="C6" s="41" t="s">
        <v>76</v>
      </c>
      <c r="D6" s="42">
        <v>52653</v>
      </c>
      <c r="E6" s="42">
        <v>34070</v>
      </c>
      <c r="F6" s="42">
        <v>36076</v>
      </c>
      <c r="G6" s="42">
        <v>52305</v>
      </c>
      <c r="H6" s="42">
        <v>59160</v>
      </c>
      <c r="I6" s="86">
        <f>Таблица2[[#This Row],[Продажи товара №1, руб.]]/70</f>
        <v>752.18571428571431</v>
      </c>
      <c r="J6" s="86">
        <f>Таблица2[[#This Row],[Продажи товара №2, руб.]]/70</f>
        <v>486.71428571428572</v>
      </c>
      <c r="K6" s="86">
        <f>Таблица2[[#This Row],[Продажи товара №3, руб.]]/70</f>
        <v>515.37142857142862</v>
      </c>
      <c r="L6" s="86">
        <f>Таблица2[[#This Row],[Продажи товара №4, руб.]]/70</f>
        <v>747.21428571428567</v>
      </c>
      <c r="M6" s="86">
        <f>Таблица2[[#This Row],[Продажи товара №5, руб.]]/70</f>
        <v>845.14285714285711</v>
      </c>
    </row>
    <row r="7" spans="1:13" ht="15.6">
      <c r="A7" s="40" t="s">
        <v>82</v>
      </c>
      <c r="B7" s="41" t="s">
        <v>32</v>
      </c>
      <c r="C7" s="41" t="s">
        <v>76</v>
      </c>
      <c r="D7" s="42">
        <v>27093</v>
      </c>
      <c r="E7" s="42">
        <v>22734</v>
      </c>
      <c r="F7" s="42">
        <v>37850</v>
      </c>
      <c r="G7" s="42">
        <v>27682</v>
      </c>
      <c r="H7" s="42">
        <v>29964</v>
      </c>
      <c r="I7" s="86">
        <f>Таблица2[[#This Row],[Продажи товара №1, руб.]]/70</f>
        <v>387.04285714285714</v>
      </c>
      <c r="J7" s="86">
        <f>Таблица2[[#This Row],[Продажи товара №2, руб.]]/70</f>
        <v>324.77142857142854</v>
      </c>
      <c r="K7" s="86">
        <f>Таблица2[[#This Row],[Продажи товара №3, руб.]]/70</f>
        <v>540.71428571428567</v>
      </c>
      <c r="L7" s="86">
        <f>Таблица2[[#This Row],[Продажи товара №4, руб.]]/70</f>
        <v>395.45714285714286</v>
      </c>
      <c r="M7" s="86">
        <f>Таблица2[[#This Row],[Продажи товара №5, руб.]]/70</f>
        <v>428.05714285714288</v>
      </c>
    </row>
    <row r="8" spans="1:13" ht="15.6">
      <c r="A8" s="40" t="s">
        <v>82</v>
      </c>
      <c r="B8" s="41" t="s">
        <v>34</v>
      </c>
      <c r="C8" s="41" t="s">
        <v>76</v>
      </c>
      <c r="D8" s="42">
        <v>54561</v>
      </c>
      <c r="E8" s="42">
        <v>32793</v>
      </c>
      <c r="F8" s="42">
        <v>55062</v>
      </c>
      <c r="G8" s="42">
        <v>48710</v>
      </c>
      <c r="H8" s="42">
        <v>35980</v>
      </c>
      <c r="I8" s="86">
        <f>Таблица2[[#This Row],[Продажи товара №1, руб.]]/70</f>
        <v>779.44285714285718</v>
      </c>
      <c r="J8" s="86">
        <f>Таблица2[[#This Row],[Продажи товара №2, руб.]]/70</f>
        <v>468.47142857142859</v>
      </c>
      <c r="K8" s="86">
        <f>Таблица2[[#This Row],[Продажи товара №3, руб.]]/70</f>
        <v>786.6</v>
      </c>
      <c r="L8" s="86">
        <f>Таблица2[[#This Row],[Продажи товара №4, руб.]]/70</f>
        <v>695.85714285714289</v>
      </c>
      <c r="M8" s="86">
        <f>Таблица2[[#This Row],[Продажи товара №5, руб.]]/70</f>
        <v>514</v>
      </c>
    </row>
    <row r="9" spans="1:13" ht="15.6">
      <c r="A9" s="40" t="s">
        <v>82</v>
      </c>
      <c r="B9" s="41" t="s">
        <v>35</v>
      </c>
      <c r="C9" s="41" t="s">
        <v>76</v>
      </c>
      <c r="D9" s="42">
        <v>59182</v>
      </c>
      <c r="E9" s="42">
        <v>21168</v>
      </c>
      <c r="F9" s="42">
        <v>51632</v>
      </c>
      <c r="G9" s="42">
        <v>41551</v>
      </c>
      <c r="H9" s="42">
        <v>31124</v>
      </c>
      <c r="I9" s="86">
        <f>Таблица2[[#This Row],[Продажи товара №1, руб.]]/70</f>
        <v>845.45714285714291</v>
      </c>
      <c r="J9" s="86">
        <f>Таблица2[[#This Row],[Продажи товара №2, руб.]]/70</f>
        <v>302.39999999999998</v>
      </c>
      <c r="K9" s="86">
        <f>Таблица2[[#This Row],[Продажи товара №3, руб.]]/70</f>
        <v>737.6</v>
      </c>
      <c r="L9" s="86">
        <f>Таблица2[[#This Row],[Продажи товара №4, руб.]]/70</f>
        <v>593.58571428571429</v>
      </c>
      <c r="M9" s="86">
        <f>Таблица2[[#This Row],[Продажи товара №5, руб.]]/70</f>
        <v>444.62857142857143</v>
      </c>
    </row>
    <row r="10" spans="1:13" ht="15.6">
      <c r="A10" s="40" t="s">
        <v>84</v>
      </c>
      <c r="B10" s="41" t="s">
        <v>36</v>
      </c>
      <c r="C10" s="41" t="s">
        <v>76</v>
      </c>
      <c r="D10" s="42">
        <v>22955</v>
      </c>
      <c r="E10" s="42">
        <v>49254</v>
      </c>
      <c r="F10" s="42">
        <v>24380</v>
      </c>
      <c r="G10" s="42">
        <v>42658</v>
      </c>
      <c r="H10" s="42">
        <v>40802</v>
      </c>
      <c r="I10" s="86">
        <f>Таблица2[[#This Row],[Продажи товара №1, руб.]]/70</f>
        <v>327.92857142857144</v>
      </c>
      <c r="J10" s="86">
        <f>Таблица2[[#This Row],[Продажи товара №2, руб.]]/70</f>
        <v>703.62857142857138</v>
      </c>
      <c r="K10" s="86">
        <f>Таблица2[[#This Row],[Продажи товара №3, руб.]]/70</f>
        <v>348.28571428571428</v>
      </c>
      <c r="L10" s="86">
        <f>Таблица2[[#This Row],[Продажи товара №4, руб.]]/70</f>
        <v>609.4</v>
      </c>
      <c r="M10" s="86">
        <f>Таблица2[[#This Row],[Продажи товара №5, руб.]]/70</f>
        <v>582.88571428571424</v>
      </c>
    </row>
    <row r="11" spans="1:13" ht="15.6">
      <c r="A11" s="40" t="s">
        <v>84</v>
      </c>
      <c r="B11" s="41" t="s">
        <v>37</v>
      </c>
      <c r="C11" s="41" t="s">
        <v>76</v>
      </c>
      <c r="D11" s="42">
        <v>52711</v>
      </c>
      <c r="E11" s="42">
        <v>45485</v>
      </c>
      <c r="F11" s="42">
        <v>58431</v>
      </c>
      <c r="G11" s="42">
        <v>34637</v>
      </c>
      <c r="H11" s="42">
        <v>34902</v>
      </c>
      <c r="I11" s="86">
        <f>Таблица2[[#This Row],[Продажи товара №1, руб.]]/70</f>
        <v>753.01428571428573</v>
      </c>
      <c r="J11" s="86">
        <f>Таблица2[[#This Row],[Продажи товара №2, руб.]]/70</f>
        <v>649.78571428571433</v>
      </c>
      <c r="K11" s="86">
        <f>Таблица2[[#This Row],[Продажи товара №3, руб.]]/70</f>
        <v>834.7285714285714</v>
      </c>
      <c r="L11" s="86">
        <f>Таблица2[[#This Row],[Продажи товара №4, руб.]]/70</f>
        <v>494.81428571428569</v>
      </c>
      <c r="M11" s="86">
        <f>Таблица2[[#This Row],[Продажи товара №5, руб.]]/70</f>
        <v>498.6</v>
      </c>
    </row>
    <row r="12" spans="1:13" ht="15.6">
      <c r="A12" s="40" t="s">
        <v>84</v>
      </c>
      <c r="B12" s="41" t="s">
        <v>38</v>
      </c>
      <c r="C12" s="41" t="s">
        <v>76</v>
      </c>
      <c r="D12" s="42">
        <v>33382</v>
      </c>
      <c r="E12" s="42">
        <v>57993</v>
      </c>
      <c r="F12" s="42">
        <v>31238</v>
      </c>
      <c r="G12" s="42">
        <v>29317</v>
      </c>
      <c r="H12" s="42">
        <v>51653</v>
      </c>
      <c r="I12" s="86">
        <f>Таблица2[[#This Row],[Продажи товара №1, руб.]]/70</f>
        <v>476.8857142857143</v>
      </c>
      <c r="J12" s="86">
        <f>Таблица2[[#This Row],[Продажи товара №2, руб.]]/70</f>
        <v>828.47142857142853</v>
      </c>
      <c r="K12" s="86">
        <f>Таблица2[[#This Row],[Продажи товара №3, руб.]]/70</f>
        <v>446.25714285714287</v>
      </c>
      <c r="L12" s="86">
        <f>Таблица2[[#This Row],[Продажи товара №4, руб.]]/70</f>
        <v>418.81428571428569</v>
      </c>
      <c r="M12" s="86">
        <f>Таблица2[[#This Row],[Продажи товара №5, руб.]]/70</f>
        <v>737.9</v>
      </c>
    </row>
    <row r="13" spans="1:13" ht="15.6">
      <c r="A13" s="43" t="s">
        <v>83</v>
      </c>
      <c r="B13" s="44" t="s">
        <v>39</v>
      </c>
      <c r="C13" s="44" t="s">
        <v>77</v>
      </c>
      <c r="D13" s="42">
        <v>58805</v>
      </c>
      <c r="E13" s="42">
        <v>27750</v>
      </c>
      <c r="F13" s="42">
        <v>23256</v>
      </c>
      <c r="G13" s="42">
        <v>46763</v>
      </c>
      <c r="H13" s="42">
        <v>41354</v>
      </c>
      <c r="I13" s="86">
        <f>Таблица2[[#This Row],[Продажи товара №1, руб.]]/70</f>
        <v>840.07142857142856</v>
      </c>
      <c r="J13" s="86">
        <f>Таблица2[[#This Row],[Продажи товара №2, руб.]]/70</f>
        <v>396.42857142857144</v>
      </c>
      <c r="K13" s="86">
        <f>Таблица2[[#This Row],[Продажи товара №3, руб.]]/70</f>
        <v>332.22857142857146</v>
      </c>
      <c r="L13" s="86">
        <f>Таблица2[[#This Row],[Продажи товара №4, руб.]]/70</f>
        <v>668.04285714285709</v>
      </c>
      <c r="M13" s="86">
        <f>Таблица2[[#This Row],[Продажи товара №5, руб.]]/70</f>
        <v>590.7714285714286</v>
      </c>
    </row>
    <row r="14" spans="1:13" ht="15.6">
      <c r="A14" s="43" t="s">
        <v>83</v>
      </c>
      <c r="B14" s="44" t="s">
        <v>40</v>
      </c>
      <c r="C14" s="44" t="s">
        <v>77</v>
      </c>
      <c r="D14" s="42">
        <v>35803</v>
      </c>
      <c r="E14" s="42">
        <v>33363</v>
      </c>
      <c r="F14" s="42">
        <v>26333</v>
      </c>
      <c r="G14" s="42">
        <v>26827</v>
      </c>
      <c r="H14" s="42">
        <v>54153</v>
      </c>
      <c r="I14" s="86">
        <f>Таблица2[[#This Row],[Продажи товара №1, руб.]]/70</f>
        <v>511.47142857142859</v>
      </c>
      <c r="J14" s="86">
        <f>Таблица2[[#This Row],[Продажи товара №2, руб.]]/70</f>
        <v>476.6142857142857</v>
      </c>
      <c r="K14" s="86">
        <f>Таблица2[[#This Row],[Продажи товара №3, руб.]]/70</f>
        <v>376.18571428571431</v>
      </c>
      <c r="L14" s="86">
        <f>Таблица2[[#This Row],[Продажи товара №4, руб.]]/70</f>
        <v>383.24285714285713</v>
      </c>
      <c r="M14" s="86">
        <f>Таблица2[[#This Row],[Продажи товара №5, руб.]]/70</f>
        <v>773.61428571428576</v>
      </c>
    </row>
    <row r="15" spans="1:13" ht="15.6">
      <c r="A15" s="43" t="s">
        <v>83</v>
      </c>
      <c r="B15" s="44" t="s">
        <v>41</v>
      </c>
      <c r="C15" s="44" t="s">
        <v>77</v>
      </c>
      <c r="D15" s="42">
        <v>40332</v>
      </c>
      <c r="E15" s="42">
        <v>43713</v>
      </c>
      <c r="F15" s="42">
        <v>28874</v>
      </c>
      <c r="G15" s="42">
        <v>49740</v>
      </c>
      <c r="H15" s="42">
        <v>40477</v>
      </c>
      <c r="I15" s="86">
        <f>Таблица2[[#This Row],[Продажи товара №1, руб.]]/70</f>
        <v>576.17142857142858</v>
      </c>
      <c r="J15" s="86">
        <f>Таблица2[[#This Row],[Продажи товара №2, руб.]]/70</f>
        <v>624.47142857142853</v>
      </c>
      <c r="K15" s="86">
        <f>Таблица2[[#This Row],[Продажи товара №3, руб.]]/70</f>
        <v>412.48571428571427</v>
      </c>
      <c r="L15" s="86">
        <f>Таблица2[[#This Row],[Продажи товара №4, руб.]]/70</f>
        <v>710.57142857142856</v>
      </c>
      <c r="M15" s="86">
        <f>Таблица2[[#This Row],[Продажи товара №5, руб.]]/70</f>
        <v>578.24285714285713</v>
      </c>
    </row>
    <row r="16" spans="1:13" ht="15.6">
      <c r="A16" s="43" t="s">
        <v>83</v>
      </c>
      <c r="B16" s="44" t="s">
        <v>42</v>
      </c>
      <c r="C16" s="44" t="s">
        <v>77</v>
      </c>
      <c r="D16" s="42">
        <v>30952</v>
      </c>
      <c r="E16" s="42">
        <v>56619</v>
      </c>
      <c r="F16" s="42">
        <v>44283</v>
      </c>
      <c r="G16" s="42">
        <v>32069</v>
      </c>
      <c r="H16" s="42">
        <v>34931</v>
      </c>
      <c r="I16" s="86">
        <f>Таблица2[[#This Row],[Продажи товара №1, руб.]]/70</f>
        <v>442.17142857142858</v>
      </c>
      <c r="J16" s="86">
        <f>Таблица2[[#This Row],[Продажи товара №2, руб.]]/70</f>
        <v>808.84285714285716</v>
      </c>
      <c r="K16" s="86">
        <f>Таблица2[[#This Row],[Продажи товара №3, руб.]]/70</f>
        <v>632.61428571428576</v>
      </c>
      <c r="L16" s="86">
        <f>Таблица2[[#This Row],[Продажи товара №4, руб.]]/70</f>
        <v>458.12857142857143</v>
      </c>
      <c r="M16" s="86">
        <f>Таблица2[[#This Row],[Продажи товара №5, руб.]]/70</f>
        <v>499.01428571428573</v>
      </c>
    </row>
    <row r="17" spans="1:13" ht="15.6">
      <c r="A17" s="43" t="s">
        <v>83</v>
      </c>
      <c r="B17" s="44" t="s">
        <v>43</v>
      </c>
      <c r="C17" s="44" t="s">
        <v>77</v>
      </c>
      <c r="D17" s="42">
        <v>47415</v>
      </c>
      <c r="E17" s="42">
        <v>57585</v>
      </c>
      <c r="F17" s="42">
        <v>30747</v>
      </c>
      <c r="G17" s="42">
        <v>57589</v>
      </c>
      <c r="H17" s="42">
        <v>36878</v>
      </c>
      <c r="I17" s="86">
        <f>Таблица2[[#This Row],[Продажи товара №1, руб.]]/70</f>
        <v>677.35714285714289</v>
      </c>
      <c r="J17" s="86">
        <f>Таблица2[[#This Row],[Продажи товара №2, руб.]]/70</f>
        <v>822.64285714285711</v>
      </c>
      <c r="K17" s="86">
        <f>Таблица2[[#This Row],[Продажи товара №3, руб.]]/70</f>
        <v>439.24285714285713</v>
      </c>
      <c r="L17" s="86">
        <f>Таблица2[[#This Row],[Продажи товара №4, руб.]]/70</f>
        <v>822.7</v>
      </c>
      <c r="M17" s="86">
        <f>Таблица2[[#This Row],[Продажи товара №5, руб.]]/70</f>
        <v>526.82857142857142</v>
      </c>
    </row>
    <row r="18" spans="1:13" ht="15.6">
      <c r="A18" s="43" t="s">
        <v>83</v>
      </c>
      <c r="B18" s="44" t="s">
        <v>44</v>
      </c>
      <c r="C18" s="44" t="s">
        <v>77</v>
      </c>
      <c r="D18" s="42">
        <v>29299</v>
      </c>
      <c r="E18" s="42">
        <v>57901</v>
      </c>
      <c r="F18" s="42">
        <v>49868</v>
      </c>
      <c r="G18" s="42">
        <v>22697</v>
      </c>
      <c r="H18" s="42">
        <v>45205</v>
      </c>
      <c r="I18" s="86">
        <f>Таблица2[[#This Row],[Продажи товара №1, руб.]]/70</f>
        <v>418.55714285714288</v>
      </c>
      <c r="J18" s="86">
        <f>Таблица2[[#This Row],[Продажи товара №2, руб.]]/70</f>
        <v>827.15714285714284</v>
      </c>
      <c r="K18" s="86">
        <f>Таблица2[[#This Row],[Продажи товара №3, руб.]]/70</f>
        <v>712.4</v>
      </c>
      <c r="L18" s="86">
        <f>Таблица2[[#This Row],[Продажи товара №4, руб.]]/70</f>
        <v>324.24285714285713</v>
      </c>
      <c r="M18" s="86">
        <f>Таблица2[[#This Row],[Продажи товара №5, руб.]]/70</f>
        <v>645.78571428571433</v>
      </c>
    </row>
    <row r="19" spans="1:13" ht="15.6">
      <c r="A19" s="43" t="s">
        <v>83</v>
      </c>
      <c r="B19" s="44" t="s">
        <v>45</v>
      </c>
      <c r="C19" s="44" t="s">
        <v>77</v>
      </c>
      <c r="D19" s="42">
        <v>58873</v>
      </c>
      <c r="E19" s="42">
        <v>51393</v>
      </c>
      <c r="F19" s="42">
        <v>55821</v>
      </c>
      <c r="G19" s="42">
        <v>28255</v>
      </c>
      <c r="H19" s="42">
        <v>23979</v>
      </c>
      <c r="I19" s="86">
        <f>Таблица2[[#This Row],[Продажи товара №1, руб.]]/70</f>
        <v>841.04285714285709</v>
      </c>
      <c r="J19" s="86">
        <f>Таблица2[[#This Row],[Продажи товара №2, руб.]]/70</f>
        <v>734.18571428571431</v>
      </c>
      <c r="K19" s="86">
        <f>Таблица2[[#This Row],[Продажи товара №3, руб.]]/70</f>
        <v>797.44285714285718</v>
      </c>
      <c r="L19" s="86">
        <f>Таблица2[[#This Row],[Продажи товара №4, руб.]]/70</f>
        <v>403.64285714285717</v>
      </c>
      <c r="M19" s="86">
        <f>Таблица2[[#This Row],[Продажи товара №5, руб.]]/70</f>
        <v>342.55714285714288</v>
      </c>
    </row>
    <row r="20" spans="1:13" ht="15.6">
      <c r="A20" s="43" t="s">
        <v>85</v>
      </c>
      <c r="B20" s="44" t="s">
        <v>46</v>
      </c>
      <c r="C20" s="44" t="s">
        <v>78</v>
      </c>
      <c r="D20" s="42">
        <v>24390</v>
      </c>
      <c r="E20" s="42">
        <v>55869</v>
      </c>
      <c r="F20" s="42">
        <v>25140</v>
      </c>
      <c r="G20" s="42">
        <v>40015</v>
      </c>
      <c r="H20" s="42">
        <v>52299</v>
      </c>
      <c r="I20" s="86">
        <f>Таблица2[[#This Row],[Продажи товара №1, руб.]]/70</f>
        <v>348.42857142857144</v>
      </c>
      <c r="J20" s="86">
        <f>Таблица2[[#This Row],[Продажи товара №2, руб.]]/70</f>
        <v>798.12857142857138</v>
      </c>
      <c r="K20" s="86">
        <f>Таблица2[[#This Row],[Продажи товара №3, руб.]]/70</f>
        <v>359.14285714285717</v>
      </c>
      <c r="L20" s="86">
        <f>Таблица2[[#This Row],[Продажи товара №4, руб.]]/70</f>
        <v>571.64285714285711</v>
      </c>
      <c r="M20" s="86">
        <f>Таблица2[[#This Row],[Продажи товара №5, руб.]]/70</f>
        <v>747.12857142857138</v>
      </c>
    </row>
    <row r="21" spans="1:13" ht="15.6">
      <c r="A21" s="43" t="s">
        <v>85</v>
      </c>
      <c r="B21" s="44" t="s">
        <v>47</v>
      </c>
      <c r="C21" s="44" t="s">
        <v>78</v>
      </c>
      <c r="D21" s="42">
        <v>41485</v>
      </c>
      <c r="E21" s="42">
        <v>23389</v>
      </c>
      <c r="F21" s="42">
        <v>30930</v>
      </c>
      <c r="G21" s="42">
        <v>32435</v>
      </c>
      <c r="H21" s="42">
        <v>28155</v>
      </c>
      <c r="I21" s="86">
        <f>Таблица2[[#This Row],[Продажи товара №1, руб.]]/70</f>
        <v>592.64285714285711</v>
      </c>
      <c r="J21" s="86">
        <f>Таблица2[[#This Row],[Продажи товара №2, руб.]]/70</f>
        <v>334.12857142857143</v>
      </c>
      <c r="K21" s="86">
        <f>Таблица2[[#This Row],[Продажи товара №3, руб.]]/70</f>
        <v>441.85714285714283</v>
      </c>
      <c r="L21" s="86">
        <f>Таблица2[[#This Row],[Продажи товара №4, руб.]]/70</f>
        <v>463.35714285714283</v>
      </c>
      <c r="M21" s="86">
        <f>Таблица2[[#This Row],[Продажи товара №5, руб.]]/70</f>
        <v>402.21428571428572</v>
      </c>
    </row>
    <row r="22" spans="1:13" ht="15.6">
      <c r="A22" s="43" t="s">
        <v>85</v>
      </c>
      <c r="B22" s="44" t="s">
        <v>48</v>
      </c>
      <c r="C22" s="44" t="s">
        <v>78</v>
      </c>
      <c r="D22" s="42">
        <v>22995</v>
      </c>
      <c r="E22" s="42">
        <v>53571</v>
      </c>
      <c r="F22" s="42">
        <v>40290</v>
      </c>
      <c r="G22" s="42">
        <v>57819</v>
      </c>
      <c r="H22" s="42">
        <v>46363</v>
      </c>
      <c r="I22" s="86">
        <f>Таблица2[[#This Row],[Продажи товара №1, руб.]]/70</f>
        <v>328.5</v>
      </c>
      <c r="J22" s="86">
        <f>Таблица2[[#This Row],[Продажи товара №2, руб.]]/70</f>
        <v>765.3</v>
      </c>
      <c r="K22" s="86">
        <f>Таблица2[[#This Row],[Продажи товара №3, руб.]]/70</f>
        <v>575.57142857142856</v>
      </c>
      <c r="L22" s="86">
        <f>Таблица2[[#This Row],[Продажи товара №4, руб.]]/70</f>
        <v>825.98571428571427</v>
      </c>
      <c r="M22" s="86">
        <f>Таблица2[[#This Row],[Продажи товара №5, руб.]]/70</f>
        <v>662.32857142857142</v>
      </c>
    </row>
    <row r="23" spans="1:13" ht="15.6">
      <c r="A23" s="43" t="s">
        <v>85</v>
      </c>
      <c r="B23" s="44" t="s">
        <v>49</v>
      </c>
      <c r="C23" s="44" t="s">
        <v>78</v>
      </c>
      <c r="D23" s="42">
        <v>27117</v>
      </c>
      <c r="E23" s="42">
        <v>38839</v>
      </c>
      <c r="F23" s="42">
        <v>57082</v>
      </c>
      <c r="G23" s="42">
        <v>56166</v>
      </c>
      <c r="H23" s="42">
        <v>57527</v>
      </c>
      <c r="I23" s="86">
        <f>Таблица2[[#This Row],[Продажи товара №1, руб.]]/70</f>
        <v>387.3857142857143</v>
      </c>
      <c r="J23" s="86">
        <f>Таблица2[[#This Row],[Продажи товара №2, руб.]]/70</f>
        <v>554.84285714285716</v>
      </c>
      <c r="K23" s="86">
        <f>Таблица2[[#This Row],[Продажи товара №3, руб.]]/70</f>
        <v>815.45714285714291</v>
      </c>
      <c r="L23" s="86">
        <f>Таблица2[[#This Row],[Продажи товара №4, руб.]]/70</f>
        <v>802.37142857142862</v>
      </c>
      <c r="M23" s="86">
        <f>Таблица2[[#This Row],[Продажи товара №5, руб.]]/70</f>
        <v>821.81428571428569</v>
      </c>
    </row>
    <row r="24" spans="1:13" ht="15.6">
      <c r="A24" s="43" t="s">
        <v>85</v>
      </c>
      <c r="B24" s="44" t="s">
        <v>50</v>
      </c>
      <c r="C24" s="44" t="s">
        <v>78</v>
      </c>
      <c r="D24" s="42">
        <v>25083</v>
      </c>
      <c r="E24" s="42">
        <v>47762</v>
      </c>
      <c r="F24" s="42">
        <v>42844</v>
      </c>
      <c r="G24" s="42">
        <v>57514</v>
      </c>
      <c r="H24" s="42">
        <v>23952</v>
      </c>
      <c r="I24" s="86">
        <f>Таблица2[[#This Row],[Продажи товара №1, руб.]]/70</f>
        <v>358.32857142857142</v>
      </c>
      <c r="J24" s="86">
        <f>Таблица2[[#This Row],[Продажи товара №2, руб.]]/70</f>
        <v>682.31428571428569</v>
      </c>
      <c r="K24" s="86">
        <f>Таблица2[[#This Row],[Продажи товара №3, руб.]]/70</f>
        <v>612.05714285714282</v>
      </c>
      <c r="L24" s="86">
        <f>Таблица2[[#This Row],[Продажи товара №4, руб.]]/70</f>
        <v>821.62857142857138</v>
      </c>
      <c r="M24" s="86">
        <f>Таблица2[[#This Row],[Продажи товара №5, руб.]]/70</f>
        <v>342.17142857142858</v>
      </c>
    </row>
    <row r="25" spans="1:13" ht="15.6">
      <c r="A25" s="43" t="s">
        <v>86</v>
      </c>
      <c r="B25" s="44" t="s">
        <v>51</v>
      </c>
      <c r="C25" s="44" t="s">
        <v>79</v>
      </c>
      <c r="D25" s="42">
        <v>56274</v>
      </c>
      <c r="E25" s="42">
        <v>50356</v>
      </c>
      <c r="F25" s="42">
        <v>22743</v>
      </c>
      <c r="G25" s="42">
        <v>29833</v>
      </c>
      <c r="H25" s="42">
        <v>45382</v>
      </c>
      <c r="I25" s="86">
        <f>Таблица2[[#This Row],[Продажи товара №1, руб.]]/70</f>
        <v>803.91428571428571</v>
      </c>
      <c r="J25" s="86">
        <f>Таблица2[[#This Row],[Продажи товара №2, руб.]]/70</f>
        <v>719.37142857142862</v>
      </c>
      <c r="K25" s="86">
        <f>Таблица2[[#This Row],[Продажи товара №3, руб.]]/70</f>
        <v>324.89999999999998</v>
      </c>
      <c r="L25" s="86">
        <f>Таблица2[[#This Row],[Продажи товара №4, руб.]]/70</f>
        <v>426.18571428571431</v>
      </c>
      <c r="M25" s="86">
        <f>Таблица2[[#This Row],[Продажи товара №5, руб.]]/70</f>
        <v>648.31428571428569</v>
      </c>
    </row>
    <row r="26" spans="1:13" ht="15.6">
      <c r="A26" s="43" t="s">
        <v>86</v>
      </c>
      <c r="B26" s="44" t="s">
        <v>52</v>
      </c>
      <c r="C26" s="44" t="s">
        <v>79</v>
      </c>
      <c r="D26" s="42">
        <v>36124</v>
      </c>
      <c r="E26" s="42">
        <v>55568</v>
      </c>
      <c r="F26" s="42">
        <v>45367</v>
      </c>
      <c r="G26" s="42">
        <v>50985</v>
      </c>
      <c r="H26" s="42">
        <v>43567</v>
      </c>
      <c r="I26" s="86">
        <f>Таблица2[[#This Row],[Продажи товара №1, руб.]]/70</f>
        <v>516.05714285714282</v>
      </c>
      <c r="J26" s="86">
        <f>Таблица2[[#This Row],[Продажи товара №2, руб.]]/70</f>
        <v>793.82857142857142</v>
      </c>
      <c r="K26" s="86">
        <f>Таблица2[[#This Row],[Продажи товара №3, руб.]]/70</f>
        <v>648.1</v>
      </c>
      <c r="L26" s="86">
        <f>Таблица2[[#This Row],[Продажи товара №4, руб.]]/70</f>
        <v>728.35714285714289</v>
      </c>
      <c r="M26" s="86">
        <f>Таблица2[[#This Row],[Продажи товара №5, руб.]]/70</f>
        <v>622.38571428571424</v>
      </c>
    </row>
    <row r="27" spans="1:13" ht="15.6">
      <c r="A27" s="43" t="s">
        <v>86</v>
      </c>
      <c r="B27" s="44" t="s">
        <v>54</v>
      </c>
      <c r="C27" s="44" t="s">
        <v>79</v>
      </c>
      <c r="D27" s="42">
        <v>52886</v>
      </c>
      <c r="E27" s="42">
        <v>42297</v>
      </c>
      <c r="F27" s="42">
        <v>39452</v>
      </c>
      <c r="G27" s="42">
        <v>26703</v>
      </c>
      <c r="H27" s="42">
        <v>45249</v>
      </c>
      <c r="I27" s="86">
        <f>Таблица2[[#This Row],[Продажи товара №1, руб.]]/70</f>
        <v>755.51428571428573</v>
      </c>
      <c r="J27" s="86">
        <f>Таблица2[[#This Row],[Продажи товара №2, руб.]]/70</f>
        <v>604.24285714285713</v>
      </c>
      <c r="K27" s="86">
        <f>Таблица2[[#This Row],[Продажи товара №3, руб.]]/70</f>
        <v>563.6</v>
      </c>
      <c r="L27" s="86">
        <f>Таблица2[[#This Row],[Продажи товара №4, руб.]]/70</f>
        <v>381.47142857142859</v>
      </c>
      <c r="M27" s="86">
        <f>Таблица2[[#This Row],[Продажи товара №5, руб.]]/70</f>
        <v>646.41428571428571</v>
      </c>
    </row>
    <row r="28" spans="1:13" ht="15.6">
      <c r="A28" s="43" t="s">
        <v>86</v>
      </c>
      <c r="B28" s="44" t="s">
        <v>55</v>
      </c>
      <c r="C28" s="44" t="s">
        <v>79</v>
      </c>
      <c r="D28" s="42">
        <v>28474</v>
      </c>
      <c r="E28" s="42">
        <v>39138</v>
      </c>
      <c r="F28" s="42">
        <v>42055</v>
      </c>
      <c r="G28" s="42">
        <v>42376</v>
      </c>
      <c r="H28" s="42">
        <v>25817</v>
      </c>
      <c r="I28" s="86">
        <f>Таблица2[[#This Row],[Продажи товара №1, руб.]]/70</f>
        <v>406.77142857142854</v>
      </c>
      <c r="J28" s="86">
        <f>Таблица2[[#This Row],[Продажи товара №2, руб.]]/70</f>
        <v>559.11428571428576</v>
      </c>
      <c r="K28" s="86">
        <f>Таблица2[[#This Row],[Продажи товара №3, руб.]]/70</f>
        <v>600.78571428571433</v>
      </c>
      <c r="L28" s="86">
        <f>Таблица2[[#This Row],[Продажи товара №4, руб.]]/70</f>
        <v>605.37142857142862</v>
      </c>
      <c r="M28" s="86">
        <f>Таблица2[[#This Row],[Продажи товара №5, руб.]]/70</f>
        <v>368.81428571428569</v>
      </c>
    </row>
    <row r="29" spans="1:13" ht="15.6">
      <c r="A29" s="43" t="s">
        <v>33</v>
      </c>
      <c r="B29" s="44" t="s">
        <v>56</v>
      </c>
      <c r="C29" s="44" t="s">
        <v>80</v>
      </c>
      <c r="D29" s="42">
        <v>33921</v>
      </c>
      <c r="E29" s="42">
        <v>26327</v>
      </c>
      <c r="F29" s="42">
        <v>53276</v>
      </c>
      <c r="G29" s="42">
        <v>56382</v>
      </c>
      <c r="H29" s="42">
        <v>44584</v>
      </c>
      <c r="I29" s="86">
        <f>Таблица2[[#This Row],[Продажи товара №1, руб.]]/70</f>
        <v>484.58571428571429</v>
      </c>
      <c r="J29" s="86">
        <f>Таблица2[[#This Row],[Продажи товара №2, руб.]]/70</f>
        <v>376.1</v>
      </c>
      <c r="K29" s="86">
        <f>Таблица2[[#This Row],[Продажи товара №3, руб.]]/70</f>
        <v>761.08571428571429</v>
      </c>
      <c r="L29" s="86">
        <f>Таблица2[[#This Row],[Продажи товара №4, руб.]]/70</f>
        <v>805.45714285714291</v>
      </c>
      <c r="M29" s="86">
        <f>Таблица2[[#This Row],[Продажи товара №5, руб.]]/70</f>
        <v>636.91428571428571</v>
      </c>
    </row>
    <row r="30" spans="1:13" ht="15.6">
      <c r="A30" s="43" t="s">
        <v>33</v>
      </c>
      <c r="B30" s="44" t="s">
        <v>57</v>
      </c>
      <c r="C30" s="44" t="s">
        <v>80</v>
      </c>
      <c r="D30" s="42">
        <v>29023</v>
      </c>
      <c r="E30" s="42">
        <v>20882</v>
      </c>
      <c r="F30" s="42">
        <v>33466</v>
      </c>
      <c r="G30" s="42">
        <v>27816</v>
      </c>
      <c r="H30" s="42">
        <v>24185</v>
      </c>
      <c r="I30" s="86">
        <f>Таблица2[[#This Row],[Продажи товара №1, руб.]]/70</f>
        <v>414.6142857142857</v>
      </c>
      <c r="J30" s="86">
        <f>Таблица2[[#This Row],[Продажи товара №2, руб.]]/70</f>
        <v>298.31428571428569</v>
      </c>
      <c r="K30" s="86">
        <f>Таблица2[[#This Row],[Продажи товара №3, руб.]]/70</f>
        <v>478.08571428571429</v>
      </c>
      <c r="L30" s="86">
        <f>Таблица2[[#This Row],[Продажи товара №4, руб.]]/70</f>
        <v>397.37142857142857</v>
      </c>
      <c r="M30" s="86">
        <f>Таблица2[[#This Row],[Продажи товара №5, руб.]]/70</f>
        <v>345.5</v>
      </c>
    </row>
    <row r="31" spans="1:13" ht="15.6">
      <c r="A31" s="43" t="s">
        <v>33</v>
      </c>
      <c r="B31" s="44" t="s">
        <v>58</v>
      </c>
      <c r="C31" s="44" t="s">
        <v>80</v>
      </c>
      <c r="D31" s="42">
        <v>21437</v>
      </c>
      <c r="E31" s="42">
        <v>23096</v>
      </c>
      <c r="F31" s="42">
        <v>59004</v>
      </c>
      <c r="G31" s="42">
        <v>21017</v>
      </c>
      <c r="H31" s="42">
        <v>21660</v>
      </c>
      <c r="I31" s="86">
        <f>Таблица2[[#This Row],[Продажи товара №1, руб.]]/70</f>
        <v>306.24285714285713</v>
      </c>
      <c r="J31" s="86">
        <f>Таблица2[[#This Row],[Продажи товара №2, руб.]]/70</f>
        <v>329.94285714285712</v>
      </c>
      <c r="K31" s="86">
        <f>Таблица2[[#This Row],[Продажи товара №3, руб.]]/70</f>
        <v>842.91428571428571</v>
      </c>
      <c r="L31" s="86">
        <f>Таблица2[[#This Row],[Продажи товара №4, руб.]]/70</f>
        <v>300.24285714285713</v>
      </c>
      <c r="M31" s="86">
        <f>Таблица2[[#This Row],[Продажи товара №5, руб.]]/70</f>
        <v>309.42857142857144</v>
      </c>
    </row>
    <row r="32" spans="1:13" ht="15.6">
      <c r="A32" s="43" t="s">
        <v>33</v>
      </c>
      <c r="B32" s="44" t="s">
        <v>59</v>
      </c>
      <c r="C32" s="44" t="s">
        <v>80</v>
      </c>
      <c r="D32" s="42">
        <v>43739</v>
      </c>
      <c r="E32" s="42">
        <v>27798</v>
      </c>
      <c r="F32" s="42">
        <v>42726</v>
      </c>
      <c r="G32" s="42">
        <v>36651</v>
      </c>
      <c r="H32" s="42">
        <v>51499</v>
      </c>
      <c r="I32" s="86">
        <f>Таблица2[[#This Row],[Продажи товара №1, руб.]]/70</f>
        <v>624.84285714285716</v>
      </c>
      <c r="J32" s="86">
        <f>Таблица2[[#This Row],[Продажи товара №2, руб.]]/70</f>
        <v>397.1142857142857</v>
      </c>
      <c r="K32" s="86">
        <f>Таблица2[[#This Row],[Продажи товара №3, руб.]]/70</f>
        <v>610.37142857142862</v>
      </c>
      <c r="L32" s="86">
        <f>Таблица2[[#This Row],[Продажи товара №4, руб.]]/70</f>
        <v>523.58571428571429</v>
      </c>
      <c r="M32" s="86">
        <f>Таблица2[[#This Row],[Продажи товара №5, руб.]]/70</f>
        <v>735.7</v>
      </c>
    </row>
    <row r="33" spans="1:13" ht="15.6">
      <c r="A33" s="43" t="s">
        <v>33</v>
      </c>
      <c r="B33" s="44" t="s">
        <v>60</v>
      </c>
      <c r="C33" s="44" t="s">
        <v>80</v>
      </c>
      <c r="D33" s="42">
        <v>56456</v>
      </c>
      <c r="E33" s="42">
        <v>37557</v>
      </c>
      <c r="F33" s="42">
        <v>48710</v>
      </c>
      <c r="G33" s="42">
        <v>44394</v>
      </c>
      <c r="H33" s="42">
        <v>34684</v>
      </c>
      <c r="I33" s="86">
        <f>Таблица2[[#This Row],[Продажи товара №1, руб.]]/70</f>
        <v>806.51428571428573</v>
      </c>
      <c r="J33" s="86">
        <f>Таблица2[[#This Row],[Продажи товара №2, руб.]]/70</f>
        <v>536.52857142857147</v>
      </c>
      <c r="K33" s="86">
        <f>Таблица2[[#This Row],[Продажи товара №3, руб.]]/70</f>
        <v>695.85714285714289</v>
      </c>
      <c r="L33" s="86">
        <f>Таблица2[[#This Row],[Продажи товара №4, руб.]]/70</f>
        <v>634.20000000000005</v>
      </c>
      <c r="M33" s="86">
        <f>Таблица2[[#This Row],[Продажи товара №5, руб.]]/70</f>
        <v>495.48571428571427</v>
      </c>
    </row>
    <row r="34" spans="1:13" ht="15.6">
      <c r="A34" s="43" t="s">
        <v>33</v>
      </c>
      <c r="B34" s="44" t="s">
        <v>61</v>
      </c>
      <c r="C34" s="44" t="s">
        <v>81</v>
      </c>
      <c r="D34" s="42">
        <v>23820</v>
      </c>
      <c r="E34" s="42">
        <v>27944</v>
      </c>
      <c r="F34" s="42">
        <v>33686</v>
      </c>
      <c r="G34" s="42">
        <v>24941</v>
      </c>
      <c r="H34" s="42">
        <v>36948</v>
      </c>
      <c r="I34" s="86">
        <f>Таблица2[[#This Row],[Продажи товара №1, руб.]]/70</f>
        <v>340.28571428571428</v>
      </c>
      <c r="J34" s="86">
        <f>Таблица2[[#This Row],[Продажи товара №2, руб.]]/70</f>
        <v>399.2</v>
      </c>
      <c r="K34" s="86">
        <f>Таблица2[[#This Row],[Продажи товара №3, руб.]]/70</f>
        <v>481.22857142857146</v>
      </c>
      <c r="L34" s="86">
        <f>Таблица2[[#This Row],[Продажи товара №4, руб.]]/70</f>
        <v>356.3</v>
      </c>
      <c r="M34" s="86">
        <f>Таблица2[[#This Row],[Продажи товара №5, руб.]]/70</f>
        <v>527.82857142857142</v>
      </c>
    </row>
    <row r="35" spans="1:13" ht="15.6">
      <c r="A35" s="43" t="s">
        <v>33</v>
      </c>
      <c r="B35" s="44" t="s">
        <v>62</v>
      </c>
      <c r="C35" s="44" t="s">
        <v>81</v>
      </c>
      <c r="D35" s="42">
        <v>28070</v>
      </c>
      <c r="E35" s="42">
        <v>23473</v>
      </c>
      <c r="F35" s="42">
        <v>31314</v>
      </c>
      <c r="G35" s="42">
        <v>34518</v>
      </c>
      <c r="H35" s="42">
        <v>57868</v>
      </c>
      <c r="I35" s="86">
        <f>Таблица2[[#This Row],[Продажи товара №1, руб.]]/70</f>
        <v>401</v>
      </c>
      <c r="J35" s="86">
        <f>Таблица2[[#This Row],[Продажи товара №2, руб.]]/70</f>
        <v>335.32857142857142</v>
      </c>
      <c r="K35" s="86">
        <f>Таблица2[[#This Row],[Продажи товара №3, руб.]]/70</f>
        <v>447.34285714285716</v>
      </c>
      <c r="L35" s="86">
        <f>Таблица2[[#This Row],[Продажи товара №4, руб.]]/70</f>
        <v>493.1142857142857</v>
      </c>
      <c r="M35" s="86">
        <f>Таблица2[[#This Row],[Продажи товара №5, руб.]]/70</f>
        <v>826.68571428571431</v>
      </c>
    </row>
    <row r="36" spans="1:13" ht="15.6">
      <c r="A36" s="43" t="s">
        <v>33</v>
      </c>
      <c r="B36" s="44" t="s">
        <v>63</v>
      </c>
      <c r="C36" s="44" t="s">
        <v>81</v>
      </c>
      <c r="D36" s="42">
        <v>48118</v>
      </c>
      <c r="E36" s="42">
        <v>47999</v>
      </c>
      <c r="F36" s="42">
        <v>44628</v>
      </c>
      <c r="G36" s="42">
        <v>32783</v>
      </c>
      <c r="H36" s="42">
        <v>32882</v>
      </c>
      <c r="I36" s="86">
        <f>Таблица2[[#This Row],[Продажи товара №1, руб.]]/70</f>
        <v>687.4</v>
      </c>
      <c r="J36" s="86">
        <f>Таблица2[[#This Row],[Продажи товара №2, руб.]]/70</f>
        <v>685.7</v>
      </c>
      <c r="K36" s="86">
        <f>Таблица2[[#This Row],[Продажи товара №3, руб.]]/70</f>
        <v>637.54285714285709</v>
      </c>
      <c r="L36" s="86">
        <f>Таблица2[[#This Row],[Продажи товара №4, руб.]]/70</f>
        <v>468.32857142857142</v>
      </c>
      <c r="M36" s="86">
        <f>Таблица2[[#This Row],[Продажи товара №5, руб.]]/70</f>
        <v>469.74285714285713</v>
      </c>
    </row>
    <row r="37" spans="1:13" ht="15.6">
      <c r="A37" s="43" t="s">
        <v>33</v>
      </c>
      <c r="B37" s="44" t="s">
        <v>64</v>
      </c>
      <c r="C37" s="44" t="s">
        <v>81</v>
      </c>
      <c r="D37" s="42">
        <v>34029</v>
      </c>
      <c r="E37" s="42">
        <v>46654</v>
      </c>
      <c r="F37" s="42">
        <v>43612</v>
      </c>
      <c r="G37" s="42">
        <v>44291</v>
      </c>
      <c r="H37" s="42">
        <v>51180</v>
      </c>
      <c r="I37" s="86">
        <f>Таблица2[[#This Row],[Продажи товара №1, руб.]]/70</f>
        <v>486.12857142857143</v>
      </c>
      <c r="J37" s="86">
        <f>Таблица2[[#This Row],[Продажи товара №2, руб.]]/70</f>
        <v>666.48571428571427</v>
      </c>
      <c r="K37" s="86">
        <f>Таблица2[[#This Row],[Продажи товара №3, руб.]]/70</f>
        <v>623.02857142857147</v>
      </c>
      <c r="L37" s="86">
        <f>Таблица2[[#This Row],[Продажи товара №4, руб.]]/70</f>
        <v>632.7285714285714</v>
      </c>
      <c r="M37" s="86">
        <f>Таблица2[[#This Row],[Продажи товара №5, руб.]]/70</f>
        <v>731.14285714285711</v>
      </c>
    </row>
    <row r="38" spans="1:13" ht="15.6">
      <c r="A38" s="43" t="s">
        <v>53</v>
      </c>
      <c r="B38" s="44" t="s">
        <v>87</v>
      </c>
      <c r="C38" s="44" t="s">
        <v>81</v>
      </c>
      <c r="D38" s="42">
        <v>22752</v>
      </c>
      <c r="E38" s="42">
        <v>24291</v>
      </c>
      <c r="F38" s="42">
        <v>34534</v>
      </c>
      <c r="G38" s="42">
        <v>27218</v>
      </c>
      <c r="H38" s="42">
        <v>57333</v>
      </c>
      <c r="I38" s="86">
        <f>Таблица2[[#This Row],[Продажи товара №1, руб.]]/70</f>
        <v>325.02857142857141</v>
      </c>
      <c r="J38" s="86">
        <f>Таблица2[[#This Row],[Продажи товара №2, руб.]]/70</f>
        <v>347.01428571428573</v>
      </c>
      <c r="K38" s="86">
        <f>Таблица2[[#This Row],[Продажи товара №3, руб.]]/70</f>
        <v>493.34285714285716</v>
      </c>
      <c r="L38" s="86">
        <f>Таблица2[[#This Row],[Продажи товара №4, руб.]]/70</f>
        <v>388.82857142857142</v>
      </c>
      <c r="M38" s="86">
        <f>Таблица2[[#This Row],[Продажи товара №5, руб.]]/70</f>
        <v>819.04285714285709</v>
      </c>
    </row>
    <row r="39" spans="1:13" ht="15.6">
      <c r="A39" s="43" t="s">
        <v>53</v>
      </c>
      <c r="B39" s="44" t="s">
        <v>88</v>
      </c>
      <c r="C39" s="44" t="s">
        <v>81</v>
      </c>
      <c r="D39" s="42">
        <v>47706</v>
      </c>
      <c r="E39" s="42">
        <v>53216</v>
      </c>
      <c r="F39" s="42">
        <v>53634</v>
      </c>
      <c r="G39" s="42">
        <v>23448</v>
      </c>
      <c r="H39" s="42">
        <v>30531</v>
      </c>
      <c r="I39" s="86">
        <f>Таблица2[[#This Row],[Продажи товара №1, руб.]]/70</f>
        <v>681.51428571428573</v>
      </c>
      <c r="J39" s="86">
        <f>Таблица2[[#This Row],[Продажи товара №2, руб.]]/70</f>
        <v>760.2285714285714</v>
      </c>
      <c r="K39" s="86">
        <f>Таблица2[[#This Row],[Продажи товара №3, руб.]]/70</f>
        <v>766.2</v>
      </c>
      <c r="L39" s="86">
        <f>Таблица2[[#This Row],[Продажи товара №4, руб.]]/70</f>
        <v>334.97142857142859</v>
      </c>
      <c r="M39" s="86">
        <f>Таблица2[[#This Row],[Продажи товара №5, руб.]]/70</f>
        <v>436.15714285714284</v>
      </c>
    </row>
    <row r="40" spans="1:13" ht="15.6">
      <c r="A40" s="43" t="s">
        <v>53</v>
      </c>
      <c r="B40" s="44" t="s">
        <v>89</v>
      </c>
      <c r="C40" s="44" t="s">
        <v>81</v>
      </c>
      <c r="D40" s="42">
        <v>52442</v>
      </c>
      <c r="E40" s="42">
        <v>39808</v>
      </c>
      <c r="F40" s="42">
        <v>20201</v>
      </c>
      <c r="G40" s="42">
        <v>57563</v>
      </c>
      <c r="H40" s="42">
        <v>32874</v>
      </c>
      <c r="I40" s="86">
        <f>Таблица2[[#This Row],[Продажи товара №1, руб.]]/70</f>
        <v>749.17142857142858</v>
      </c>
      <c r="J40" s="86">
        <f>Таблица2[[#This Row],[Продажи товара №2, руб.]]/70</f>
        <v>568.68571428571431</v>
      </c>
      <c r="K40" s="86">
        <f>Таблица2[[#This Row],[Продажи товара №3, руб.]]/70</f>
        <v>288.58571428571429</v>
      </c>
      <c r="L40" s="86">
        <f>Таблица2[[#This Row],[Продажи товара №4, руб.]]/70</f>
        <v>822.32857142857142</v>
      </c>
      <c r="M40" s="86">
        <f>Таблица2[[#This Row],[Продажи товара №5, руб.]]/70</f>
        <v>469.62857142857143</v>
      </c>
    </row>
    <row r="41" spans="1:13" ht="15.6">
      <c r="A41" s="43" t="s">
        <v>53</v>
      </c>
      <c r="B41" s="44" t="s">
        <v>90</v>
      </c>
      <c r="C41" s="44" t="s">
        <v>81</v>
      </c>
      <c r="D41" s="42">
        <v>29756</v>
      </c>
      <c r="E41" s="42">
        <v>44729</v>
      </c>
      <c r="F41" s="42">
        <v>51938</v>
      </c>
      <c r="G41" s="42">
        <v>37870</v>
      </c>
      <c r="H41" s="42">
        <v>47688</v>
      </c>
      <c r="I41" s="86">
        <f>Таблица2[[#This Row],[Продажи товара №1, руб.]]/70</f>
        <v>425.08571428571429</v>
      </c>
      <c r="J41" s="86">
        <f>Таблица2[[#This Row],[Продажи товара №2, руб.]]/70</f>
        <v>638.98571428571427</v>
      </c>
      <c r="K41" s="86">
        <f>Таблица2[[#This Row],[Продажи товара №3, руб.]]/70</f>
        <v>741.97142857142853</v>
      </c>
      <c r="L41" s="86">
        <f>Таблица2[[#This Row],[Продажи товара №4, руб.]]/70</f>
        <v>541</v>
      </c>
      <c r="M41" s="86">
        <f>Таблица2[[#This Row],[Продажи товара №5, руб.]]/70</f>
        <v>681.25714285714287</v>
      </c>
    </row>
    <row r="42" spans="1:13" ht="15.6">
      <c r="A42" s="43" t="s">
        <v>53</v>
      </c>
      <c r="B42" s="44" t="s">
        <v>91</v>
      </c>
      <c r="C42" s="44" t="s">
        <v>81</v>
      </c>
      <c r="D42" s="42">
        <v>30389</v>
      </c>
      <c r="E42" s="42">
        <v>54353</v>
      </c>
      <c r="F42" s="42">
        <v>57763</v>
      </c>
      <c r="G42" s="42">
        <v>44642</v>
      </c>
      <c r="H42" s="42">
        <v>25108</v>
      </c>
      <c r="I42" s="86">
        <f>Таблица2[[#This Row],[Продажи товара №1, руб.]]/70</f>
        <v>434.12857142857143</v>
      </c>
      <c r="J42" s="86">
        <f>Таблица2[[#This Row],[Продажи товара №2, руб.]]/70</f>
        <v>776.47142857142853</v>
      </c>
      <c r="K42" s="86">
        <f>Таблица2[[#This Row],[Продажи товара №3, руб.]]/70</f>
        <v>825.18571428571431</v>
      </c>
      <c r="L42" s="86">
        <f>Таблица2[[#This Row],[Продажи товара №4, руб.]]/70</f>
        <v>637.74285714285713</v>
      </c>
      <c r="M42" s="86">
        <f>Таблица2[[#This Row],[Продажи товара №5, руб.]]/70</f>
        <v>358.68571428571431</v>
      </c>
    </row>
    <row r="43" spans="1:13" ht="15.6">
      <c r="A43" s="43" t="s">
        <v>53</v>
      </c>
      <c r="B43" s="44" t="s">
        <v>92</v>
      </c>
      <c r="C43" s="44" t="s">
        <v>81</v>
      </c>
      <c r="D43" s="42">
        <v>37014</v>
      </c>
      <c r="E43" s="42">
        <v>38284</v>
      </c>
      <c r="F43" s="42">
        <v>33299</v>
      </c>
      <c r="G43" s="42">
        <v>29985</v>
      </c>
      <c r="H43" s="42">
        <v>22102</v>
      </c>
      <c r="I43" s="86">
        <f>Таблица2[[#This Row],[Продажи товара №1, руб.]]/70</f>
        <v>528.7714285714286</v>
      </c>
      <c r="J43" s="86">
        <f>Таблица2[[#This Row],[Продажи товара №2, руб.]]/70</f>
        <v>546.91428571428571</v>
      </c>
      <c r="K43" s="86">
        <f>Таблица2[[#This Row],[Продажи товара №3, руб.]]/70</f>
        <v>475.7</v>
      </c>
      <c r="L43" s="86">
        <f>Таблица2[[#This Row],[Продажи товара №4, руб.]]/70</f>
        <v>428.35714285714283</v>
      </c>
      <c r="M43" s="86">
        <f>Таблица2[[#This Row],[Продажи товара №5, руб.]]/70</f>
        <v>315.74285714285713</v>
      </c>
    </row>
    <row r="44" spans="1:13" ht="15.6">
      <c r="A44" s="43" t="s">
        <v>53</v>
      </c>
      <c r="B44" s="44" t="s">
        <v>93</v>
      </c>
      <c r="C44" s="44" t="s">
        <v>81</v>
      </c>
      <c r="D44" s="42">
        <v>44883</v>
      </c>
      <c r="E44" s="42">
        <v>46202</v>
      </c>
      <c r="F44" s="42">
        <v>34773</v>
      </c>
      <c r="G44" s="42">
        <v>31438</v>
      </c>
      <c r="H44" s="42">
        <v>53508</v>
      </c>
      <c r="I44" s="86">
        <f>Таблица2[[#This Row],[Продажи товара №1, руб.]]/70</f>
        <v>641.18571428571431</v>
      </c>
      <c r="J44" s="86">
        <f>Таблица2[[#This Row],[Продажи товара №2, руб.]]/70</f>
        <v>660.02857142857147</v>
      </c>
      <c r="K44" s="86">
        <f>Таблица2[[#This Row],[Продажи товара №3, руб.]]/70</f>
        <v>496.75714285714287</v>
      </c>
      <c r="L44" s="86">
        <f>Таблица2[[#This Row],[Продажи товара №4, руб.]]/70</f>
        <v>449.1142857142857</v>
      </c>
      <c r="M44" s="86">
        <f>Таблица2[[#This Row],[Продажи товара №5, руб.]]/70</f>
        <v>764.4</v>
      </c>
    </row>
    <row r="45" spans="1:13" ht="15.6">
      <c r="A45" s="45" t="s">
        <v>53</v>
      </c>
      <c r="B45" s="46" t="s">
        <v>94</v>
      </c>
      <c r="C45" s="46" t="s">
        <v>81</v>
      </c>
      <c r="D45" s="42">
        <v>31839</v>
      </c>
      <c r="E45" s="42">
        <v>38956</v>
      </c>
      <c r="F45" s="42">
        <v>29297</v>
      </c>
      <c r="G45" s="42">
        <v>22186</v>
      </c>
      <c r="H45" s="42">
        <v>25601</v>
      </c>
      <c r="I45" s="86">
        <f>Таблица2[[#This Row],[Продажи товара №1, руб.]]/70</f>
        <v>454.84285714285716</v>
      </c>
      <c r="J45" s="86">
        <f>Таблица2[[#This Row],[Продажи товара №2, руб.]]/70</f>
        <v>556.51428571428573</v>
      </c>
      <c r="K45" s="86">
        <f>Таблица2[[#This Row],[Продажи товара №3, руб.]]/70</f>
        <v>418.52857142857141</v>
      </c>
      <c r="L45" s="86">
        <f>Таблица2[[#This Row],[Продажи товара №4, руб.]]/70</f>
        <v>316.94285714285712</v>
      </c>
      <c r="M45" s="86">
        <f>Таблица2[[#This Row],[Продажи товара №5, руб.]]/70</f>
        <v>365.72857142857146</v>
      </c>
    </row>
    <row r="46" spans="1:13" ht="15.6">
      <c r="A46" s="31"/>
      <c r="B46" s="31"/>
      <c r="C46" s="31"/>
      <c r="D46" s="31"/>
      <c r="E46" s="31"/>
      <c r="F46" s="31"/>
      <c r="G46" s="31"/>
      <c r="H46" s="31"/>
    </row>
    <row r="47" spans="1:13" ht="15.6">
      <c r="A47" s="31"/>
      <c r="B47" s="31"/>
      <c r="C47" s="31"/>
      <c r="D47" s="31"/>
      <c r="E47" s="31"/>
      <c r="F47" s="31"/>
      <c r="G47" s="31"/>
      <c r="H47" s="31"/>
    </row>
    <row r="48" spans="1:13" ht="15.6">
      <c r="A48" s="31"/>
      <c r="B48" s="31"/>
      <c r="C48" s="31"/>
      <c r="D48" s="31"/>
      <c r="E48" s="31"/>
      <c r="F48" s="31"/>
      <c r="G48" s="31"/>
      <c r="H48" s="31"/>
    </row>
    <row r="49" spans="1:649" ht="15.6">
      <c r="A49" s="31"/>
      <c r="B49" s="31"/>
      <c r="C49" s="31"/>
      <c r="D49" s="31"/>
      <c r="E49" s="31"/>
      <c r="F49" s="31"/>
      <c r="G49" s="31"/>
      <c r="H49" s="31"/>
    </row>
    <row r="50" spans="1:649" ht="15.6">
      <c r="A50" s="102" t="s">
        <v>29</v>
      </c>
      <c r="B50" s="102" t="s">
        <v>30</v>
      </c>
      <c r="C50" t="s">
        <v>129</v>
      </c>
      <c r="D50" t="s">
        <v>128</v>
      </c>
      <c r="E50" s="31"/>
      <c r="F50" s="31"/>
      <c r="G50" s="31"/>
      <c r="H50" s="31"/>
    </row>
    <row r="51" spans="1:649" ht="15.6">
      <c r="A51" t="s">
        <v>83</v>
      </c>
      <c r="B51"/>
      <c r="C51" s="85">
        <v>1429902</v>
      </c>
      <c r="D51" s="85">
        <v>20427.17142857143</v>
      </c>
      <c r="E51"/>
      <c r="F51"/>
      <c r="G51" s="31"/>
      <c r="H51" s="31"/>
    </row>
    <row r="52" spans="1:649">
      <c r="A52"/>
      <c r="B52" t="s">
        <v>41</v>
      </c>
      <c r="C52" s="85">
        <v>203136</v>
      </c>
      <c r="D52" s="85">
        <v>2901.9428571428571</v>
      </c>
      <c r="E52"/>
      <c r="F52"/>
    </row>
    <row r="53" spans="1:649">
      <c r="A53"/>
      <c r="B53" t="s">
        <v>42</v>
      </c>
      <c r="C53" s="85">
        <v>198854</v>
      </c>
      <c r="D53" s="85">
        <v>2840.7714285714287</v>
      </c>
      <c r="E53"/>
      <c r="F53"/>
    </row>
    <row r="54" spans="1:649">
      <c r="A54"/>
      <c r="B54" t="s">
        <v>43</v>
      </c>
      <c r="C54" s="85">
        <v>230214</v>
      </c>
      <c r="D54" s="85">
        <v>3288.7714285714287</v>
      </c>
      <c r="E54"/>
      <c r="F54"/>
    </row>
    <row r="55" spans="1:649">
      <c r="A55"/>
      <c r="B55" t="s">
        <v>44</v>
      </c>
      <c r="C55" s="85">
        <v>204970</v>
      </c>
      <c r="D55" s="85">
        <v>2928.1428571428573</v>
      </c>
      <c r="E55"/>
      <c r="F55"/>
    </row>
    <row r="56" spans="1:649">
      <c r="A56"/>
      <c r="B56" t="s">
        <v>45</v>
      </c>
      <c r="C56" s="85">
        <v>218321</v>
      </c>
      <c r="D56" s="85">
        <v>3118.8714285714286</v>
      </c>
      <c r="E56"/>
      <c r="F56"/>
    </row>
    <row r="57" spans="1:649">
      <c r="A57"/>
      <c r="B57" t="s">
        <v>39</v>
      </c>
      <c r="C57" s="85">
        <v>197928</v>
      </c>
      <c r="D57" s="85">
        <v>2827.542857142857</v>
      </c>
      <c r="E57"/>
      <c r="F57"/>
    </row>
    <row r="58" spans="1:649">
      <c r="A58"/>
      <c r="B58" t="s">
        <v>40</v>
      </c>
      <c r="C58" s="85">
        <v>176479</v>
      </c>
      <c r="D58" s="85">
        <v>2521.1285714285714</v>
      </c>
      <c r="E58"/>
      <c r="F58"/>
    </row>
    <row r="59" spans="1:649">
      <c r="A59"/>
      <c r="B59"/>
      <c r="C59" s="85"/>
      <c r="D59" s="85"/>
      <c r="E59"/>
      <c r="F59"/>
    </row>
    <row r="60" spans="1:649">
      <c r="A60" t="s">
        <v>86</v>
      </c>
      <c r="B60"/>
      <c r="C60" s="85">
        <v>820646</v>
      </c>
      <c r="D60" s="85">
        <v>11723.514285714286</v>
      </c>
      <c r="E60"/>
      <c r="F60"/>
    </row>
    <row r="61" spans="1:649">
      <c r="A61"/>
      <c r="B61" t="s">
        <v>51</v>
      </c>
      <c r="C61" s="85">
        <v>204588</v>
      </c>
      <c r="D61" s="85">
        <v>2922.6857142857143</v>
      </c>
      <c r="E61"/>
      <c r="F61"/>
    </row>
    <row r="62" spans="1:649">
      <c r="A62"/>
      <c r="B62" t="s">
        <v>52</v>
      </c>
      <c r="C62" s="85">
        <v>231611</v>
      </c>
      <c r="D62" s="85">
        <v>3308.7285714285713</v>
      </c>
      <c r="E62"/>
      <c r="F62"/>
    </row>
    <row r="63" spans="1:649" ht="13.2">
      <c r="A63"/>
      <c r="B63" t="s">
        <v>54</v>
      </c>
      <c r="C63" s="85">
        <v>206587</v>
      </c>
      <c r="D63" s="85">
        <v>2951.2428571428572</v>
      </c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</row>
    <row r="64" spans="1:649" ht="13.2">
      <c r="A64"/>
      <c r="B64" t="s">
        <v>55</v>
      </c>
      <c r="C64" s="85">
        <v>177860</v>
      </c>
      <c r="D64" s="85">
        <v>2540.8571428571427</v>
      </c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</row>
    <row r="65" spans="1:649" ht="13.2">
      <c r="A65"/>
      <c r="B65"/>
      <c r="C65" s="85"/>
      <c r="D65" s="8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</row>
    <row r="66" spans="1:649" ht="13.2">
      <c r="A66" t="s">
        <v>85</v>
      </c>
      <c r="B66"/>
      <c r="C66" s="85">
        <v>1009031</v>
      </c>
      <c r="D66" s="85">
        <v>14414.728571428572</v>
      </c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</row>
    <row r="67" spans="1:649" ht="13.2">
      <c r="A67"/>
      <c r="B67" t="s">
        <v>46</v>
      </c>
      <c r="C67" s="85">
        <v>197713</v>
      </c>
      <c r="D67" s="85">
        <v>2824.4714285714285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</row>
    <row r="68" spans="1:649" ht="13.2">
      <c r="A68"/>
      <c r="B68" t="s">
        <v>47</v>
      </c>
      <c r="C68" s="85">
        <v>156394</v>
      </c>
      <c r="D68" s="85">
        <v>2234.1999999999998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</row>
    <row r="69" spans="1:649" ht="13.2">
      <c r="A69"/>
      <c r="B69" t="s">
        <v>48</v>
      </c>
      <c r="C69" s="85">
        <v>221038</v>
      </c>
      <c r="D69" s="85">
        <v>3157.6857142857143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</row>
    <row r="70" spans="1:649" ht="13.2">
      <c r="A70"/>
      <c r="B70" t="s">
        <v>49</v>
      </c>
      <c r="C70" s="85">
        <v>236731</v>
      </c>
      <c r="D70" s="85">
        <v>3381.8714285714286</v>
      </c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</row>
    <row r="71" spans="1:649" ht="13.2">
      <c r="A71"/>
      <c r="B71" t="s">
        <v>50</v>
      </c>
      <c r="C71" s="85">
        <v>197155</v>
      </c>
      <c r="D71" s="85">
        <v>2816.5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</row>
    <row r="72" spans="1:649" ht="13.2">
      <c r="A72"/>
      <c r="B72"/>
      <c r="C72" s="85"/>
      <c r="D72" s="85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</row>
    <row r="73" spans="1:649" ht="13.2">
      <c r="A73" t="s">
        <v>33</v>
      </c>
      <c r="B73"/>
      <c r="C73" s="85">
        <v>1669048</v>
      </c>
      <c r="D73" s="85">
        <v>23843.542857142857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</row>
    <row r="74" spans="1:649" ht="13.2">
      <c r="A74"/>
      <c r="B74" t="s">
        <v>56</v>
      </c>
      <c r="C74" s="85">
        <v>214490</v>
      </c>
      <c r="D74" s="85">
        <v>3064.1428571428573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</row>
    <row r="75" spans="1:649" ht="13.2">
      <c r="A75"/>
      <c r="B75" t="s">
        <v>57</v>
      </c>
      <c r="C75" s="85">
        <v>135372</v>
      </c>
      <c r="D75" s="85">
        <v>1933.8857142857144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</row>
    <row r="76" spans="1:649" ht="13.2">
      <c r="A76"/>
      <c r="B76" t="s">
        <v>58</v>
      </c>
      <c r="C76" s="85">
        <v>146214</v>
      </c>
      <c r="D76" s="85">
        <v>2088.7714285714287</v>
      </c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</row>
    <row r="77" spans="1:649" ht="13.2">
      <c r="A77"/>
      <c r="B77" t="s">
        <v>59</v>
      </c>
      <c r="C77" s="85">
        <v>202413</v>
      </c>
      <c r="D77" s="85">
        <v>2891.6142857142859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</row>
    <row r="78" spans="1:649" ht="13.2">
      <c r="A78"/>
      <c r="B78" t="s">
        <v>60</v>
      </c>
      <c r="C78" s="85">
        <v>221801</v>
      </c>
      <c r="D78" s="85">
        <v>3168.5857142857144</v>
      </c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</row>
    <row r="79" spans="1:649" ht="13.2">
      <c r="A79"/>
      <c r="B79" t="s">
        <v>61</v>
      </c>
      <c r="C79" s="85">
        <v>147339</v>
      </c>
      <c r="D79" s="85">
        <v>2104.8428571428572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</row>
    <row r="80" spans="1:649" ht="13.2">
      <c r="A80"/>
      <c r="B80" t="s">
        <v>62</v>
      </c>
      <c r="C80" s="85">
        <v>175243</v>
      </c>
      <c r="D80" s="85">
        <v>2503.4714285714285</v>
      </c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</row>
    <row r="81" spans="1:649" ht="13.2">
      <c r="A81"/>
      <c r="B81" t="s">
        <v>63</v>
      </c>
      <c r="C81" s="85">
        <v>206410</v>
      </c>
      <c r="D81" s="85">
        <v>2948.7142857142858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</row>
    <row r="82" spans="1:649" ht="13.2">
      <c r="A82"/>
      <c r="B82" t="s">
        <v>64</v>
      </c>
      <c r="C82" s="85">
        <v>219766</v>
      </c>
      <c r="D82" s="85">
        <v>3139.5142857142855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</row>
    <row r="83" spans="1:649" ht="13.2">
      <c r="A83"/>
      <c r="B83"/>
      <c r="C83" s="85"/>
      <c r="D83" s="85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</row>
    <row r="84" spans="1:649" ht="13.2">
      <c r="A84" t="s">
        <v>82</v>
      </c>
      <c r="B84"/>
      <c r="C84" s="85">
        <v>811350</v>
      </c>
      <c r="D84" s="85">
        <v>11590.714285714286</v>
      </c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</row>
    <row r="85" spans="1:649" ht="13.2">
      <c r="A85"/>
      <c r="B85" t="s">
        <v>31</v>
      </c>
      <c r="C85" s="85">
        <v>234264</v>
      </c>
      <c r="D85" s="85">
        <v>3346.6285714285714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</row>
    <row r="86" spans="1:649" ht="13.2">
      <c r="A86"/>
      <c r="B86" t="s">
        <v>32</v>
      </c>
      <c r="C86" s="85">
        <v>145323</v>
      </c>
      <c r="D86" s="85">
        <v>2076.042857142857</v>
      </c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</row>
    <row r="87" spans="1:649" ht="13.2">
      <c r="A87"/>
      <c r="B87" t="s">
        <v>34</v>
      </c>
      <c r="C87" s="85">
        <v>227106</v>
      </c>
      <c r="D87" s="85">
        <v>3244.3714285714286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</row>
    <row r="88" spans="1:649" ht="13.2">
      <c r="A88"/>
      <c r="B88" t="s">
        <v>35</v>
      </c>
      <c r="C88" s="85">
        <v>204657</v>
      </c>
      <c r="D88" s="85">
        <v>2923.6714285714284</v>
      </c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</row>
    <row r="89" spans="1:649" ht="13.2">
      <c r="A89"/>
      <c r="B89"/>
      <c r="C89" s="85"/>
      <c r="D89" s="85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</row>
    <row r="90" spans="1:649" ht="13.2">
      <c r="A90" t="s">
        <v>53</v>
      </c>
      <c r="B90"/>
      <c r="C90" s="85">
        <v>1521154</v>
      </c>
      <c r="D90" s="85">
        <v>21730.771428571428</v>
      </c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</row>
    <row r="91" spans="1:649" ht="13.2">
      <c r="A91"/>
      <c r="B91" t="s">
        <v>87</v>
      </c>
      <c r="C91" s="85">
        <v>166128</v>
      </c>
      <c r="D91" s="85">
        <v>2373.2571428571428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</row>
    <row r="92" spans="1:649" ht="13.2">
      <c r="A92"/>
      <c r="B92" t="s">
        <v>88</v>
      </c>
      <c r="C92" s="85">
        <v>208535</v>
      </c>
      <c r="D92" s="85">
        <v>2979.0714285714284</v>
      </c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</row>
    <row r="93" spans="1:649" ht="13.2">
      <c r="A93"/>
      <c r="B93" t="s">
        <v>89</v>
      </c>
      <c r="C93" s="85">
        <v>202888</v>
      </c>
      <c r="D93" s="85">
        <v>2898.4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</row>
    <row r="94" spans="1:649" ht="13.2">
      <c r="A94"/>
      <c r="B94" t="s">
        <v>90</v>
      </c>
      <c r="C94" s="85">
        <v>211981</v>
      </c>
      <c r="D94" s="85">
        <v>3028.3</v>
      </c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</row>
    <row r="95" spans="1:649" ht="13.2">
      <c r="A95"/>
      <c r="B95" t="s">
        <v>91</v>
      </c>
      <c r="C95" s="85">
        <v>212255</v>
      </c>
      <c r="D95" s="85">
        <v>3032.2142857142858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</row>
    <row r="96" spans="1:649" ht="13.2">
      <c r="A96"/>
      <c r="B96" t="s">
        <v>92</v>
      </c>
      <c r="C96" s="85">
        <v>160684</v>
      </c>
      <c r="D96" s="85">
        <v>2295.4857142857145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</row>
    <row r="97" spans="1:649" ht="13.2">
      <c r="A97"/>
      <c r="B97" t="s">
        <v>93</v>
      </c>
      <c r="C97" s="85">
        <v>210804</v>
      </c>
      <c r="D97" s="85">
        <v>3011.4857142857145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</row>
    <row r="98" spans="1:649" ht="13.2">
      <c r="A98"/>
      <c r="B98" t="s">
        <v>94</v>
      </c>
      <c r="C98" s="85">
        <v>147879</v>
      </c>
      <c r="D98" s="85">
        <v>2112.5571428571429</v>
      </c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</row>
    <row r="99" spans="1:649" ht="13.2">
      <c r="A99"/>
      <c r="B99"/>
      <c r="C99" s="85"/>
      <c r="D99" s="85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</row>
    <row r="100" spans="1:649" ht="13.2">
      <c r="A100" t="s">
        <v>84</v>
      </c>
      <c r="B100"/>
      <c r="C100" s="85">
        <v>609798</v>
      </c>
      <c r="D100" s="85">
        <v>8711.4</v>
      </c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</row>
    <row r="101" spans="1:649" ht="13.2">
      <c r="A101"/>
      <c r="B101" t="s">
        <v>36</v>
      </c>
      <c r="C101" s="85">
        <v>180049</v>
      </c>
      <c r="D101" s="85">
        <v>2572.1285714285714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</row>
    <row r="102" spans="1:649" ht="13.2">
      <c r="A102"/>
      <c r="B102" t="s">
        <v>37</v>
      </c>
      <c r="C102" s="85">
        <v>226166</v>
      </c>
      <c r="D102" s="85">
        <v>3230.9428571428571</v>
      </c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</row>
    <row r="103" spans="1:649" ht="13.2">
      <c r="A103"/>
      <c r="B103" t="s">
        <v>38</v>
      </c>
      <c r="C103" s="85">
        <v>203583</v>
      </c>
      <c r="D103" s="85">
        <v>2908.3285714285716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</row>
    <row r="104" spans="1:649" ht="13.2">
      <c r="A104"/>
      <c r="B104"/>
      <c r="C104" s="85"/>
      <c r="D104" s="85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</row>
    <row r="105" spans="1:649" ht="13.2">
      <c r="A105" t="s">
        <v>112</v>
      </c>
      <c r="B105"/>
      <c r="C105" s="85">
        <v>7870929</v>
      </c>
      <c r="D105" s="85">
        <v>112441.84285714285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</row>
    <row r="106" spans="1:649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</row>
    <row r="107" spans="1:649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</row>
    <row r="108" spans="1:649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</row>
    <row r="109" spans="1:649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</row>
    <row r="110" spans="1:649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</row>
    <row r="111" spans="1:649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</row>
    <row r="112" spans="1:649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</row>
    <row r="113" spans="1:649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</row>
    <row r="114" spans="1:649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</row>
    <row r="115" spans="1:649">
      <c r="A115"/>
      <c r="B115"/>
      <c r="C115"/>
      <c r="D115"/>
      <c r="E115"/>
      <c r="F115"/>
    </row>
    <row r="116" spans="1:649">
      <c r="A116"/>
      <c r="B116"/>
      <c r="C116"/>
      <c r="D116"/>
      <c r="E116"/>
      <c r="F116"/>
    </row>
    <row r="117" spans="1:649">
      <c r="A117"/>
      <c r="B117"/>
      <c r="C117"/>
      <c r="D117"/>
      <c r="E117"/>
      <c r="F117"/>
    </row>
    <row r="118" spans="1:649">
      <c r="A118"/>
      <c r="B118"/>
      <c r="C118"/>
      <c r="D118"/>
      <c r="E118"/>
      <c r="F118"/>
    </row>
    <row r="119" spans="1:649">
      <c r="A119"/>
      <c r="B119"/>
      <c r="C119"/>
      <c r="D119"/>
      <c r="E119"/>
      <c r="F119"/>
    </row>
    <row r="120" spans="1:649">
      <c r="A120"/>
      <c r="B120"/>
      <c r="C120"/>
      <c r="D120"/>
      <c r="E120"/>
      <c r="F120"/>
    </row>
    <row r="121" spans="1:649">
      <c r="A121"/>
      <c r="B121"/>
      <c r="C121"/>
      <c r="D121"/>
      <c r="E121"/>
      <c r="F121"/>
    </row>
    <row r="122" spans="1:649">
      <c r="A122"/>
      <c r="B122"/>
      <c r="C122"/>
      <c r="D122"/>
      <c r="E122"/>
      <c r="F122"/>
    </row>
    <row r="123" spans="1:649">
      <c r="A123"/>
      <c r="B123"/>
      <c r="C123"/>
      <c r="D123"/>
      <c r="E123"/>
      <c r="F123"/>
    </row>
    <row r="124" spans="1:649">
      <c r="A124"/>
      <c r="B124"/>
      <c r="C124"/>
      <c r="D124"/>
      <c r="E124"/>
      <c r="F124"/>
    </row>
    <row r="125" spans="1:649">
      <c r="A125"/>
      <c r="B125"/>
      <c r="C125"/>
      <c r="D125"/>
      <c r="E125"/>
      <c r="F125"/>
    </row>
    <row r="126" spans="1:649">
      <c r="A126"/>
      <c r="B126"/>
      <c r="C126"/>
      <c r="D126"/>
      <c r="E126"/>
      <c r="F126"/>
    </row>
    <row r="127" spans="1:649">
      <c r="A127"/>
      <c r="B127"/>
      <c r="C127"/>
      <c r="D127"/>
      <c r="E127"/>
      <c r="F127"/>
    </row>
    <row r="128" spans="1:649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</sheetData>
  <phoneticPr fontId="19" type="noConversion"/>
  <pageMargins left="0.75" right="0.75" top="1" bottom="1" header="0.5" footer="0.5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CED5B-4A3B-324D-88E7-1A68FDFBC80C}">
  <dimension ref="A1:L49"/>
  <sheetViews>
    <sheetView showGridLines="0" topLeftCell="A5" workbookViewId="0">
      <selection activeCell="K8" sqref="K8"/>
    </sheetView>
  </sheetViews>
  <sheetFormatPr defaultColWidth="9.109375" defaultRowHeight="13.2"/>
  <cols>
    <col min="1" max="1" width="19.77734375" style="58" customWidth="1"/>
    <col min="2" max="2" width="16.21875" style="58" customWidth="1"/>
    <col min="3" max="3" width="17.5546875" style="58" customWidth="1"/>
    <col min="4" max="4" width="14.44140625" style="58" customWidth="1"/>
    <col min="5" max="5" width="35.77734375" style="58" customWidth="1"/>
    <col min="6" max="6" width="17.44140625" style="58" customWidth="1"/>
    <col min="7" max="7" width="9.109375" style="58"/>
    <col min="8" max="8" width="15.21875" style="58" bestFit="1" customWidth="1"/>
    <col min="9" max="9" width="9.109375" style="58"/>
    <col min="10" max="10" width="11.5546875" style="58" bestFit="1" customWidth="1"/>
    <col min="11" max="11" width="15.21875" style="58" customWidth="1"/>
    <col min="12" max="12" width="12.5546875" style="58" customWidth="1"/>
    <col min="13" max="16384" width="9.109375" style="58"/>
  </cols>
  <sheetData>
    <row r="1" spans="1:12" s="1" customFormat="1" ht="18">
      <c r="A1" s="24" t="s">
        <v>106</v>
      </c>
      <c r="B1" s="5"/>
      <c r="C1" s="5"/>
      <c r="D1" s="5"/>
      <c r="E1" s="5"/>
      <c r="F1" s="36"/>
      <c r="G1" s="36"/>
      <c r="H1" s="36"/>
    </row>
    <row r="2" spans="1:12" s="1" customFormat="1" ht="6" customHeight="1">
      <c r="A2" s="29"/>
      <c r="B2" s="5"/>
      <c r="C2" s="5"/>
      <c r="D2" s="5"/>
      <c r="E2" s="5"/>
      <c r="F2" s="36"/>
      <c r="G2" s="36"/>
      <c r="H2" s="36"/>
    </row>
    <row r="3" spans="1:12" s="2" customFormat="1" ht="18">
      <c r="A3" s="47" t="s">
        <v>119</v>
      </c>
      <c r="B3" s="47"/>
      <c r="C3" s="47"/>
      <c r="D3" s="47"/>
      <c r="E3" s="47"/>
      <c r="F3" s="31"/>
      <c r="G3" s="31"/>
      <c r="H3" s="31"/>
    </row>
    <row r="4" spans="1:12" s="2" customFormat="1" ht="18">
      <c r="A4" s="60" t="s">
        <v>113</v>
      </c>
      <c r="B4" s="47"/>
      <c r="C4" s="47"/>
      <c r="D4" s="47"/>
      <c r="E4" s="47"/>
      <c r="F4" s="31"/>
      <c r="G4" s="31"/>
      <c r="H4" s="31"/>
    </row>
    <row r="5" spans="1:12" ht="18">
      <c r="A5" s="61" t="s">
        <v>120</v>
      </c>
      <c r="B5" s="62"/>
      <c r="C5" s="61"/>
      <c r="D5" s="61"/>
      <c r="E5" s="61"/>
      <c r="F5" s="63"/>
      <c r="G5" s="63"/>
      <c r="H5" s="63"/>
    </row>
    <row r="6" spans="1:12" ht="18">
      <c r="A6" s="61" t="s">
        <v>121</v>
      </c>
      <c r="B6" s="62"/>
      <c r="C6" s="61"/>
      <c r="D6" s="61"/>
      <c r="E6" s="61"/>
      <c r="F6" s="63"/>
      <c r="G6" s="63"/>
      <c r="H6" s="63"/>
    </row>
    <row r="7" spans="1:12" ht="16.2" thickBot="1">
      <c r="A7" s="64"/>
      <c r="B7" s="64"/>
      <c r="C7" s="63"/>
      <c r="D7" s="63"/>
      <c r="E7" s="63"/>
      <c r="F7" s="63"/>
      <c r="G7" s="63"/>
      <c r="H7" s="63"/>
    </row>
    <row r="8" spans="1:12" s="59" customFormat="1" ht="47.4" thickBot="1">
      <c r="A8" s="65" t="s">
        <v>30</v>
      </c>
      <c r="B8" s="66" t="s">
        <v>29</v>
      </c>
      <c r="C8" s="66" t="s">
        <v>107</v>
      </c>
      <c r="D8" s="66" t="s">
        <v>108</v>
      </c>
      <c r="E8" s="66" t="s">
        <v>118</v>
      </c>
      <c r="F8" s="66" t="s">
        <v>75</v>
      </c>
      <c r="G8" s="67"/>
      <c r="H8" s="67"/>
    </row>
    <row r="9" spans="1:12" ht="15.6">
      <c r="A9" s="103" t="s">
        <v>35</v>
      </c>
      <c r="B9" s="103" t="s">
        <v>82</v>
      </c>
      <c r="C9" s="104">
        <v>4038916</v>
      </c>
      <c r="D9" s="105">
        <f>C9/SUMIFS($C$9:$C$26,$B$9:$B$26,B9)</f>
        <v>0.20819743816461611</v>
      </c>
      <c r="E9" s="106" t="s">
        <v>110</v>
      </c>
      <c r="F9" s="96" t="str">
        <f>VLOOKUP(A9,Таблица2[[Магазин]:[Менеджер]],2,FALSE)</f>
        <v>Толстой</v>
      </c>
      <c r="G9" s="87"/>
    </row>
    <row r="10" spans="1:12" ht="15.6">
      <c r="A10" s="68" t="s">
        <v>43</v>
      </c>
      <c r="B10" s="68" t="s">
        <v>83</v>
      </c>
      <c r="C10" s="89">
        <v>4405623</v>
      </c>
      <c r="D10" s="92">
        <f t="shared" ref="D10:D26" si="0">C10/SUMIFS($C$9:$C$26,$B$9:$B$26,B10)</f>
        <v>0.21680051528729438</v>
      </c>
      <c r="E10" s="94" t="str">
        <f>A10 &amp; " (" &amp; B10 &amp; ")"</f>
        <v>Магазин 12 (Владимир)</v>
      </c>
      <c r="F10" s="95" t="str">
        <f>VLOOKUP(A10,Таблица2[[Магазин]:[Менеджер]],2,FALSE)</f>
        <v>Лермонтов</v>
      </c>
      <c r="G10" s="63"/>
      <c r="K10" s="97"/>
      <c r="L10" s="97"/>
    </row>
    <row r="11" spans="1:12" ht="15.6">
      <c r="A11" s="68" t="s">
        <v>36</v>
      </c>
      <c r="B11" s="68" t="s">
        <v>84</v>
      </c>
      <c r="C11" s="89">
        <v>5772510</v>
      </c>
      <c r="D11" s="92">
        <f t="shared" si="0"/>
        <v>0.35907085748024942</v>
      </c>
      <c r="E11" s="94" t="str">
        <f t="shared" ref="E11:E26" si="1">A11 &amp; " (" &amp; B11 &amp; ")"</f>
        <v>Магазин 5 (Санкт-Петербург)</v>
      </c>
      <c r="F11" s="95" t="str">
        <f>VLOOKUP(A11,Таблица2[[Магазин]:[Менеджер]],2,FALSE)</f>
        <v>Толстой</v>
      </c>
      <c r="G11" s="63"/>
      <c r="K11" s="97"/>
      <c r="L11" s="97"/>
    </row>
    <row r="12" spans="1:12" ht="15.6">
      <c r="A12" s="68" t="s">
        <v>41</v>
      </c>
      <c r="B12" s="68" t="s">
        <v>83</v>
      </c>
      <c r="C12" s="89">
        <v>5458436</v>
      </c>
      <c r="D12" s="92">
        <f t="shared" si="0"/>
        <v>0.26860939700530845</v>
      </c>
      <c r="E12" s="94" t="str">
        <f t="shared" si="1"/>
        <v>Магазин 10 (Владимир)</v>
      </c>
      <c r="F12" s="95" t="str">
        <f>VLOOKUP(A12,Таблица2[[Магазин]:[Менеджер]],2,FALSE)</f>
        <v>Лермонтов</v>
      </c>
      <c r="G12" s="88"/>
      <c r="K12" s="97"/>
      <c r="L12" s="97"/>
    </row>
    <row r="13" spans="1:12" ht="15.6">
      <c r="A13" s="68" t="s">
        <v>32</v>
      </c>
      <c r="B13" s="68" t="s">
        <v>82</v>
      </c>
      <c r="C13" s="89">
        <v>5283665</v>
      </c>
      <c r="D13" s="92">
        <f t="shared" si="0"/>
        <v>0.27236157353112722</v>
      </c>
      <c r="E13" s="94" t="str">
        <f t="shared" si="1"/>
        <v>Магазин 2 (Москва)</v>
      </c>
      <c r="F13" s="95" t="str">
        <f>VLOOKUP(A13,Таблица2[[Магазин]:[Менеджер]],2,FALSE)</f>
        <v>Толстой</v>
      </c>
      <c r="G13" s="63"/>
      <c r="K13" s="97"/>
      <c r="L13" s="97"/>
    </row>
    <row r="14" spans="1:12" ht="15.6">
      <c r="A14" s="68" t="s">
        <v>34</v>
      </c>
      <c r="B14" s="68" t="s">
        <v>82</v>
      </c>
      <c r="C14" s="89">
        <v>4500088</v>
      </c>
      <c r="D14" s="92">
        <f t="shared" si="0"/>
        <v>0.23196986347706439</v>
      </c>
      <c r="E14" s="94" t="str">
        <f t="shared" si="1"/>
        <v>Магазин 3 (Москва)</v>
      </c>
      <c r="F14" s="95" t="str">
        <f>VLOOKUP(A14,Таблица2[[Магазин]:[Менеджер]],2,FALSE)</f>
        <v>Толстой</v>
      </c>
      <c r="G14" s="93"/>
      <c r="K14" s="97"/>
      <c r="L14" s="97"/>
    </row>
    <row r="15" spans="1:12" ht="15.6">
      <c r="A15" s="68" t="s">
        <v>31</v>
      </c>
      <c r="B15" s="68" t="s">
        <v>82</v>
      </c>
      <c r="C15" s="90">
        <v>5576782</v>
      </c>
      <c r="D15" s="92">
        <f t="shared" si="0"/>
        <v>0.28747112482719228</v>
      </c>
      <c r="E15" s="94" t="str">
        <f t="shared" si="1"/>
        <v>Магазин 1 (Москва)</v>
      </c>
      <c r="F15" s="95" t="str">
        <f>VLOOKUP(A15,Таблица2[[Магазин]:[Менеджер]],2,FALSE)</f>
        <v>Толстой</v>
      </c>
      <c r="G15" s="63"/>
      <c r="K15" s="97"/>
      <c r="L15" s="97"/>
    </row>
    <row r="16" spans="1:12" ht="15.6">
      <c r="A16" s="68" t="s">
        <v>40</v>
      </c>
      <c r="B16" s="68" t="s">
        <v>83</v>
      </c>
      <c r="C16" s="89">
        <v>4884473</v>
      </c>
      <c r="D16" s="92">
        <f t="shared" si="0"/>
        <v>0.24036470285970374</v>
      </c>
      <c r="E16" s="94" t="str">
        <f t="shared" si="1"/>
        <v>Магазин 9 (Владимир)</v>
      </c>
      <c r="F16" s="95" t="str">
        <f>VLOOKUP(A16,Таблица2[[Магазин]:[Менеджер]],2,FALSE)</f>
        <v>Лермонтов</v>
      </c>
      <c r="G16" s="63"/>
      <c r="K16" s="97"/>
      <c r="L16" s="97"/>
    </row>
    <row r="17" spans="1:12" ht="15.6">
      <c r="A17" s="68" t="s">
        <v>46</v>
      </c>
      <c r="B17" s="68" t="s">
        <v>85</v>
      </c>
      <c r="C17" s="89">
        <v>4160287</v>
      </c>
      <c r="D17" s="92">
        <f t="shared" si="0"/>
        <v>0.22831136756318796</v>
      </c>
      <c r="E17" s="94" t="str">
        <f t="shared" si="1"/>
        <v>Магазин 15 (Казань)</v>
      </c>
      <c r="F17" s="95" t="str">
        <f>VLOOKUP(A17,Таблица2[[Магазин]:[Менеджер]],2,FALSE)</f>
        <v>Пушкин</v>
      </c>
      <c r="G17" s="63"/>
      <c r="K17" s="97"/>
      <c r="L17" s="97"/>
    </row>
    <row r="18" spans="1:12" ht="15.6">
      <c r="A18" s="68" t="s">
        <v>37</v>
      </c>
      <c r="B18" s="68" t="s">
        <v>84</v>
      </c>
      <c r="C18" s="89">
        <v>4367702</v>
      </c>
      <c r="D18" s="92">
        <f t="shared" si="0"/>
        <v>0.27168675365797557</v>
      </c>
      <c r="E18" s="94" t="str">
        <f t="shared" si="1"/>
        <v>Магазин 6 (Санкт-Петербург)</v>
      </c>
      <c r="F18" s="95" t="str">
        <f>VLOOKUP(A18,Таблица2[[Магазин]:[Менеджер]],2,FALSE)</f>
        <v>Толстой</v>
      </c>
      <c r="G18" s="63"/>
      <c r="K18" s="97"/>
      <c r="L18" s="97"/>
    </row>
    <row r="19" spans="1:12" ht="15.6">
      <c r="A19" s="68" t="s">
        <v>39</v>
      </c>
      <c r="B19" s="68" t="s">
        <v>83</v>
      </c>
      <c r="C19" s="89">
        <v>5572559</v>
      </c>
      <c r="D19" s="92">
        <f t="shared" si="0"/>
        <v>0.27422538484769349</v>
      </c>
      <c r="E19" s="94" t="str">
        <f t="shared" si="1"/>
        <v>Магазин 8 (Владимир)</v>
      </c>
      <c r="F19" s="95" t="str">
        <f>VLOOKUP(A19,Таблица2[[Магазин]:[Менеджер]],2,FALSE)</f>
        <v>Лермонтов</v>
      </c>
      <c r="G19" s="63"/>
      <c r="K19" s="97"/>
      <c r="L19" s="97"/>
    </row>
    <row r="20" spans="1:12" ht="15.6">
      <c r="A20" s="68" t="s">
        <v>48</v>
      </c>
      <c r="B20" s="68" t="s">
        <v>85</v>
      </c>
      <c r="C20" s="89">
        <v>5075483</v>
      </c>
      <c r="D20" s="92">
        <f t="shared" si="0"/>
        <v>0.27853618386753409</v>
      </c>
      <c r="E20" s="94" t="str">
        <f t="shared" si="1"/>
        <v>Магазин 17 (Казань)</v>
      </c>
      <c r="F20" s="95" t="str">
        <f>VLOOKUP(A20,Таблица2[[Магазин]:[Менеджер]],2,FALSE)</f>
        <v>Пушкин</v>
      </c>
      <c r="G20" s="63"/>
      <c r="K20" s="97"/>
      <c r="L20" s="97"/>
    </row>
    <row r="21" spans="1:12" ht="15.6">
      <c r="A21" s="68" t="s">
        <v>38</v>
      </c>
      <c r="B21" s="68" t="s">
        <v>84</v>
      </c>
      <c r="C21" s="89">
        <v>5936030</v>
      </c>
      <c r="D21" s="92">
        <f t="shared" si="0"/>
        <v>0.36924238886177502</v>
      </c>
      <c r="E21" s="94" t="str">
        <f t="shared" si="1"/>
        <v>Магазин 7 (Санкт-Петербург)</v>
      </c>
      <c r="F21" s="95" t="str">
        <f>VLOOKUP(A21,Таблица2[[Магазин]:[Менеджер]],2,FALSE)</f>
        <v>Толстой</v>
      </c>
      <c r="G21" s="63"/>
      <c r="K21" s="97"/>
      <c r="L21" s="97"/>
    </row>
    <row r="22" spans="1:12" ht="15.6">
      <c r="A22" s="68" t="s">
        <v>52</v>
      </c>
      <c r="B22" s="68" t="s">
        <v>86</v>
      </c>
      <c r="C22" s="89">
        <v>5125263</v>
      </c>
      <c r="D22" s="92">
        <f>C22/SUMIFS($C$9:$C$26,$B$9:$B$26,B22)</f>
        <v>1</v>
      </c>
      <c r="E22" s="94" t="str">
        <f>A22 &amp; " (" &amp; B22 &amp; ")"</f>
        <v>Магазин 21 (Дмитров)</v>
      </c>
      <c r="F22" s="95" t="str">
        <f>VLOOKUP(A22,Таблица2[[Магазин]:[Менеджер]],2,FALSE)</f>
        <v>Маяковский</v>
      </c>
      <c r="G22" s="88"/>
      <c r="K22" s="97"/>
      <c r="L22" s="97"/>
    </row>
    <row r="23" spans="1:12" ht="15.6">
      <c r="A23" s="68" t="s">
        <v>49</v>
      </c>
      <c r="B23" s="68" t="s">
        <v>85</v>
      </c>
      <c r="C23" s="89">
        <v>4503312</v>
      </c>
      <c r="D23" s="92">
        <f t="shared" si="0"/>
        <v>0.24713615221346869</v>
      </c>
      <c r="E23" s="94" t="str">
        <f t="shared" si="1"/>
        <v>Магазин 18 (Казань)</v>
      </c>
      <c r="F23" s="95" t="str">
        <f>VLOOKUP(A23,Таблица2[[Магазин]:[Менеджер]],2,FALSE)</f>
        <v>Пушкин</v>
      </c>
      <c r="G23" s="63"/>
      <c r="K23" s="97"/>
      <c r="L23" s="97"/>
    </row>
    <row r="24" spans="1:12" ht="15.6">
      <c r="A24" s="68" t="s">
        <v>58</v>
      </c>
      <c r="B24" s="68" t="s">
        <v>33</v>
      </c>
      <c r="C24" s="89">
        <v>5735695</v>
      </c>
      <c r="D24" s="92">
        <f t="shared" si="0"/>
        <v>0.57119424584806544</v>
      </c>
      <c r="E24" s="94" t="str">
        <f t="shared" si="1"/>
        <v>Магазин 26 (Липецк)</v>
      </c>
      <c r="F24" s="95" t="str">
        <f>VLOOKUP(A24,Таблица2[[Магазин]:[Менеджер]],2,FALSE)</f>
        <v>Носов</v>
      </c>
      <c r="G24" s="63"/>
      <c r="K24" s="97"/>
      <c r="L24" s="97"/>
    </row>
    <row r="25" spans="1:12" ht="15.6">
      <c r="A25" s="68" t="s">
        <v>56</v>
      </c>
      <c r="B25" s="68" t="s">
        <v>33</v>
      </c>
      <c r="C25" s="89">
        <v>4305889</v>
      </c>
      <c r="D25" s="92">
        <f t="shared" si="0"/>
        <v>0.42880575415193461</v>
      </c>
      <c r="E25" s="94" t="str">
        <f t="shared" si="1"/>
        <v>Магазин 24 (Липецк)</v>
      </c>
      <c r="F25" s="95" t="str">
        <f>VLOOKUP(A25,Таблица2[[Магазин]:[Менеджер]],2,FALSE)</f>
        <v>Носов</v>
      </c>
      <c r="G25" s="63"/>
      <c r="K25" s="97"/>
      <c r="L25" s="97"/>
    </row>
    <row r="26" spans="1:12" ht="16.2" thickBot="1">
      <c r="A26" s="69" t="s">
        <v>50</v>
      </c>
      <c r="B26" s="69" t="s">
        <v>85</v>
      </c>
      <c r="C26" s="91">
        <v>4482906</v>
      </c>
      <c r="D26" s="92">
        <f t="shared" si="0"/>
        <v>0.24601629635580927</v>
      </c>
      <c r="E26" s="94" t="str">
        <f t="shared" si="1"/>
        <v>Магазин 19 (Казань)</v>
      </c>
      <c r="F26" s="95" t="str">
        <f>VLOOKUP(A26,Таблица2[[Магазин]:[Менеджер]],2,FALSE)</f>
        <v>Пушкин</v>
      </c>
      <c r="G26" s="63"/>
      <c r="K26" s="97"/>
      <c r="L26" s="97"/>
    </row>
    <row r="27" spans="1:12" ht="16.2" thickBot="1">
      <c r="A27" s="63"/>
      <c r="B27" s="63"/>
      <c r="C27" s="70"/>
      <c r="D27" s="71"/>
      <c r="E27" s="63"/>
      <c r="F27" s="63"/>
      <c r="G27" s="63"/>
      <c r="H27" s="63"/>
      <c r="K27" s="97"/>
      <c r="L27" s="97"/>
    </row>
    <row r="28" spans="1:12" ht="16.2" thickBot="1">
      <c r="A28" s="72" t="s">
        <v>111</v>
      </c>
      <c r="B28" s="73" t="s">
        <v>82</v>
      </c>
      <c r="C28" s="98">
        <f>SUMIFS($C$9:$C$26,$B$9:$B$26,B28)</f>
        <v>19399451</v>
      </c>
      <c r="D28" s="63"/>
      <c r="E28" s="63"/>
      <c r="F28" s="63"/>
      <c r="G28" s="63"/>
      <c r="H28" s="63"/>
      <c r="K28" s="97"/>
      <c r="L28" s="97"/>
    </row>
    <row r="29" spans="1:12" ht="16.2" thickBot="1">
      <c r="A29" s="74"/>
      <c r="B29" s="75" t="s">
        <v>85</v>
      </c>
      <c r="C29" s="98">
        <f t="shared" ref="C29:C35" si="2">SUMIFS($C$9:$C$26,$B$9:$B$26,B29)</f>
        <v>18221988</v>
      </c>
      <c r="D29" s="63"/>
      <c r="E29" s="63"/>
      <c r="F29" s="63"/>
      <c r="G29" s="63"/>
      <c r="H29" s="63"/>
      <c r="K29" s="97"/>
      <c r="L29" s="97"/>
    </row>
    <row r="30" spans="1:12" ht="16.2" thickBot="1">
      <c r="A30" s="74"/>
      <c r="B30" s="75" t="s">
        <v>86</v>
      </c>
      <c r="C30" s="98">
        <f t="shared" si="2"/>
        <v>5125263</v>
      </c>
      <c r="D30" s="63"/>
      <c r="E30" s="63"/>
      <c r="F30" s="63"/>
      <c r="G30" s="63"/>
      <c r="H30" s="63"/>
      <c r="K30" s="97"/>
      <c r="L30" s="97"/>
    </row>
    <row r="31" spans="1:12" ht="16.2" thickBot="1">
      <c r="A31" s="74"/>
      <c r="B31" s="75" t="s">
        <v>33</v>
      </c>
      <c r="C31" s="98">
        <f t="shared" si="2"/>
        <v>10041584</v>
      </c>
      <c r="D31" s="63"/>
      <c r="E31" s="63"/>
      <c r="F31" s="63"/>
      <c r="G31" s="63"/>
      <c r="H31" s="63"/>
      <c r="K31" s="97"/>
      <c r="L31" s="97"/>
    </row>
    <row r="32" spans="1:12" ht="16.2" thickBot="1">
      <c r="A32" s="74"/>
      <c r="B32" s="75" t="s">
        <v>53</v>
      </c>
      <c r="C32" s="98">
        <f t="shared" si="2"/>
        <v>0</v>
      </c>
      <c r="D32" s="63"/>
      <c r="E32" s="63"/>
      <c r="F32" s="63"/>
      <c r="G32" s="63"/>
      <c r="H32" s="63"/>
      <c r="K32" s="97"/>
      <c r="L32" s="97"/>
    </row>
    <row r="33" spans="1:12" ht="16.2" thickBot="1">
      <c r="A33" s="74"/>
      <c r="B33" s="75" t="s">
        <v>84</v>
      </c>
      <c r="C33" s="98">
        <f t="shared" si="2"/>
        <v>16076242</v>
      </c>
      <c r="D33" s="63"/>
      <c r="E33" s="63"/>
      <c r="F33" s="63"/>
      <c r="G33" s="63"/>
      <c r="H33" s="63"/>
      <c r="K33" s="97"/>
      <c r="L33" s="97"/>
    </row>
    <row r="34" spans="1:12" ht="16.2" thickBot="1">
      <c r="A34" s="74"/>
      <c r="B34" s="75" t="s">
        <v>83</v>
      </c>
      <c r="C34" s="98">
        <f t="shared" si="2"/>
        <v>20321091</v>
      </c>
      <c r="D34" s="63"/>
      <c r="E34" s="100"/>
      <c r="F34" s="63"/>
      <c r="G34" s="63"/>
      <c r="H34" s="63"/>
      <c r="K34" s="97"/>
      <c r="L34" s="97"/>
    </row>
    <row r="35" spans="1:12" ht="16.2" thickBot="1">
      <c r="A35" s="76"/>
      <c r="B35" s="77" t="s">
        <v>109</v>
      </c>
      <c r="C35" s="98">
        <f t="shared" si="2"/>
        <v>0</v>
      </c>
      <c r="D35" s="63"/>
      <c r="E35" s="63"/>
      <c r="F35" s="63"/>
      <c r="G35" s="63"/>
      <c r="H35" s="63"/>
      <c r="K35" s="97"/>
      <c r="L35" s="97"/>
    </row>
    <row r="36" spans="1:12" ht="16.2" thickBot="1">
      <c r="A36" s="78" t="s">
        <v>112</v>
      </c>
      <c r="B36" s="79"/>
      <c r="C36" s="99">
        <f>SUM(C28:C35)</f>
        <v>89185619</v>
      </c>
      <c r="D36" s="63"/>
      <c r="E36" s="63"/>
      <c r="F36" s="63"/>
      <c r="G36" s="63"/>
      <c r="H36" s="63"/>
      <c r="K36" s="97"/>
      <c r="L36" s="97"/>
    </row>
    <row r="37" spans="1:12" ht="15.6">
      <c r="A37" s="63"/>
      <c r="B37" s="63"/>
      <c r="C37" s="63"/>
      <c r="D37" s="63"/>
      <c r="E37" s="63"/>
      <c r="F37" s="63"/>
      <c r="G37" s="63"/>
      <c r="H37" s="63"/>
      <c r="K37" s="97"/>
      <c r="L37" s="97"/>
    </row>
    <row r="38" spans="1:12" ht="15.6">
      <c r="A38" s="63"/>
      <c r="B38" s="63"/>
      <c r="C38" s="63"/>
      <c r="D38" s="63"/>
      <c r="E38" s="63"/>
      <c r="F38" s="63"/>
      <c r="G38" s="63"/>
      <c r="H38" s="63"/>
      <c r="K38" s="97"/>
      <c r="L38" s="97"/>
    </row>
    <row r="39" spans="1:12" ht="15.6">
      <c r="A39" s="63"/>
      <c r="B39" s="63"/>
      <c r="C39" s="63"/>
      <c r="D39" s="63"/>
      <c r="E39" s="63"/>
      <c r="F39" s="63"/>
      <c r="G39" s="63"/>
      <c r="H39" s="63"/>
      <c r="K39" s="97"/>
      <c r="L39" s="97"/>
    </row>
    <row r="40" spans="1:12" ht="15.6">
      <c r="A40" s="63"/>
      <c r="B40" s="63"/>
      <c r="C40" s="63"/>
      <c r="D40" s="63"/>
      <c r="E40" s="63"/>
      <c r="F40" s="63"/>
      <c r="G40" s="63"/>
      <c r="H40" s="63"/>
      <c r="K40" s="97"/>
      <c r="L40" s="97"/>
    </row>
    <row r="41" spans="1:12" ht="15.6">
      <c r="A41" s="63"/>
      <c r="B41" s="63"/>
      <c r="C41" s="63"/>
      <c r="D41" s="63"/>
      <c r="E41" s="63"/>
      <c r="F41" s="63"/>
      <c r="G41" s="63"/>
      <c r="H41" s="63"/>
      <c r="K41" s="97"/>
      <c r="L41" s="97"/>
    </row>
    <row r="42" spans="1:12" ht="15.6">
      <c r="A42" s="63"/>
      <c r="B42" s="63"/>
      <c r="C42" s="63"/>
      <c r="D42" s="63"/>
      <c r="E42" s="63"/>
      <c r="F42" s="63"/>
      <c r="G42" s="63"/>
      <c r="H42" s="63"/>
      <c r="K42" s="97"/>
      <c r="L42" s="97"/>
    </row>
    <row r="43" spans="1:12" ht="15.6">
      <c r="A43" s="63"/>
      <c r="B43" s="63"/>
      <c r="C43" s="63"/>
      <c r="D43" s="63"/>
      <c r="E43" s="63"/>
      <c r="F43" s="63"/>
      <c r="G43" s="63"/>
      <c r="H43" s="63"/>
      <c r="K43" s="97"/>
      <c r="L43" s="97"/>
    </row>
    <row r="44" spans="1:12" ht="15.6">
      <c r="A44" s="63"/>
      <c r="B44" s="63"/>
      <c r="C44" s="63"/>
      <c r="D44" s="63"/>
      <c r="E44" s="63"/>
      <c r="F44" s="63"/>
      <c r="G44" s="63"/>
      <c r="H44" s="63"/>
      <c r="K44" s="97"/>
      <c r="L44" s="97"/>
    </row>
    <row r="45" spans="1:12" ht="15.6">
      <c r="A45" s="63"/>
      <c r="B45" s="63"/>
      <c r="C45" s="63"/>
      <c r="D45" s="63"/>
      <c r="E45" s="63"/>
      <c r="F45" s="63"/>
      <c r="G45" s="63"/>
      <c r="H45" s="63"/>
      <c r="K45" s="97"/>
      <c r="L45" s="97"/>
    </row>
    <row r="46" spans="1:12" ht="15.6">
      <c r="K46" s="97"/>
      <c r="L46" s="97"/>
    </row>
    <row r="47" spans="1:12" ht="15.6">
      <c r="K47" s="97"/>
      <c r="L47" s="97"/>
    </row>
    <row r="48" spans="1:12" ht="15.6">
      <c r="K48" s="97"/>
      <c r="L48" s="97"/>
    </row>
    <row r="49" spans="11:12" ht="15.6">
      <c r="K49" s="97"/>
      <c r="L49" s="97"/>
    </row>
  </sheetData>
  <pageMargins left="0.75" right="0.75" top="1" bottom="1" header="0.5" footer="0.5"/>
  <pageSetup paperSize="9" orientation="portrait" horizontalDpi="204" verticalDpi="1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Задания</vt:lpstr>
      <vt:lpstr>Задания 1-3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ML</dc:creator>
  <cp:lastModifiedBy>Тарасова Александра Леонидовна</cp:lastModifiedBy>
  <dcterms:created xsi:type="dcterms:W3CDTF">2020-05-19T12:40:44Z</dcterms:created>
  <dcterms:modified xsi:type="dcterms:W3CDTF">2024-12-10T08:42:17Z</dcterms:modified>
</cp:coreProperties>
</file>