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ruggles/IDrive-Sync/Carnegie/SEM-1.2_HOME/"/>
    </mc:Choice>
  </mc:AlternateContent>
  <xr:revisionPtr revIDLastSave="0" documentId="13_ncr:1_{22C879C7-5F13-5243-8DF3-0CCF3C3EBC5C}" xr6:coauthVersionLast="44" xr6:coauthVersionMax="44" xr10:uidLastSave="{00000000-0000-0000-0000-000000000000}"/>
  <bookViews>
    <workbookView xWindow="0" yWindow="460" windowWidth="25600" windowHeight="1554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9" i="1" l="1"/>
  <c r="B154" i="1"/>
  <c r="F150" i="1"/>
  <c r="F151" i="1"/>
  <c r="E157" i="1" l="1"/>
  <c r="J150" i="1"/>
  <c r="M150" i="1" s="1"/>
  <c r="B155" i="1" l="1"/>
  <c r="J149" i="1"/>
  <c r="F149" i="1"/>
  <c r="M149" i="1" l="1"/>
  <c r="Q153" i="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46" i="1"/>
  <c r="N150" i="1" s="1"/>
  <c r="B150" i="1" s="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7" i="1" s="1"/>
  <c r="U110" i="1"/>
  <c r="V110" i="1" s="1"/>
  <c r="Z110" i="1" s="1"/>
  <c r="B110" i="1" s="1"/>
  <c r="D160" i="1" l="1"/>
  <c r="U88" i="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<sst xmlns="http://schemas.openxmlformats.org/spreadsheetml/2006/main" count="346" uniqueCount="215">
  <si>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</si>
  <si>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</si>
  <si>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</si>
  <si>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</si>
  <si>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</si>
  <si>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</si>
  <si>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</si>
  <si>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</si>
  <si>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</si>
  <si>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</si>
  <si>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</si>
  <si>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</si>
  <si>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</si>
  <si>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</si>
  <si>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</si>
  <si>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</si>
  <si>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</si>
  <si>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</si>
  <si>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</si>
  <si>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</si>
  <si>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</si>
  <si>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</si>
  <si>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</si>
  <si>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</si>
  <si>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</si>
  <si>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</si>
  <si>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</si>
  <si>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</si>
  <si>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</si>
  <si>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</si>
  <si>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</si>
  <si>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</si>
  <si>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</si>
  <si>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</si>
  <si>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</si>
  <si>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</si>
  <si>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</si>
  <si>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</si>
  <si>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</si>
  <si>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</si>
  <si>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</si>
  <si>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</si>
  <si>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</si>
  <si>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</si>
  <si>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</si>
  <si>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</si>
  <si>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</si>
  <si>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</si>
  <si>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</si>
  <si>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</si>
  <si>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</si>
  <si>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</si>
  <si>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</si>
  <si>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</si>
  <si>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</si>
  <si>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</si>
  <si>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</si>
  <si>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</si>
  <si>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</si>
  <si>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</si>
  <si>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</si>
  <si>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</si>
  <si>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</si>
  <si>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</si>
  <si>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</si>
  <si>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</si>
  <si>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</si>
  <si>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</si>
  <si>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</si>
  <si>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</si>
  <si>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</si>
  <si>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</si>
  <si>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</si>
  <si>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</si>
  <si>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</si>
  <si>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</si>
  <si>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</si>
  <si>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</si>
  <si>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</si>
  <si>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</si>
  <si>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</si>
  <si>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</si>
  <si>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</si>
  <si>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</si>
  <si>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</si>
  <si>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</si>
  <si>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</si>
  <si>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</si>
  <si>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</si>
  <si>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</si>
  <si>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</si>
  <si>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</si>
  <si>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</si>
  <si>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</si>
  <si>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</si>
  <si>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</si>
  <si>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</si>
  <si>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</si>
  <si>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</si>
  <si>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</si>
  <si>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</si>
  <si>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</si>
  <si>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</si>
  <si>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</si>
  <si>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</si>
  <si>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</si>
  <si>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</si>
  <si>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</si>
  <si>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</si>
  <si>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</si>
  <si>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</si>
  <si>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</si>
  <si>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</si>
  <si>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</si>
  <si>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</si>
  <si>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</si>
  <si>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</si>
  <si>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</si>
  <si>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</si>
  <si>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</si>
  <si>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</si>
  <si>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</si>
  <si>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</si>
  <si>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</si>
  <si>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</si>
  <si>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</si>
  <si>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</si>
  <si>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</si>
  <si>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</si>
  <si>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</si>
  <si>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</si>
  <si>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</si>
  <si>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</si>
  <si>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</si>
  <si>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</si>
  <si>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</si>
  <si>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</si>
  <si>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</si>
  <si>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</si>
  <si>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</si>
  <si>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</si>
  <si>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</si>
  <si>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</si>
  <si>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</si>
  <si>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</si>
  <si>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</si>
  <si>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</si>
  <si>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</si>
  <si>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</si>
  <si>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</si>
  <si>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</si>
  <si>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</si>
  <si>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</si>
  <si>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</si>
  <si>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</si>
  <si>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</si>
  <si>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</si>
  <si>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</si>
  <si>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</si>
  <si>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</si>
  <si>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</si>
  <si>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</si>
  <si>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</si>
  <si>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</si>
  <si>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</si>
  <si>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</si>
  <si>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</si>
  <si>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</si>
  <si>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</si>
  <si>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</si>
  <si>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</si>
  <si>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</si>
  <si>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</si>
  <si>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</si>
  <si>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</si>
  <si>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</si>
  <si>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</si>
  <si>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</si>
  <si>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</si>
  <si>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</si>
  <si>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</si>
  <si>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</si>
  <si>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</si>
  <si>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</si>
  <si>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</si>
  <si>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</si>
  <si>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</si>
  <si>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</si>
  <si>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</si>
  <si>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</si>
  <si>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</si>
  <si>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</si>
  <si>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</si>
  <si>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</si>
  <si>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</si>
  <si>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</si>
  <si>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</si>
  <si>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table 2, eta_plant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</si>
  <si>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</si>
  <si>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</si>
  <si>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</si>
  <si>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</si>
  <si>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</si>
  <si>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</si>
  <si>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</si>
  <si>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</si>
  <si>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EFFICIENCY_FUEL_CHEM_PLANT</t>
  </si>
  <si>
    <t>Input_Data/SEM_TEMOA</t>
  </si>
  <si>
    <t>SEM_TEMOA_demand.csv</t>
  </si>
  <si>
    <t>SEM_TEMOA_solar.csv</t>
  </si>
  <si>
    <t>SEM_TEMOA_wind.csv</t>
  </si>
  <si>
    <t>FUEL_DEMAND</t>
  </si>
  <si>
    <t>MWh</t>
  </si>
  <si>
    <t>test_190829_v6</t>
  </si>
  <si>
    <t>Estimated $/kWh for fuel… FIXME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</si>
</sst>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
      <sz val="11"/>
      <color theme="1"/>
      <name val="Calibri"/>
      <family val="2"/>
    </font>
    <font>
      <sz val="11"/>
      <color rgb="FF000000"/>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73">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7" fillId="14" borderId="0" xfId="0" applyFont="1" applyFill="1" applyAlignment="1"/>
    <xf numFmtId="168" fontId="0" fillId="14" borderId="0" xfId="0" applyNumberFormat="1" applyFont="1" applyFill="1" applyAlignment="1">
      <alignment horizontal="right"/>
    </xf>
    <xf numFmtId="0" fontId="8" fillId="0" borderId="0" xfId="0" applyFont="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30"/>
  <sheetViews>
    <sheetView tabSelected="1" topLeftCell="A139" zoomScale="120" zoomScaleNormal="120" workbookViewId="0">
      <selection activeCell="C151" sqref="C151"/>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213</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207</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208</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209</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1.9528741509529837E-2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1.9528741509529837E-2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209</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1.9528741509529837E-2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1.9528741509529837E-2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210</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2.0648572594225215E-2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2.0648572594225215E-2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210</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2.0648572594225215E-2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2.0648572594225215E-2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1.1841887362491711E-2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1.1841887362491711E-2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2.7271220888813726E-2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2.7271220888813726E-2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6.4753901191501415E-2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6.4753901191501415E-2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4.2392529406082022E-3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4.2392529406082022E-3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1.1351290010175319E-6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4.2392529406082022E-3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4.2392529406082022E-3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1.1351290010175319E-6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3.2304881600325706E-6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3.2304881600325706E-6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1.184512325345276E-2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1.184512325345276E-2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4.9534151787166088E-2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4.9534151787166088E-2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1.1407375488659E-8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209</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N149</f>
        <v>1.430010548488715E-2</v>
      </c>
      <c r="C149" s="53" t="s">
        <v>93</v>
      </c>
      <c r="F149" s="8">
        <f>850*1.83</f>
        <v>1555.5</v>
      </c>
      <c r="G149" s="53" t="s">
        <v>192</v>
      </c>
      <c r="H149" s="8">
        <v>30</v>
      </c>
      <c r="I149" s="3" t="s">
        <v>193</v>
      </c>
      <c r="J149" s="27">
        <f>DISCOUNT_RATE*(1+DISCOUNT_RATE)^H149/((1+DISCOUNT_RATE)^H149-1)</f>
        <v>8.0586403511111196E-2</v>
      </c>
      <c r="K149" s="8">
        <v>0</v>
      </c>
      <c r="L149" s="4"/>
      <c r="M149" s="28">
        <f t="shared" ref="M149:M150" si="12">F149*J149+K149</f>
        <v>125.35215066153347</v>
      </c>
      <c r="N149" s="41">
        <f>M149/HOURS_PER_YEAR</f>
        <v>1.430010548488715E-2</v>
      </c>
      <c r="O149" s="8"/>
      <c r="P149" s="8"/>
      <c r="Q149" s="21"/>
      <c r="R149" s="4"/>
      <c r="S149" s="8"/>
      <c r="T149" s="4"/>
      <c r="U149" s="22"/>
      <c r="V149" s="22"/>
      <c r="W149" s="23"/>
      <c r="X149" s="24"/>
      <c r="Y149" s="25"/>
      <c r="Z149" s="20"/>
    </row>
    <row r="150" spans="1:26" s="53" customFormat="1" x14ac:dyDescent="0.2">
      <c r="A150" s="52" t="s">
        <v>190</v>
      </c>
      <c r="B150" s="67">
        <f>N150</f>
        <v>1.6302702492146069E-2</v>
      </c>
      <c r="C150" s="53" t="s">
        <v>93</v>
      </c>
      <c r="F150" s="8">
        <f>((202+32+32)*4.6)/690*1000</f>
        <v>1773.3333333333333</v>
      </c>
      <c r="G150" s="53" t="s">
        <v>201</v>
      </c>
      <c r="H150" s="8">
        <v>30</v>
      </c>
      <c r="I150" s="3" t="s">
        <v>193</v>
      </c>
      <c r="J150" s="27">
        <f>DISCOUNT_RATE*(1+DISCOUNT_RATE)^H150/((1+DISCOUNT_RATE)^H150-1)</f>
        <v>8.0586403511111196E-2</v>
      </c>
      <c r="K150" s="8">
        <v>0</v>
      </c>
      <c r="L150" s="4"/>
      <c r="M150" s="28">
        <f t="shared" si="12"/>
        <v>142.90655555970386</v>
      </c>
      <c r="N150" s="41">
        <f>M150/HOURS_PER_YEAR</f>
        <v>1.6302702492146069E-2</v>
      </c>
      <c r="O150" s="8"/>
      <c r="P150" s="8"/>
      <c r="Q150" s="21"/>
      <c r="R150" s="4"/>
      <c r="S150" s="8"/>
      <c r="T150" s="4"/>
      <c r="U150" s="22"/>
      <c r="V150" s="22"/>
      <c r="W150" s="23"/>
      <c r="X150" s="24"/>
      <c r="Y150" s="25"/>
      <c r="Z150" s="20"/>
    </row>
    <row r="151" spans="1:26" s="53" customFormat="1" x14ac:dyDescent="0.2">
      <c r="A151" s="52" t="s">
        <v>203</v>
      </c>
      <c r="B151" s="67">
        <f>N151</f>
        <v>2.7204936137143852E-7</v>
      </c>
      <c r="C151" s="53" t="s">
        <v>96</v>
      </c>
      <c r="F151" s="8">
        <f>((33*10^6))/(973*10^9)*1000</f>
        <v>3.3915724563206573E-2</v>
      </c>
      <c r="G151" s="53" t="s">
        <v>202</v>
      </c>
      <c r="H151" s="8">
        <v>80</v>
      </c>
      <c r="I151" s="3" t="s">
        <v>193</v>
      </c>
      <c r="J151" s="27">
        <f>DISCOUNT_RATE*(1+DISCOUNT_RATE)^H151/((1+DISCOUNT_RATE)^H151-1)</f>
        <v>7.0313571760871676E-2</v>
      </c>
      <c r="K151" s="8">
        <v>0</v>
      </c>
      <c r="L151" s="4"/>
      <c r="M151" s="28">
        <f t="shared" ref="M151" si="13">F151*J151+K151</f>
        <v>2.3847357328969834E-3</v>
      </c>
      <c r="N151" s="41">
        <f>M151/HOURS_PER_YEAR</f>
        <v>2.7204936137143852E-7</v>
      </c>
      <c r="O151" s="8"/>
      <c r="P151" s="8"/>
      <c r="Q151" s="21"/>
      <c r="R151" s="4"/>
      <c r="S151" s="8"/>
      <c r="T151" s="4"/>
      <c r="U151" s="22"/>
      <c r="V151" s="22"/>
      <c r="W151" s="23"/>
      <c r="X151" s="24"/>
      <c r="Y151" s="25"/>
      <c r="Z151" s="20"/>
    </row>
    <row r="152" spans="1:26" s="53" customFormat="1" x14ac:dyDescent="0.2">
      <c r="A152" s="52" t="s">
        <v>199</v>
      </c>
      <c r="B152" s="16">
        <v>9.9999999999999995E-7</v>
      </c>
      <c r="C152" s="3" t="s">
        <v>96</v>
      </c>
      <c r="D152" s="53" t="s">
        <v>200</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194</v>
      </c>
      <c r="B153" s="16">
        <f>Z153</f>
        <v>6.9107241876284586E-2</v>
      </c>
      <c r="C153" s="3" t="s">
        <v>96</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195</v>
      </c>
      <c r="Y153" s="25"/>
      <c r="Z153" s="31">
        <f>V153/U153+W153/1000+Y153</f>
        <v>6.9107241876284586E-2</v>
      </c>
    </row>
    <row r="154" spans="1:26" s="53" customFormat="1" x14ac:dyDescent="0.2">
      <c r="A154" s="52" t="s">
        <v>198</v>
      </c>
      <c r="B154" s="49">
        <f>D154*(236/690)/1000</f>
        <v>1.7101449275362317E-2</v>
      </c>
      <c r="C154" s="53" t="s">
        <v>96</v>
      </c>
      <c r="D154" s="68">
        <v>50</v>
      </c>
      <c r="E154" s="53" t="s">
        <v>188</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205</v>
      </c>
      <c r="B155" s="47">
        <f>0.446/B156</f>
        <v>0.67678300455235207</v>
      </c>
      <c r="C155" s="3"/>
      <c r="D155" s="53" t="s">
        <v>196</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206</v>
      </c>
      <c r="B156" s="47">
        <v>0.65900000000000003</v>
      </c>
      <c r="C156" s="3"/>
      <c r="D156" s="53" t="s">
        <v>197</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204</v>
      </c>
      <c r="B157" s="49">
        <f>B138</f>
        <v>1.1407375488659E-8</v>
      </c>
      <c r="C157" s="3" t="s">
        <v>133</v>
      </c>
      <c r="D157" s="3" t="s">
        <v>144</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185</v>
      </c>
      <c r="B158" s="49">
        <f>D158/(MMBtu_per_Gallon_Gasoline*MWh_per_MMBtu*1000)</f>
        <v>2.9931066957262647E-2</v>
      </c>
      <c r="C158" s="53" t="s">
        <v>96</v>
      </c>
      <c r="D158" s="68">
        <v>1</v>
      </c>
      <c r="E158" s="3" t="s">
        <v>186</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211</v>
      </c>
      <c r="B159" s="49">
        <v>1</v>
      </c>
      <c r="C159" s="3" t="s">
        <v>212</v>
      </c>
      <c r="D159" s="69"/>
      <c r="E159" s="3"/>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C160" s="70" t="s">
        <v>214</v>
      </c>
      <c r="D160" s="71">
        <f>((B149/B155)+(B150+B151+B154+B153))/B156</f>
        <v>0.18761941388871392</v>
      </c>
      <c r="E160" s="72" t="s">
        <v>96</v>
      </c>
      <c r="F160" s="8"/>
      <c r="H160" s="8"/>
      <c r="I160" s="3"/>
      <c r="J160" s="18"/>
      <c r="K160" s="8"/>
      <c r="L160" s="4"/>
      <c r="M160" s="18"/>
      <c r="N160" s="20"/>
      <c r="O160" s="8"/>
      <c r="P160" s="8"/>
      <c r="Q160" s="21"/>
      <c r="R160" s="4"/>
      <c r="S160" s="8"/>
      <c r="T160" s="4"/>
      <c r="U160" s="22"/>
      <c r="V160" s="22"/>
      <c r="W160" s="23"/>
      <c r="X160" s="24"/>
      <c r="Y160" s="25"/>
      <c r="Z160" s="20"/>
    </row>
    <row r="161" spans="1:45" s="53" customFormat="1" x14ac:dyDescent="0.2">
      <c r="A161" s="52"/>
      <c r="B161" s="47"/>
      <c r="F161" s="8"/>
      <c r="H161" s="8"/>
      <c r="I161" s="3"/>
      <c r="J161" s="18"/>
      <c r="K161" s="8"/>
      <c r="L161" s="4"/>
      <c r="M161" s="18"/>
      <c r="N161" s="20"/>
      <c r="O161" s="8"/>
      <c r="P161" s="8"/>
      <c r="Q161" s="21"/>
      <c r="R161" s="4"/>
      <c r="S161" s="8"/>
      <c r="T161" s="4"/>
      <c r="U161" s="22"/>
      <c r="V161" s="22"/>
      <c r="W161" s="23"/>
      <c r="X161" s="24"/>
      <c r="Y161" s="25"/>
      <c r="Z161" s="20"/>
    </row>
    <row r="162" spans="1:45" ht="14.25" customHeight="1" x14ac:dyDescent="0.2">
      <c r="A162" s="14" t="s">
        <v>145</v>
      </c>
      <c r="B162" s="15">
        <v>10</v>
      </c>
      <c r="C162" s="3" t="s">
        <v>93</v>
      </c>
      <c r="D162" s="3"/>
      <c r="E162" s="4"/>
      <c r="F162" s="8"/>
      <c r="G162" s="3"/>
      <c r="H162" s="8"/>
      <c r="I162" s="3"/>
      <c r="J162" s="18"/>
      <c r="K162" s="8"/>
      <c r="L162" s="4"/>
      <c r="M162" s="18"/>
      <c r="N162" s="20"/>
      <c r="O162" s="8"/>
      <c r="P162" s="8"/>
      <c r="Q162" s="21"/>
      <c r="R162" s="4"/>
      <c r="S162" s="8"/>
      <c r="T162" s="4"/>
      <c r="U162" s="22"/>
      <c r="V162" s="22"/>
      <c r="W162" s="23"/>
      <c r="X162" s="24"/>
      <c r="Y162" s="25"/>
      <c r="Z162" s="20"/>
      <c r="AA162" s="4"/>
      <c r="AB162" s="4"/>
      <c r="AC162" s="4"/>
    </row>
    <row r="163" spans="1:45" ht="14.25" customHeight="1" x14ac:dyDescent="0.2">
      <c r="A163" s="3"/>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5" ht="14.25" customHeight="1" x14ac:dyDescent="0.2">
      <c r="A164" s="3"/>
      <c r="B164" s="4"/>
      <c r="C164" s="3" t="s">
        <v>146</v>
      </c>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5"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5" s="54" customFormat="1" x14ac:dyDescent="0.2">
      <c r="A166" s="54" t="s">
        <v>147</v>
      </c>
      <c r="B166" s="43" t="s">
        <v>148</v>
      </c>
    </row>
    <row r="167" spans="1:45" s="44" customFormat="1" ht="48" x14ac:dyDescent="0.2">
      <c r="A167" s="44" t="s">
        <v>149</v>
      </c>
      <c r="B167" s="51" t="s">
        <v>79</v>
      </c>
      <c r="C167" s="51" t="s">
        <v>81</v>
      </c>
      <c r="D167" s="51" t="s">
        <v>84</v>
      </c>
      <c r="E167" s="51" t="s">
        <v>85</v>
      </c>
      <c r="F167" s="51" t="s">
        <v>92</v>
      </c>
      <c r="G167" s="51" t="s">
        <v>95</v>
      </c>
      <c r="H167" s="51" t="s">
        <v>168</v>
      </c>
      <c r="I167" s="51" t="s">
        <v>169</v>
      </c>
      <c r="J167" s="51" t="s">
        <v>105</v>
      </c>
      <c r="K167" s="51" t="s">
        <v>107</v>
      </c>
      <c r="L167" s="51" t="s">
        <v>173</v>
      </c>
      <c r="M167" s="51" t="s">
        <v>174</v>
      </c>
      <c r="N167" s="51" t="s">
        <v>110</v>
      </c>
      <c r="O167" s="51" t="s">
        <v>111</v>
      </c>
      <c r="P167" s="51" t="s">
        <v>115</v>
      </c>
      <c r="Q167" s="51" t="s">
        <v>116</v>
      </c>
      <c r="R167" s="51" t="s">
        <v>120</v>
      </c>
      <c r="S167" s="51" t="s">
        <v>123</v>
      </c>
      <c r="T167" s="51" t="s">
        <v>177</v>
      </c>
      <c r="U167" s="51" t="s">
        <v>127</v>
      </c>
      <c r="V167" s="51" t="s">
        <v>130</v>
      </c>
      <c r="W167" s="51" t="s">
        <v>131</v>
      </c>
      <c r="X167" s="51" t="s">
        <v>162</v>
      </c>
      <c r="Y167" s="51" t="s">
        <v>178</v>
      </c>
      <c r="Z167" s="51" t="s">
        <v>179</v>
      </c>
      <c r="AA167" s="51" t="s">
        <v>180</v>
      </c>
      <c r="AB167" s="51" t="s">
        <v>181</v>
      </c>
      <c r="AC167" s="51" t="s">
        <v>137</v>
      </c>
      <c r="AD167" s="51" t="s">
        <v>140</v>
      </c>
      <c r="AE167" s="51" t="s">
        <v>140</v>
      </c>
      <c r="AF167" s="51" t="s">
        <v>141</v>
      </c>
      <c r="AG167" s="51" t="s">
        <v>142</v>
      </c>
      <c r="AH167" s="51" t="s">
        <v>143</v>
      </c>
      <c r="AI167" s="51" t="s">
        <v>151</v>
      </c>
      <c r="AJ167" s="51" t="s">
        <v>152</v>
      </c>
      <c r="AK167" s="51" t="s">
        <v>153</v>
      </c>
      <c r="AL167" s="51" t="s">
        <v>154</v>
      </c>
      <c r="AM167" s="51" t="s">
        <v>145</v>
      </c>
      <c r="AN167" s="51" t="s">
        <v>154</v>
      </c>
      <c r="AO167" s="51" t="s">
        <v>145</v>
      </c>
      <c r="AP167" s="44" t="s">
        <v>191</v>
      </c>
      <c r="AQ167" s="44" t="s">
        <v>199</v>
      </c>
      <c r="AR167" s="44" t="s">
        <v>185</v>
      </c>
      <c r="AS167" s="44" t="s">
        <v>211</v>
      </c>
    </row>
    <row r="168" spans="1:45" s="53" customFormat="1" x14ac:dyDescent="0.2">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row>
    <row r="169" spans="1:45" s="59" customFormat="1" x14ac:dyDescent="0.2">
      <c r="A169" s="56" t="s">
        <v>184</v>
      </c>
      <c r="B169" s="57">
        <v>2016</v>
      </c>
      <c r="C169" s="57">
        <v>1</v>
      </c>
      <c r="D169" s="57">
        <v>2016</v>
      </c>
      <c r="E169" s="57">
        <v>1</v>
      </c>
      <c r="F169" s="57">
        <v>1</v>
      </c>
      <c r="G169" s="57">
        <v>1</v>
      </c>
      <c r="H169" s="57">
        <v>-1</v>
      </c>
      <c r="I169" s="57">
        <v>1</v>
      </c>
      <c r="J169" s="57">
        <v>1</v>
      </c>
      <c r="K169" s="57">
        <v>1</v>
      </c>
      <c r="L169" s="57">
        <v>-1</v>
      </c>
      <c r="M169" s="57">
        <v>1</v>
      </c>
      <c r="N169" s="57">
        <v>-1</v>
      </c>
      <c r="O169" s="57">
        <v>1</v>
      </c>
      <c r="P169" s="57">
        <v>-1</v>
      </c>
      <c r="Q169" s="57">
        <v>1</v>
      </c>
      <c r="R169" s="57">
        <v>1</v>
      </c>
      <c r="S169" s="57">
        <v>1</v>
      </c>
      <c r="T169" s="57">
        <v>-1</v>
      </c>
      <c r="U169" s="57">
        <v>-1</v>
      </c>
      <c r="V169" s="57">
        <v>1</v>
      </c>
      <c r="W169" s="57">
        <v>1</v>
      </c>
      <c r="X169" s="57">
        <v>0.9</v>
      </c>
      <c r="Y169" s="58">
        <v>-1</v>
      </c>
      <c r="Z169" s="58">
        <v>-1</v>
      </c>
      <c r="AA169" s="57">
        <v>0.3</v>
      </c>
      <c r="AB169" s="57">
        <v>0.1</v>
      </c>
      <c r="AC169" s="57">
        <v>-1</v>
      </c>
      <c r="AD169" s="58">
        <v>1</v>
      </c>
      <c r="AE169" s="58">
        <v>1</v>
      </c>
      <c r="AF169" s="57">
        <v>1</v>
      </c>
      <c r="AG169" s="57">
        <v>-1</v>
      </c>
      <c r="AH169" s="57">
        <v>1</v>
      </c>
      <c r="AI169" s="57">
        <v>-1</v>
      </c>
      <c r="AJ169" s="57">
        <v>1</v>
      </c>
      <c r="AK169" s="57">
        <v>1</v>
      </c>
      <c r="AL169" s="57">
        <v>1</v>
      </c>
      <c r="AM169" s="57">
        <v>1</v>
      </c>
      <c r="AN169" s="57">
        <v>-1</v>
      </c>
      <c r="AO169" s="57">
        <v>1</v>
      </c>
      <c r="AP169" s="56">
        <v>1</v>
      </c>
      <c r="AQ169" s="59">
        <v>1</v>
      </c>
      <c r="AR169" s="59">
        <v>0</v>
      </c>
      <c r="AS169" s="59">
        <v>1</v>
      </c>
    </row>
    <row r="170" spans="1:45" s="53" customFormat="1" x14ac:dyDescent="0.2">
      <c r="B170" s="45"/>
    </row>
    <row r="171" spans="1:45" s="54" customFormat="1" x14ac:dyDescent="0.2">
      <c r="A171" s="54" t="s">
        <v>150</v>
      </c>
      <c r="B171" s="43"/>
    </row>
    <row r="172" spans="1:45"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5"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5"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5"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5"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2019-09-06T04:47:24Z</dcterms:modified>
</cp:coreProperties>
</file>