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truggles/SEM-1.2_HOME/"/>
    </mc:Choice>
  </mc:AlternateContent>
  <xr:revisionPtr revIDLastSave="0" documentId="13_ncr:1_{863EAE5E-4BE9-F245-BFFB-3EEA8E978030}" xr6:coauthVersionLast="45" xr6:coauthVersionMax="45" xr10:uidLastSave="{00000000-0000-0000-0000-000000000000}"/>
  <bookViews>
    <workbookView xWindow="0" yWindow="460" windowWidth="25600" windowHeight="13060" xr2:uid="{00000000-000D-0000-FFFF-FFFF00000000}"/>
  </bookViews>
  <sheets>
    <sheet name="case_input_test_190726" sheetId="1" r:id="rId1"/>
  </sheets>
  <definedNames>
    <definedName name="Btu_per_kWh">case_input_test_190726!$B$47</definedName>
    <definedName name="DISCOUNT_RATE">case_input_test_190726!$B$45</definedName>
    <definedName name="HOURS_PER_YEAR">case_input_test_190726!$B$46</definedName>
    <definedName name="MMBtu_per_Gallon_Gasoline">case_input_test_190726!$B$49</definedName>
    <definedName name="MWh_per_MMBtu">case_input_test_190726!$B$48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9" i="1" l="1"/>
  <c r="B49" i="1" l="1"/>
  <c r="B155" i="1"/>
  <c r="E158" i="1" l="1"/>
  <c r="Q137" i="1" l="1"/>
  <c r="B124" i="1" l="1"/>
  <c r="E123" i="1"/>
  <c r="Z121" i="1"/>
  <c r="B121" i="1" s="1"/>
  <c r="Q121" i="1"/>
  <c r="Z120" i="1"/>
  <c r="B120" i="1" s="1"/>
  <c r="Q120" i="1"/>
  <c r="J119" i="1"/>
  <c r="M119" i="1" s="1"/>
  <c r="I119" i="1"/>
  <c r="G119" i="1"/>
  <c r="X88" i="1" l="1"/>
  <c r="T88" i="1"/>
  <c r="Q88" i="1"/>
  <c r="L87" i="1"/>
  <c r="J87" i="1"/>
  <c r="M87" i="1" s="1"/>
  <c r="I87" i="1"/>
  <c r="G87" i="1"/>
  <c r="X100" i="1" l="1"/>
  <c r="T100" i="1"/>
  <c r="Q100" i="1"/>
  <c r="L99" i="1"/>
  <c r="J99" i="1"/>
  <c r="M99" i="1" s="1"/>
  <c r="I99" i="1"/>
  <c r="G99" i="1"/>
  <c r="X94" i="1" l="1"/>
  <c r="T94" i="1"/>
  <c r="Q94" i="1"/>
  <c r="L93" i="1"/>
  <c r="J93" i="1"/>
  <c r="M93" i="1" s="1"/>
  <c r="I93" i="1"/>
  <c r="G93" i="1"/>
  <c r="X82" i="1"/>
  <c r="T82" i="1"/>
  <c r="Q82" i="1"/>
  <c r="L81" i="1"/>
  <c r="J81" i="1"/>
  <c r="M81" i="1" s="1"/>
  <c r="I81" i="1"/>
  <c r="G81" i="1"/>
  <c r="B145" i="1" l="1"/>
  <c r="B144" i="1"/>
  <c r="B143" i="1"/>
  <c r="D142" i="1"/>
  <c r="D139" i="1" l="1"/>
  <c r="E138" i="1"/>
  <c r="Z137" i="1"/>
  <c r="B137" i="1" s="1"/>
  <c r="Z136" i="1"/>
  <c r="B136" i="1" s="1"/>
  <c r="Q136" i="1"/>
  <c r="J135" i="1"/>
  <c r="M135" i="1" s="1"/>
  <c r="G135" i="1"/>
  <c r="J134" i="1"/>
  <c r="M134" i="1" s="1"/>
  <c r="G134" i="1"/>
  <c r="J133" i="1"/>
  <c r="M133" i="1" s="1"/>
  <c r="G133" i="1"/>
  <c r="B131" i="1"/>
  <c r="E130" i="1"/>
  <c r="Z128" i="1"/>
  <c r="B128" i="1" s="1"/>
  <c r="Q128" i="1"/>
  <c r="Z127" i="1"/>
  <c r="B127" i="1" s="1"/>
  <c r="Q127" i="1"/>
  <c r="J126" i="1"/>
  <c r="M126" i="1" s="1"/>
  <c r="I126" i="1"/>
  <c r="G126" i="1"/>
  <c r="X115" i="1"/>
  <c r="T115" i="1"/>
  <c r="R115" i="1"/>
  <c r="Q115" i="1"/>
  <c r="L114" i="1"/>
  <c r="J114" i="1"/>
  <c r="M114" i="1" s="1"/>
  <c r="I114" i="1"/>
  <c r="G114" i="1"/>
  <c r="X110" i="1"/>
  <c r="T110" i="1"/>
  <c r="R110" i="1"/>
  <c r="Q110" i="1"/>
  <c r="L109" i="1"/>
  <c r="J109" i="1"/>
  <c r="M109" i="1" s="1"/>
  <c r="I109" i="1"/>
  <c r="G109" i="1"/>
  <c r="X105" i="1"/>
  <c r="T105" i="1"/>
  <c r="R105" i="1"/>
  <c r="Q105" i="1"/>
  <c r="L104" i="1"/>
  <c r="J104" i="1"/>
  <c r="M104" i="1" s="1"/>
  <c r="I104" i="1"/>
  <c r="G104" i="1"/>
  <c r="B48" i="1"/>
  <c r="C46" i="1"/>
  <c r="B159" i="1" l="1"/>
  <c r="B47" i="1"/>
  <c r="U100" i="1" s="1"/>
  <c r="V100" i="1" s="1"/>
  <c r="Z100" i="1" s="1"/>
  <c r="B100" i="1" s="1"/>
  <c r="B123" i="1"/>
  <c r="N119" i="1"/>
  <c r="B119" i="1" s="1"/>
  <c r="N99" i="1"/>
  <c r="B99" i="1" s="1"/>
  <c r="N87" i="1"/>
  <c r="B87" i="1" s="1"/>
  <c r="N81" i="1"/>
  <c r="B81" i="1" s="1"/>
  <c r="N93" i="1"/>
  <c r="B93" i="1" s="1"/>
  <c r="N134" i="1"/>
  <c r="B134" i="1" s="1"/>
  <c r="N114" i="1"/>
  <c r="B114" i="1" s="1"/>
  <c r="N109" i="1"/>
  <c r="B109" i="1" s="1"/>
  <c r="N126" i="1"/>
  <c r="B126" i="1" s="1"/>
  <c r="N104" i="1"/>
  <c r="B104" i="1" s="1"/>
  <c r="N135" i="1"/>
  <c r="B135" i="1" s="1"/>
  <c r="N133" i="1"/>
  <c r="B133" i="1" s="1"/>
  <c r="B130" i="1"/>
  <c r="B138" i="1"/>
  <c r="B158" i="1" s="1"/>
  <c r="U110" i="1"/>
  <c r="V110" i="1" s="1"/>
  <c r="Z110" i="1" s="1"/>
  <c r="B110" i="1" s="1"/>
  <c r="U88" i="1" l="1"/>
  <c r="V88" i="1" s="1"/>
  <c r="Z88" i="1" s="1"/>
  <c r="B88" i="1" s="1"/>
  <c r="U115" i="1"/>
  <c r="V115" i="1" s="1"/>
  <c r="Z115" i="1" s="1"/>
  <c r="B115" i="1" s="1"/>
  <c r="U94" i="1"/>
  <c r="V94" i="1" s="1"/>
  <c r="Z94" i="1" s="1"/>
  <c r="B94" i="1" s="1"/>
  <c r="U105" i="1"/>
  <c r="V105" i="1" s="1"/>
  <c r="Z105" i="1" s="1"/>
  <c r="B105" i="1" s="1"/>
  <c r="U82" i="1"/>
  <c r="V82" i="1" s="1"/>
  <c r="Z82" i="1" s="1"/>
  <c r="B82" i="1" s="1"/>
</calcChain>
</file>

<file path=xl/sharedStrings.xml><?xml version="1.0" encoding="utf-8"?>
<sst xmlns="http://schemas.openxmlformats.org/spreadsheetml/2006/main" count="338" uniqueCount="211">
  <si>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</si>
  <si>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</si>
  <si>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</si>
  <si>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</si>
  <si>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</si>
  <si>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</si>
  <si>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</si>
  <si>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</si>
  <si>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</si>
  <si>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</si>
  <si>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</si>
  <si>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</si>
  <si>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</si>
  <si>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</si>
  <si>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</si>
  <si>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</si>
  <si>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</si>
  <si>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</si>
  <si>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</si>
  <si>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</si>
  <si>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</si>
  <si>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</si>
  <si>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</si>
  <si>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</si>
  <si>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</si>
  <si>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</si>
  <si>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</si>
  <si>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</si>
  <si>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</si>
  <si>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</si>
  <si>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</si>
  <si>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</si>
  <si>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</si>
  <si>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</si>
  <si>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</si>
  <si>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DATA_PATH</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</si>
  <si>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</si>
  <si>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</si>
  <si>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</si>
  <si>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</si>
  <si>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</si>
  <si>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</si>
  <si>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</si>
  <si>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</si>
  <si>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</si>
  <si>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</si>
  <si>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</si>
  <si>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</si>
  <si>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</si>
  <si>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</si>
  <si>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</si>
  <si>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</si>
  <si>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</si>
  <si>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</si>
  <si>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</si>
  <si>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</si>
  <si>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</si>
  <si>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</si>
  <si>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</si>
  <si>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</si>
  <si>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</si>
  <si>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</si>
  <si>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</si>
  <si>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</si>
  <si>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</si>
  <si>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</si>
  <si>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</si>
  <si>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</si>
  <si>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</si>
  <si>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</si>
  <si>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</si>
  <si>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</si>
  <si>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</si>
  <si>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</si>
  <si>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</si>
  <si>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</si>
  <si>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</si>
  <si>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</si>
  <si>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</si>
  <si>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</si>
  <si>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</si>
  <si>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</si>
  <si>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</si>
  <si>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</si>
  <si>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</si>
  <si>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</si>
  <si>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</si>
  <si>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</si>
  <si>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</si>
  <si>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</si>
  <si>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</si>
  <si>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</si>
  <si>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</si>
  <si>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</si>
  <si>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</si>
  <si>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</si>
  <si>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</si>
  <si>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</si>
  <si>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</si>
  <si>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</si>
  <si>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</si>
  <si>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</si>
  <si>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</si>
  <si>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</si>
  <si>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</si>
  <si>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</si>
  <si>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</si>
  <si>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</si>
  <si>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</si>
  <si>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</si>
  <si>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</si>
  <si>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</si>
  <si>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</si>
  <si>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</si>
  <si>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</si>
  <si>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</si>
  <si>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</si>
  <si>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</si>
  <si>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</si>
  <si>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</si>
  <si>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</si>
  <si>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</si>
  <si>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</si>
  <si>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</si>
  <si>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</si>
  <si>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</si>
  <si>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</si>
  <si>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</si>
  <si>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</si>
  <si>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</si>
  <si>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</si>
  <si>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</si>
  <si>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</si>
  <si>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</si>
  <si>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</si>
  <si>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</si>
  <si>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From $1568/kW and $261/kWh from Davis et al., 2018</t>
  </si>
  <si>
    <t>FIXED_COST_PGP_STORAGE</t>
  </si>
  <si>
    <t>2.7e-6 adds on about 2.4 cents per kWh if used one cycle per year</t>
  </si>
  <si>
    <t>???</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</si>
  <si>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</si>
  <si>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</si>
  <si>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</si>
  <si>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</si>
  <si>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</si>
  <si>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</si>
  <si>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</si>
  <si>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</si>
  <si>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</si>
  <si>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</si>
  <si>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END_DATA</t>
  </si>
  <si>
    <t>FIXED_COST_CSP</t>
  </si>
  <si>
    <t>FIXED_COST_CSP_STORAGE</t>
  </si>
  <si>
    <t>VAR_COST_CSP</t>
  </si>
  <si>
    <t>VAR_COST_CSP_STORAGE</t>
  </si>
  <si>
    <t>DECAY_RATE_PGP_STORAGE</t>
  </si>
  <si>
    <t>CHARGING_EFFICIENCY_PGP_STORAGE</t>
  </si>
  <si>
    <t>CSP_CAPACITY_FILE</t>
  </si>
  <si>
    <t>Cost of generating capacity in $/h/kW</t>
  </si>
  <si>
    <t>Cost of energy storage capacity in $/h/kWh</t>
  </si>
  <si>
    <t>DECAY_RATE_CSP_STORAGE</t>
  </si>
  <si>
    <t>CHARGING_EFFICIENCY_CSP_STORAGE</t>
  </si>
  <si>
    <t>CHARGING_EFFICIENCY_STORAGE</t>
  </si>
  <si>
    <t>DECAY_RATE_STORAGE</t>
  </si>
  <si>
    <t>CHARGING_TIME_STORAGE</t>
  </si>
  <si>
    <t>10 hours</t>
  </si>
  <si>
    <t>Assume that all costs are in units of per kWh output.</t>
  </si>
  <si>
    <t>SOLAR2_CAPACITY_FILE</t>
  </si>
  <si>
    <t>FIXED_COST_SOLAR2</t>
  </si>
  <si>
    <t>VAR_COST_SOLAR2</t>
  </si>
  <si>
    <t>FIXED_CO2_SOLAR2</t>
  </si>
  <si>
    <t>VAR_CO2_SOLAR2</t>
  </si>
  <si>
    <t>WIND2_CAPACITY_FILE</t>
  </si>
  <si>
    <t>FIXED_COST_WIND2</t>
  </si>
  <si>
    <t>VAR_COST_WIND2</t>
  </si>
  <si>
    <t>FIXED_CO2_WIND2</t>
  </si>
  <si>
    <t>VAR_CO2_WIND2</t>
  </si>
  <si>
    <t>CAPACITY_STORAGE</t>
  </si>
  <si>
    <t>FIXED_COST_STORAGE2</t>
  </si>
  <si>
    <t>VAR_COST_TO_STORAGE2</t>
  </si>
  <si>
    <t>VAR_COST_FROM_STORAGE2</t>
  </si>
  <si>
    <t>CHARGING_EFFICIENCY_STORAGE2</t>
  </si>
  <si>
    <t>DECAY_RATE_STORAGE2</t>
  </si>
  <si>
    <t>CHARGING_TIME_STORAGE2</t>
  </si>
  <si>
    <t>FuelTest</t>
  </si>
  <si>
    <t>FUEL_VALUE</t>
  </si>
  <si>
    <t>$/Gallon</t>
  </si>
  <si>
    <t>MMBtu/Gallon Gasoline</t>
  </si>
  <si>
    <t>$/metric ton CO2</t>
  </si>
  <si>
    <t>Btu/GGE "Fuel Economy Impact Analysis of RFG". United States Environmental Protection Agency. August 14, 2007. Retrieved Aug 27, 2019.</t>
  </si>
  <si>
    <t>FIXED_COST_FUEL_CHEM_PLANT</t>
  </si>
  <si>
    <t>FIXED_COST_FUEL_ELECTROLYZER</t>
  </si>
  <si>
    <t>VAR_COST_FUEL_CHEM_PLANT</t>
  </si>
  <si>
    <t>VAR_COST_FUEL_CO2</t>
  </si>
  <si>
    <t>VAR_COST_FUEL_ELECTROLYZER</t>
  </si>
  <si>
    <t>*Small, but non-zero value</t>
  </si>
  <si>
    <t>FIXED_COST_FUEL_H2_STORAGE</t>
  </si>
  <si>
    <t>DECAY_RATE_FUEL_H2_STORAGE</t>
  </si>
  <si>
    <t>EFFICIENCY_FUEL_ELECTROLYZER</t>
  </si>
  <si>
    <t>Input_Data/SEM_TEMOA</t>
  </si>
  <si>
    <t>SEM_TEMOA_demand.csv</t>
  </si>
  <si>
    <t>SEM_TEMOA_solar.csv</t>
  </si>
  <si>
    <t>SEM_TEMOA_wind.csv</t>
  </si>
  <si>
    <t>FUEL_DEMAND</t>
  </si>
  <si>
    <t>MWh</t>
  </si>
  <si>
    <t>test_190829_v6</t>
  </si>
  <si>
    <t>EFFICIENCY_FUEL_CHEM_CONVERSION</t>
  </si>
  <si>
    <t>table 2, eta_CCE, D.H. König et al. / Fuel 159 (2015) 289–297</t>
  </si>
  <si>
    <t>All Fuels details see: https://github.com/truggles/SEM-1.2/blob/fb647ddfbc28d07b326d2e3c031ab7fb8d3e48fb/analytic_fuels.py</t>
  </si>
  <si>
    <t>FIXED_COST_FUEL_COMPRESSOR</t>
  </si>
  <si>
    <t>($/h)/kW (added to Electrolyzer b/c same scaling)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</si>
</sst>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9" x14ac:knownFonts="1">
    <font>
      <sz val="11"/>
      <color rgb="FF000000"/>
      <name val="Calibri"/>
    </font>
    <font>
      <b/>
      <sz val="11"/>
      <color rgb="FF000000"/>
      <name val="Calibri"/>
      <family val="2"/>
    </font>
    <font>
      <u/>
      <sz val="11"/>
      <color rgb="FF0563C1"/>
      <name val="Calibri"/>
      <family val="2"/>
    </font>
    <font>
      <sz val="11"/>
      <color rgb="FFFF0000"/>
      <name val="Calibri"/>
      <family val="2"/>
    </font>
    <font>
      <u/>
      <sz val="11"/>
      <color rgb="FF0563C1"/>
      <name val="Calibri"/>
      <family val="2"/>
    </font>
    <font>
      <sz val="11"/>
      <name val="Calibri"/>
      <family val="2"/>
    </font>
    <font>
      <sz val="11"/>
      <color rgb="FF000000"/>
      <name val="Calibri"/>
      <family val="2"/>
    </font>
    <font>
      <sz val="11"/>
      <color theme="1"/>
      <name val="Calibri"/>
      <family val="2"/>
    </font>
    <font>
      <sz val="11"/>
      <color rgb="FF000000"/>
      <name val="Calibri"/>
      <family val="2"/>
    </font>
  </fonts>
  <fills count="14">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s>
  <borders count="2">
    <border>
      <left/>
      <right/>
      <top/>
      <bottom/>
      <diagonal/>
    </border>
    <border>
      <left/>
      <right/>
      <top/>
      <bottom/>
      <diagonal/>
    </border>
  </borders>
  <cellStyleXfs count="2">
    <xf numFmtId="0" fontId="0" fillId="0" borderId="0"/>
    <xf numFmtId="0" fontId="6" fillId="0" borderId="1"/>
  </cellStyleXfs>
  <cellXfs count="76">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0" fontId="3" fillId="2" borderId="1" xfId="0"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10" borderId="0" xfId="0" applyFill="1" applyAlignment="1">
      <alignment horizontal="left"/>
    </xf>
    <xf numFmtId="0" fontId="0" fillId="11" borderId="0" xfId="0" applyFill="1" applyAlignment="1">
      <alignment wrapText="1"/>
    </xf>
    <xf numFmtId="0" fontId="0" fillId="0" borderId="0" xfId="0" applyAlignment="1">
      <alignment horizontal="left"/>
    </xf>
    <xf numFmtId="0" fontId="0" fillId="12" borderId="0" xfId="0" applyFill="1" applyAlignment="1">
      <alignment horizontal="left"/>
    </xf>
    <xf numFmtId="0" fontId="0" fillId="12" borderId="0" xfId="0" applyFill="1" applyAlignment="1">
      <alignment horizontal="right"/>
    </xf>
    <xf numFmtId="166" fontId="0" fillId="12" borderId="0" xfId="0" applyNumberFormat="1" applyFill="1" applyAlignment="1">
      <alignment horizontal="right"/>
    </xf>
    <xf numFmtId="11" fontId="0" fillId="12" borderId="0" xfId="0" applyNumberFormat="1" applyFill="1" applyAlignment="1">
      <alignment horizontal="right"/>
    </xf>
    <xf numFmtId="0" fontId="0" fillId="7" borderId="1" xfId="0" applyFont="1" applyFill="1" applyBorder="1" applyAlignment="1">
      <alignment horizontal="left"/>
    </xf>
    <xf numFmtId="0" fontId="0" fillId="11" borderId="0" xfId="0" applyFill="1" applyAlignment="1">
      <alignment horizontal="center" wrapText="1"/>
    </xf>
    <xf numFmtId="0" fontId="0" fillId="11" borderId="0" xfId="0" applyFill="1" applyAlignment="1"/>
    <xf numFmtId="0" fontId="0" fillId="0" borderId="0" xfId="0" applyAlignment="1"/>
    <xf numFmtId="0" fontId="0" fillId="10" borderId="0" xfId="0" applyFill="1" applyAlignment="1"/>
    <xf numFmtId="0" fontId="0" fillId="0" borderId="0" xfId="0" applyAlignment="1">
      <alignment horizontal="center"/>
    </xf>
    <xf numFmtId="0" fontId="6" fillId="12" borderId="1" xfId="1" applyFill="1" applyAlignment="1"/>
    <xf numFmtId="0" fontId="6" fillId="12" borderId="1" xfId="1" applyFill="1" applyAlignment="1">
      <alignment horizontal="center"/>
    </xf>
    <xf numFmtId="0" fontId="0" fillId="12" borderId="0" xfId="0" applyFill="1" applyAlignment="1">
      <alignment horizontal="center"/>
    </xf>
    <xf numFmtId="0" fontId="0" fillId="12" borderId="0" xfId="0" applyFill="1" applyAlignment="1"/>
    <xf numFmtId="0" fontId="0" fillId="0" borderId="0" xfId="0" applyFont="1" applyAlignment="1">
      <alignment horizontal="left" wrapText="1"/>
    </xf>
    <xf numFmtId="0" fontId="0" fillId="0" borderId="0" xfId="0" applyFont="1" applyAlignment="1">
      <alignment horizontal="right" wrapText="1"/>
    </xf>
    <xf numFmtId="0" fontId="0" fillId="2" borderId="1" xfId="0" applyFont="1" applyFill="1" applyBorder="1" applyAlignment="1">
      <alignment horizontal="right" wrapText="1"/>
    </xf>
    <xf numFmtId="0" fontId="0" fillId="3" borderId="1" xfId="0" applyFont="1" applyFill="1" applyBorder="1" applyAlignment="1">
      <alignment horizontal="right" wrapText="1"/>
    </xf>
    <xf numFmtId="0" fontId="0" fillId="4" borderId="1" xfId="0" applyFont="1" applyFill="1" applyBorder="1" applyAlignment="1">
      <alignment horizontal="right" wrapText="1"/>
    </xf>
    <xf numFmtId="0" fontId="0" fillId="8" borderId="1" xfId="0" applyFont="1" applyFill="1" applyBorder="1" applyAlignment="1">
      <alignment horizontal="center" wrapText="1"/>
    </xf>
    <xf numFmtId="0" fontId="0" fillId="0" borderId="0" xfId="0" applyFont="1" applyAlignment="1">
      <alignment wrapText="1"/>
    </xf>
    <xf numFmtId="168" fontId="0" fillId="12" borderId="0" xfId="0" applyNumberFormat="1" applyFill="1" applyAlignment="1">
      <alignment horizontal="right"/>
    </xf>
    <xf numFmtId="0" fontId="0" fillId="13" borderId="0" xfId="0" applyFill="1" applyAlignment="1"/>
    <xf numFmtId="0" fontId="0" fillId="0" borderId="0" xfId="0" applyFill="1" applyAlignment="1"/>
    <xf numFmtId="0" fontId="6" fillId="11" borderId="0" xfId="0" applyFont="1" applyFill="1" applyAlignment="1"/>
    <xf numFmtId="0" fontId="6" fillId="0" borderId="0" xfId="0" applyFont="1" applyAlignment="1"/>
    <xf numFmtId="0" fontId="1" fillId="0" borderId="0" xfId="0" applyFont="1" applyAlignment="1"/>
    <xf numFmtId="0" fontId="7" fillId="0" borderId="0" xfId="0" applyFont="1" applyFill="1" applyAlignment="1"/>
    <xf numFmtId="168" fontId="0" fillId="0" borderId="0" xfId="0" applyNumberFormat="1" applyFont="1" applyFill="1" applyAlignment="1">
      <alignment horizontal="right"/>
    </xf>
    <xf numFmtId="0" fontId="8" fillId="0" borderId="0" xfId="0" applyFont="1" applyFill="1" applyAlignment="1"/>
  </cellXfs>
  <cellStyles count="2">
    <cellStyle name="Normal" xfId="0" builtinId="0"/>
    <cellStyle name="Normal 2" xfId="1" xr:uid="{38AFB69A-A1BB-415B-9504-FC8675CB4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031"/>
  <sheetViews>
    <sheetView tabSelected="1" topLeftCell="A161" zoomScale="120" zoomScaleNormal="120" workbookViewId="0">
      <pane xSplit="1" topLeftCell="AJ1" activePane="topRight" state="frozen"/>
      <selection activeCell="A146" sqref="A146"/>
      <selection pane="topRight" activeCell="AN168" sqref="AN168"/>
    </sheetView>
  </sheetViews>
  <sheetFormatPr baseColWidth="10" defaultColWidth="14.5" defaultRowHeight="15" customHeight="1" x14ac:dyDescent="0.2"/>
  <cols>
    <col min="1" max="1" width="34.5" customWidth="1"/>
    <col min="2" max="2" width="17.83203125" customWidth="1"/>
    <col min="3" max="3" width="23" customWidth="1"/>
    <col min="4" max="29" width="12.5" customWidth="1"/>
  </cols>
  <sheetData>
    <row r="1" spans="1:29" ht="14.25" customHeight="1" x14ac:dyDescent="0.2">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2">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2">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2">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2">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2">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2">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2">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2">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2">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2">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2">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2">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2">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2">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2">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2">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2">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2">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2">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2">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2">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2">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2">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2">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2">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2">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2">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2">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2">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2">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2">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2">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2">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2">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2">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2">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2">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2">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2">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2">
      <c r="A41" s="5" t="s">
        <v>23</v>
      </c>
      <c r="B41" s="4"/>
      <c r="C41" s="3"/>
      <c r="D41" s="4"/>
      <c r="E41" s="3"/>
      <c r="F41" s="4"/>
      <c r="G41" s="3"/>
      <c r="H41" s="3"/>
      <c r="I41" s="4"/>
      <c r="J41" s="4"/>
      <c r="K41" s="4"/>
      <c r="L41" s="4"/>
      <c r="M41" s="4"/>
      <c r="N41" s="4"/>
      <c r="O41" s="4"/>
      <c r="P41" s="4"/>
      <c r="Q41" s="4"/>
      <c r="R41" s="4"/>
      <c r="S41" s="4"/>
      <c r="T41" s="4"/>
      <c r="U41" s="4"/>
      <c r="V41" s="4"/>
      <c r="W41" s="4"/>
      <c r="X41" s="4"/>
      <c r="Y41" s="4"/>
      <c r="Z41" s="4"/>
      <c r="AA41" s="4"/>
      <c r="AB41" s="4"/>
      <c r="AC41" s="4"/>
    </row>
    <row r="42" spans="1:29" ht="14.25" customHeight="1" x14ac:dyDescent="0.2">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2">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2">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2">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2">
      <c r="A46" s="5" t="s">
        <v>27</v>
      </c>
      <c r="B46" s="8">
        <v>8760</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2">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2">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2">
      <c r="A49" s="5" t="s">
        <v>187</v>
      </c>
      <c r="B49" s="8">
        <f>114000/10^6</f>
        <v>0.114</v>
      </c>
      <c r="C49" s="53" t="s">
        <v>189</v>
      </c>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2">
      <c r="A50" s="3"/>
      <c r="B50" s="4"/>
      <c r="C50" s="3"/>
      <c r="D50" s="4"/>
      <c r="E50" s="3"/>
      <c r="F50" s="4"/>
      <c r="G50" s="3"/>
      <c r="H50" s="4"/>
      <c r="I50" s="4"/>
      <c r="J50" s="4"/>
      <c r="K50" s="4"/>
      <c r="L50" s="4"/>
      <c r="M50" s="4"/>
      <c r="N50" s="4"/>
      <c r="O50" s="4"/>
      <c r="P50" s="4"/>
      <c r="Q50" s="4"/>
      <c r="R50" s="4"/>
      <c r="S50" s="4"/>
      <c r="T50" s="4"/>
      <c r="U50" s="4"/>
      <c r="V50" s="4"/>
      <c r="W50" s="4"/>
      <c r="X50" s="4"/>
      <c r="Y50" s="4"/>
      <c r="Z50" s="4"/>
      <c r="AA50" s="4"/>
      <c r="AB50" s="4"/>
      <c r="AC50" s="4"/>
    </row>
    <row r="51" spans="1:29" ht="14.25" customHeight="1" x14ac:dyDescent="0.2">
      <c r="A51" s="12" t="s">
        <v>31</v>
      </c>
      <c r="B51" s="12" t="s">
        <v>32</v>
      </c>
      <c r="C51" s="12"/>
      <c r="D51" s="13"/>
      <c r="E51" s="12"/>
      <c r="F51" s="13"/>
      <c r="G51" s="12"/>
      <c r="H51" s="13"/>
      <c r="I51" s="13"/>
      <c r="J51" s="13"/>
      <c r="K51" s="13"/>
      <c r="L51" s="13"/>
      <c r="M51" s="13"/>
      <c r="N51" s="13"/>
      <c r="O51" s="13"/>
      <c r="P51" s="13"/>
      <c r="Q51" s="13"/>
      <c r="R51" s="13"/>
      <c r="S51" s="13"/>
      <c r="T51" s="13"/>
      <c r="U51" s="13"/>
      <c r="V51" s="13"/>
      <c r="W51" s="13"/>
      <c r="X51" s="13"/>
      <c r="Y51" s="13"/>
      <c r="Z51" s="13"/>
      <c r="AA51" s="13"/>
      <c r="AB51" s="13"/>
      <c r="AC51" s="13"/>
    </row>
    <row r="52" spans="1:29" ht="14.25" customHeight="1" x14ac:dyDescent="0.2">
      <c r="A52" s="3"/>
      <c r="B52" s="4"/>
      <c r="C52" s="3"/>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2">
      <c r="A53" s="14" t="s">
        <v>33</v>
      </c>
      <c r="B53" s="15" t="s">
        <v>205</v>
      </c>
      <c r="C53" s="3" t="s">
        <v>34</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2">
      <c r="A54" s="14" t="s">
        <v>35</v>
      </c>
      <c r="B54" s="15" t="s">
        <v>199</v>
      </c>
      <c r="C54" s="3" t="s">
        <v>36</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2">
      <c r="A55" s="14" t="s">
        <v>37</v>
      </c>
      <c r="B55" s="15" t="s">
        <v>38</v>
      </c>
      <c r="C55" s="3" t="s">
        <v>39</v>
      </c>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2">
      <c r="A56" s="14"/>
      <c r="B56" s="15"/>
      <c r="C56" s="3"/>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2">
      <c r="A57" s="14" t="s">
        <v>40</v>
      </c>
      <c r="B57" s="15" t="b">
        <v>1</v>
      </c>
      <c r="C57" s="3" t="s">
        <v>41</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2">
      <c r="A58" s="14" t="s">
        <v>42</v>
      </c>
      <c r="B58" s="15" t="b">
        <v>0</v>
      </c>
      <c r="C58" s="3" t="s">
        <v>43</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2">
      <c r="A59" s="14" t="s">
        <v>44</v>
      </c>
      <c r="B59" s="15" t="b">
        <v>1</v>
      </c>
      <c r="C59" s="3" t="s">
        <v>45</v>
      </c>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2">
      <c r="A60" s="3"/>
      <c r="B60" s="4"/>
      <c r="C60" s="3"/>
      <c r="D60" s="4"/>
      <c r="E60" s="3"/>
      <c r="F60" s="4"/>
      <c r="G60" s="3"/>
      <c r="H60" s="4"/>
      <c r="I60" s="4"/>
      <c r="J60" s="4"/>
      <c r="K60" s="4"/>
      <c r="L60" s="4"/>
      <c r="M60" s="4"/>
      <c r="N60" s="4"/>
      <c r="O60" s="4"/>
      <c r="P60" s="4"/>
      <c r="Q60" s="4"/>
      <c r="R60" s="4"/>
      <c r="S60" s="4"/>
      <c r="T60" s="4"/>
      <c r="U60" s="4"/>
      <c r="V60" s="4"/>
      <c r="W60" s="4"/>
      <c r="X60" s="4"/>
      <c r="Y60" s="4"/>
      <c r="Z60" s="4"/>
      <c r="AA60" s="4"/>
      <c r="AB60" s="4"/>
      <c r="AC60" s="4"/>
    </row>
    <row r="61" spans="1:29" ht="14.25" customHeight="1" x14ac:dyDescent="0.2">
      <c r="A61" s="12" t="s">
        <v>46</v>
      </c>
      <c r="B61" s="12" t="s">
        <v>47</v>
      </c>
      <c r="C61" s="12"/>
      <c r="D61" s="13"/>
      <c r="E61" s="12"/>
      <c r="F61" s="13"/>
      <c r="G61" s="12"/>
      <c r="H61" s="13"/>
      <c r="I61" s="13"/>
      <c r="J61" s="13"/>
      <c r="K61" s="13"/>
      <c r="L61" s="13"/>
      <c r="M61" s="13"/>
      <c r="N61" s="13"/>
      <c r="O61" s="13"/>
      <c r="P61" s="13"/>
      <c r="Q61" s="13"/>
      <c r="R61" s="13"/>
      <c r="S61" s="13"/>
      <c r="T61" s="13"/>
      <c r="U61" s="13"/>
      <c r="V61" s="13"/>
      <c r="W61" s="13"/>
      <c r="X61" s="13"/>
      <c r="Y61" s="13"/>
      <c r="Z61" s="13"/>
      <c r="AA61" s="13"/>
      <c r="AB61" s="13"/>
      <c r="AC61" s="13"/>
    </row>
    <row r="62" spans="1:29" s="66" customFormat="1" ht="115" customHeight="1" x14ac:dyDescent="0.2">
      <c r="A62" s="60"/>
      <c r="B62" s="61" t="s">
        <v>48</v>
      </c>
      <c r="C62" s="60" t="s">
        <v>49</v>
      </c>
      <c r="D62" s="61" t="s">
        <v>50</v>
      </c>
      <c r="E62" s="61"/>
      <c r="F62" s="62" t="s">
        <v>51</v>
      </c>
      <c r="G62" s="61" t="s">
        <v>52</v>
      </c>
      <c r="H62" s="62" t="s">
        <v>53</v>
      </c>
      <c r="I62" s="61" t="s">
        <v>54</v>
      </c>
      <c r="J62" s="63" t="s">
        <v>55</v>
      </c>
      <c r="K62" s="62" t="s">
        <v>56</v>
      </c>
      <c r="L62" s="61" t="s">
        <v>57</v>
      </c>
      <c r="M62" s="63" t="s">
        <v>58</v>
      </c>
      <c r="N62" s="64" t="s">
        <v>59</v>
      </c>
      <c r="O62" s="62" t="s">
        <v>60</v>
      </c>
      <c r="P62" s="62" t="s">
        <v>61</v>
      </c>
      <c r="Q62" s="65" t="s">
        <v>62</v>
      </c>
      <c r="R62" s="61" t="s">
        <v>63</v>
      </c>
      <c r="S62" s="62" t="s">
        <v>64</v>
      </c>
      <c r="T62" s="61" t="s">
        <v>65</v>
      </c>
      <c r="U62" s="63" t="s">
        <v>66</v>
      </c>
      <c r="V62" s="63" t="s">
        <v>67</v>
      </c>
      <c r="W62" s="62" t="s">
        <v>68</v>
      </c>
      <c r="X62" s="61" t="s">
        <v>69</v>
      </c>
      <c r="Y62" s="62" t="s">
        <v>70</v>
      </c>
      <c r="Z62" s="64" t="s">
        <v>71</v>
      </c>
      <c r="AA62" s="61"/>
      <c r="AB62" s="61"/>
      <c r="AC62" s="61"/>
    </row>
    <row r="63" spans="1:29" ht="14.25" customHeight="1" x14ac:dyDescent="0.2">
      <c r="A63" s="14" t="s">
        <v>72</v>
      </c>
      <c r="B63" s="16">
        <v>1000000000000</v>
      </c>
      <c r="C63" s="17"/>
      <c r="D63" s="3" t="s">
        <v>73</v>
      </c>
      <c r="E63" s="4"/>
      <c r="F63" s="8"/>
      <c r="G63" s="3"/>
      <c r="H63" s="8"/>
      <c r="I63" s="3"/>
      <c r="J63" s="18"/>
      <c r="K63" s="8"/>
      <c r="L63" s="19"/>
      <c r="M63" s="18"/>
      <c r="N63" s="20"/>
      <c r="O63" s="8"/>
      <c r="P63" s="8"/>
      <c r="Q63" s="21"/>
      <c r="R63" s="4"/>
      <c r="S63" s="8"/>
      <c r="T63" s="4"/>
      <c r="U63" s="18"/>
      <c r="V63" s="18"/>
      <c r="W63" s="18"/>
      <c r="X63" s="4"/>
      <c r="Y63" s="8"/>
      <c r="Z63" s="20"/>
      <c r="AA63" s="4"/>
      <c r="AB63" s="4"/>
      <c r="AC63" s="4"/>
    </row>
    <row r="64" spans="1:29" ht="14.25" customHeight="1" x14ac:dyDescent="0.2">
      <c r="A64" s="14" t="s">
        <v>74</v>
      </c>
      <c r="B64" s="16">
        <v>1000000000000</v>
      </c>
      <c r="C64" s="17"/>
      <c r="D64" s="3" t="s">
        <v>75</v>
      </c>
      <c r="E64" s="4"/>
      <c r="F64" s="8"/>
      <c r="G64" s="3"/>
      <c r="H64" s="8"/>
      <c r="I64" s="3"/>
      <c r="J64" s="18"/>
      <c r="K64" s="8"/>
      <c r="L64" s="19"/>
      <c r="M64" s="18"/>
      <c r="N64" s="20"/>
      <c r="O64" s="8"/>
      <c r="P64" s="8"/>
      <c r="Q64" s="21"/>
      <c r="R64" s="4"/>
      <c r="S64" s="8"/>
      <c r="T64" s="4"/>
      <c r="U64" s="18"/>
      <c r="V64" s="18"/>
      <c r="W64" s="18"/>
      <c r="X64" s="4"/>
      <c r="Y64" s="8"/>
      <c r="Z64" s="20"/>
      <c r="AA64" s="4"/>
      <c r="AB64" s="4"/>
      <c r="AC64" s="4"/>
    </row>
    <row r="65" spans="1:29" ht="14.25" customHeight="1" x14ac:dyDescent="0.2">
      <c r="A65" s="14"/>
      <c r="B65" s="15"/>
      <c r="C65" s="3"/>
      <c r="D65" s="4"/>
      <c r="E65" s="4"/>
      <c r="F65" s="8"/>
      <c r="G65" s="3"/>
      <c r="H65" s="8"/>
      <c r="I65" s="3"/>
      <c r="J65" s="18"/>
      <c r="K65" s="8"/>
      <c r="L65" s="4"/>
      <c r="M65" s="18"/>
      <c r="N65" s="20"/>
      <c r="O65" s="8"/>
      <c r="P65" s="8"/>
      <c r="Q65" s="21"/>
      <c r="R65" s="4"/>
      <c r="S65" s="8"/>
      <c r="T65" s="4"/>
      <c r="U65" s="18"/>
      <c r="V65" s="18"/>
      <c r="W65" s="18"/>
      <c r="X65" s="4"/>
      <c r="Y65" s="8"/>
      <c r="Z65" s="20"/>
      <c r="AA65" s="4"/>
      <c r="AB65" s="4"/>
      <c r="AC65" s="4"/>
    </row>
    <row r="66" spans="1:29" ht="14.25" customHeight="1" x14ac:dyDescent="0.2">
      <c r="A66" s="14" t="s">
        <v>76</v>
      </c>
      <c r="B66" s="15" t="s">
        <v>200</v>
      </c>
      <c r="C66" s="3"/>
      <c r="D66" s="4"/>
      <c r="E66" s="4"/>
      <c r="F66" s="8"/>
      <c r="G66" s="3"/>
      <c r="H66" s="8"/>
      <c r="I66" s="3"/>
      <c r="J66" s="18"/>
      <c r="K66" s="8"/>
      <c r="L66" s="4"/>
      <c r="M66" s="18"/>
      <c r="N66" s="20"/>
      <c r="O66" s="8"/>
      <c r="P66" s="8"/>
      <c r="Q66" s="21"/>
      <c r="R66" s="4"/>
      <c r="S66" s="8"/>
      <c r="T66" s="4"/>
      <c r="U66" s="18"/>
      <c r="V66" s="18"/>
      <c r="W66" s="18"/>
      <c r="X66" s="4"/>
      <c r="Y66" s="8"/>
      <c r="Z66" s="20"/>
      <c r="AA66" s="4"/>
      <c r="AB66" s="4"/>
      <c r="AC66" s="4"/>
    </row>
    <row r="67" spans="1:29" ht="14.25" customHeight="1" x14ac:dyDescent="0.2">
      <c r="A67" s="14" t="s">
        <v>77</v>
      </c>
      <c r="B67" s="15" t="b">
        <v>1</v>
      </c>
      <c r="C67" s="3"/>
      <c r="D67" s="3" t="s">
        <v>78</v>
      </c>
      <c r="E67" s="4"/>
      <c r="F67" s="8"/>
      <c r="G67" s="3"/>
      <c r="H67" s="8"/>
      <c r="I67" s="3"/>
      <c r="J67" s="18"/>
      <c r="K67" s="8"/>
      <c r="L67" s="4"/>
      <c r="M67" s="18"/>
      <c r="N67" s="20"/>
      <c r="O67" s="8"/>
      <c r="P67" s="8"/>
      <c r="Q67" s="21"/>
      <c r="R67" s="4"/>
      <c r="S67" s="8"/>
      <c r="T67" s="4"/>
      <c r="U67" s="18"/>
      <c r="V67" s="18"/>
      <c r="W67" s="18"/>
      <c r="X67" s="4"/>
      <c r="Y67" s="8"/>
      <c r="Z67" s="20"/>
      <c r="AA67" s="4"/>
      <c r="AB67" s="4"/>
      <c r="AC67" s="4"/>
    </row>
    <row r="68" spans="1:29" ht="14.25" customHeight="1" x14ac:dyDescent="0.2">
      <c r="A68" s="14"/>
      <c r="B68" s="15"/>
      <c r="C68" s="3"/>
      <c r="D68" s="4"/>
      <c r="E68" s="4"/>
      <c r="F68" s="8"/>
      <c r="G68" s="3"/>
      <c r="H68" s="8"/>
      <c r="I68" s="3"/>
      <c r="J68" s="18"/>
      <c r="K68" s="8"/>
      <c r="L68" s="4"/>
      <c r="M68" s="18"/>
      <c r="N68" s="20"/>
      <c r="O68" s="8"/>
      <c r="P68" s="8"/>
      <c r="Q68" s="21"/>
      <c r="R68" s="4"/>
      <c r="S68" s="8"/>
      <c r="T68" s="4"/>
      <c r="U68" s="18"/>
      <c r="V68" s="18"/>
      <c r="W68" s="18"/>
      <c r="X68" s="4"/>
      <c r="Y68" s="8"/>
      <c r="Z68" s="20"/>
      <c r="AA68" s="4"/>
      <c r="AB68" s="4"/>
      <c r="AC68" s="4"/>
    </row>
    <row r="69" spans="1:29" ht="14.25" customHeight="1" x14ac:dyDescent="0.2">
      <c r="A69" s="14" t="s">
        <v>79</v>
      </c>
      <c r="B69" s="15">
        <v>2015</v>
      </c>
      <c r="C69" s="3"/>
      <c r="D69" s="3" t="s">
        <v>80</v>
      </c>
      <c r="E69" s="4"/>
      <c r="F69" s="8"/>
      <c r="G69" s="3"/>
      <c r="H69" s="8"/>
      <c r="I69" s="3"/>
      <c r="J69" s="18"/>
      <c r="K69" s="8"/>
      <c r="L69" s="4"/>
      <c r="M69" s="18"/>
      <c r="N69" s="20"/>
      <c r="O69" s="8"/>
      <c r="P69" s="8"/>
      <c r="Q69" s="21"/>
      <c r="R69" s="4"/>
      <c r="S69" s="8"/>
      <c r="T69" s="4"/>
      <c r="U69" s="18"/>
      <c r="V69" s="18"/>
      <c r="W69" s="18"/>
      <c r="X69" s="4"/>
      <c r="Y69" s="8"/>
      <c r="Z69" s="20"/>
      <c r="AA69" s="4"/>
      <c r="AB69" s="4"/>
      <c r="AC69" s="4"/>
    </row>
    <row r="70" spans="1:29" ht="14.25" customHeight="1" x14ac:dyDescent="0.2">
      <c r="A70" s="14" t="s">
        <v>81</v>
      </c>
      <c r="B70" s="15">
        <v>1</v>
      </c>
      <c r="C70" s="3"/>
      <c r="D70" s="3" t="s">
        <v>80</v>
      </c>
      <c r="E70" s="4"/>
      <c r="F70" s="8"/>
      <c r="G70" s="3"/>
      <c r="H70" s="8"/>
      <c r="I70" s="3"/>
      <c r="J70" s="18"/>
      <c r="K70" s="8"/>
      <c r="L70" s="4"/>
      <c r="M70" s="18"/>
      <c r="N70" s="20"/>
      <c r="O70" s="8"/>
      <c r="P70" s="8"/>
      <c r="Q70" s="21"/>
      <c r="R70" s="4"/>
      <c r="S70" s="8"/>
      <c r="T70" s="4"/>
      <c r="U70" s="18"/>
      <c r="V70" s="18"/>
      <c r="W70" s="18"/>
      <c r="X70" s="4"/>
      <c r="Y70" s="8"/>
      <c r="Z70" s="20"/>
      <c r="AA70" s="4"/>
      <c r="AB70" s="4"/>
      <c r="AC70" s="4"/>
    </row>
    <row r="71" spans="1:29" ht="14.25" customHeight="1" x14ac:dyDescent="0.2">
      <c r="A71" s="14" t="s">
        <v>82</v>
      </c>
      <c r="B71" s="15">
        <v>1</v>
      </c>
      <c r="C71" s="3"/>
      <c r="D71" s="3" t="s">
        <v>80</v>
      </c>
      <c r="E71" s="4"/>
      <c r="F71" s="8"/>
      <c r="G71" s="3"/>
      <c r="H71" s="8"/>
      <c r="I71" s="3"/>
      <c r="J71" s="18"/>
      <c r="K71" s="8"/>
      <c r="L71" s="4"/>
      <c r="M71" s="18"/>
      <c r="N71" s="20"/>
      <c r="O71" s="8"/>
      <c r="P71" s="8"/>
      <c r="Q71" s="21"/>
      <c r="R71" s="4"/>
      <c r="S71" s="8"/>
      <c r="T71" s="4"/>
      <c r="U71" s="18"/>
      <c r="V71" s="18"/>
      <c r="W71" s="18"/>
      <c r="X71" s="4"/>
      <c r="Y71" s="8"/>
      <c r="Z71" s="20"/>
      <c r="AA71" s="4"/>
      <c r="AB71" s="4"/>
      <c r="AC71" s="4"/>
    </row>
    <row r="72" spans="1:29" ht="14.25" customHeight="1" x14ac:dyDescent="0.2">
      <c r="A72" s="14" t="s">
        <v>83</v>
      </c>
      <c r="B72" s="15">
        <v>1</v>
      </c>
      <c r="C72" s="3"/>
      <c r="D72" s="3" t="s">
        <v>80</v>
      </c>
      <c r="E72" s="4"/>
      <c r="F72" s="8"/>
      <c r="G72" s="3"/>
      <c r="H72" s="8"/>
      <c r="I72" s="3"/>
      <c r="J72" s="18"/>
      <c r="K72" s="8"/>
      <c r="L72" s="4"/>
      <c r="M72" s="18"/>
      <c r="N72" s="20"/>
      <c r="O72" s="8"/>
      <c r="P72" s="8"/>
      <c r="Q72" s="21"/>
      <c r="R72" s="4"/>
      <c r="S72" s="8"/>
      <c r="T72" s="4"/>
      <c r="U72" s="18"/>
      <c r="V72" s="18"/>
      <c r="W72" s="18"/>
      <c r="X72" s="4"/>
      <c r="Y72" s="8"/>
      <c r="Z72" s="20"/>
      <c r="AA72" s="4"/>
      <c r="AB72" s="4"/>
      <c r="AC72" s="4"/>
    </row>
    <row r="73" spans="1:29" ht="14.25" customHeight="1" x14ac:dyDescent="0.2">
      <c r="A73" s="14" t="s">
        <v>84</v>
      </c>
      <c r="B73" s="15">
        <v>2015</v>
      </c>
      <c r="C73" s="3"/>
      <c r="D73" s="3" t="s">
        <v>80</v>
      </c>
      <c r="E73" s="4"/>
      <c r="F73" s="8"/>
      <c r="G73" s="3"/>
      <c r="H73" s="8"/>
      <c r="I73" s="3"/>
      <c r="J73" s="18"/>
      <c r="K73" s="8"/>
      <c r="L73" s="4"/>
      <c r="M73" s="18"/>
      <c r="N73" s="20"/>
      <c r="O73" s="8"/>
      <c r="P73" s="8"/>
      <c r="Q73" s="21"/>
      <c r="R73" s="4"/>
      <c r="S73" s="8"/>
      <c r="T73" s="4"/>
      <c r="U73" s="18"/>
      <c r="V73" s="18"/>
      <c r="W73" s="18"/>
      <c r="X73" s="4"/>
      <c r="Y73" s="8"/>
      <c r="Z73" s="20"/>
      <c r="AA73" s="4"/>
      <c r="AB73" s="4"/>
      <c r="AC73" s="4"/>
    </row>
    <row r="74" spans="1:29" ht="14.25" customHeight="1" x14ac:dyDescent="0.2">
      <c r="A74" s="14" t="s">
        <v>85</v>
      </c>
      <c r="B74" s="15">
        <v>12</v>
      </c>
      <c r="C74" s="3"/>
      <c r="D74" s="3" t="s">
        <v>80</v>
      </c>
      <c r="E74" s="4"/>
      <c r="F74" s="8"/>
      <c r="G74" s="3"/>
      <c r="H74" s="8"/>
      <c r="I74" s="3"/>
      <c r="J74" s="18"/>
      <c r="K74" s="8"/>
      <c r="L74" s="4"/>
      <c r="M74" s="18"/>
      <c r="N74" s="20"/>
      <c r="O74" s="8"/>
      <c r="P74" s="8"/>
      <c r="Q74" s="21"/>
      <c r="R74" s="4"/>
      <c r="S74" s="8"/>
      <c r="T74" s="4"/>
      <c r="U74" s="18"/>
      <c r="V74" s="18"/>
      <c r="W74" s="18"/>
      <c r="X74" s="4"/>
      <c r="Y74" s="8"/>
      <c r="Z74" s="20"/>
      <c r="AA74" s="4"/>
      <c r="AB74" s="4"/>
      <c r="AC74" s="4"/>
    </row>
    <row r="75" spans="1:29" ht="14.25" customHeight="1" x14ac:dyDescent="0.2">
      <c r="A75" s="14" t="s">
        <v>86</v>
      </c>
      <c r="B75" s="15">
        <v>31</v>
      </c>
      <c r="C75" s="3"/>
      <c r="D75" s="3" t="s">
        <v>80</v>
      </c>
      <c r="E75" s="4"/>
      <c r="F75" s="8"/>
      <c r="G75" s="3"/>
      <c r="H75" s="8"/>
      <c r="I75" s="3"/>
      <c r="J75" s="18"/>
      <c r="K75" s="8"/>
      <c r="L75" s="4"/>
      <c r="M75" s="18"/>
      <c r="N75" s="20"/>
      <c r="O75" s="8"/>
      <c r="P75" s="8"/>
      <c r="Q75" s="21"/>
      <c r="R75" s="4"/>
      <c r="S75" s="8"/>
      <c r="T75" s="4"/>
      <c r="U75" s="18"/>
      <c r="V75" s="18"/>
      <c r="W75" s="18"/>
      <c r="X75" s="4"/>
      <c r="Y75" s="8"/>
      <c r="Z75" s="20"/>
      <c r="AA75" s="4"/>
      <c r="AB75" s="4"/>
      <c r="AC75" s="4"/>
    </row>
    <row r="76" spans="1:29" ht="14.25" customHeight="1" x14ac:dyDescent="0.2">
      <c r="A76" s="14" t="s">
        <v>87</v>
      </c>
      <c r="B76" s="15">
        <v>24</v>
      </c>
      <c r="C76" s="3"/>
      <c r="D76" s="3" t="s">
        <v>80</v>
      </c>
      <c r="E76" s="4"/>
      <c r="F76" s="8"/>
      <c r="G76" s="3"/>
      <c r="H76" s="8"/>
      <c r="I76" s="3"/>
      <c r="J76" s="18"/>
      <c r="K76" s="8"/>
      <c r="L76" s="4"/>
      <c r="M76" s="18"/>
      <c r="N76" s="20"/>
      <c r="O76" s="8"/>
      <c r="P76" s="8"/>
      <c r="Q76" s="21"/>
      <c r="R76" s="4"/>
      <c r="S76" s="8"/>
      <c r="T76" s="4"/>
      <c r="U76" s="18"/>
      <c r="V76" s="18"/>
      <c r="W76" s="18"/>
      <c r="X76" s="4"/>
      <c r="Y76" s="8"/>
      <c r="Z76" s="20"/>
      <c r="AA76" s="4"/>
      <c r="AB76" s="4"/>
      <c r="AC76" s="4"/>
    </row>
    <row r="77" spans="1:29" ht="14.25" customHeight="1" x14ac:dyDescent="0.2">
      <c r="A77" s="14"/>
      <c r="B77" s="15"/>
      <c r="C77" s="3"/>
      <c r="D77" s="4"/>
      <c r="E77" s="4"/>
      <c r="F77" s="8"/>
      <c r="G77" s="3"/>
      <c r="H77" s="8"/>
      <c r="I77" s="3"/>
      <c r="J77" s="18"/>
      <c r="K77" s="8"/>
      <c r="L77" s="4"/>
      <c r="M77" s="18"/>
      <c r="N77" s="20"/>
      <c r="O77" s="8"/>
      <c r="P77" s="8"/>
      <c r="Q77" s="21"/>
      <c r="R77" s="4"/>
      <c r="S77" s="8"/>
      <c r="T77" s="4"/>
      <c r="U77" s="18"/>
      <c r="V77" s="18"/>
      <c r="W77" s="18"/>
      <c r="X77" s="4"/>
      <c r="Y77" s="8"/>
      <c r="Z77" s="20"/>
      <c r="AA77" s="4"/>
      <c r="AB77" s="4"/>
      <c r="AC77" s="4"/>
    </row>
    <row r="78" spans="1:29" ht="14.25" customHeight="1" x14ac:dyDescent="0.2">
      <c r="A78" s="14" t="s">
        <v>88</v>
      </c>
      <c r="B78" s="15">
        <v>0</v>
      </c>
      <c r="C78" s="3" t="s">
        <v>89</v>
      </c>
      <c r="D78" s="3" t="s">
        <v>90</v>
      </c>
      <c r="E78" s="4"/>
      <c r="F78" s="8"/>
      <c r="G78" s="3"/>
      <c r="H78" s="8"/>
      <c r="I78" s="3"/>
      <c r="J78" s="18"/>
      <c r="K78" s="8"/>
      <c r="L78" s="4"/>
      <c r="M78" s="18"/>
      <c r="N78" s="20"/>
      <c r="O78" s="8"/>
      <c r="P78" s="8"/>
      <c r="Q78" s="21"/>
      <c r="R78" s="4"/>
      <c r="S78" s="8"/>
      <c r="T78" s="4"/>
      <c r="U78" s="18"/>
      <c r="V78" s="18"/>
      <c r="W78" s="18"/>
      <c r="X78" s="4"/>
      <c r="Y78" s="8"/>
      <c r="Z78" s="20"/>
      <c r="AA78" s="4"/>
      <c r="AB78" s="4"/>
      <c r="AC78" s="4"/>
    </row>
    <row r="79" spans="1:29" ht="14.25" customHeight="1" x14ac:dyDescent="0.2">
      <c r="A79" s="14"/>
      <c r="B79" s="15"/>
      <c r="C79" s="3"/>
      <c r="D79" s="4"/>
      <c r="E79" s="4"/>
      <c r="F79" s="8"/>
      <c r="G79" s="3"/>
      <c r="H79" s="8"/>
      <c r="I79" s="3"/>
      <c r="J79" s="18"/>
      <c r="K79" s="8"/>
      <c r="L79" s="4"/>
      <c r="M79" s="18"/>
      <c r="N79" s="20"/>
      <c r="O79" s="8"/>
      <c r="P79" s="8"/>
      <c r="Q79" s="21"/>
      <c r="R79" s="4"/>
      <c r="S79" s="8"/>
      <c r="T79" s="4"/>
      <c r="U79" s="18"/>
      <c r="V79" s="18"/>
      <c r="W79" s="18"/>
      <c r="X79" s="4"/>
      <c r="Y79" s="8"/>
      <c r="Z79" s="20"/>
      <c r="AA79" s="4"/>
      <c r="AB79" s="4"/>
      <c r="AC79" s="4"/>
    </row>
    <row r="80" spans="1:29" ht="14.25" customHeight="1" x14ac:dyDescent="0.2">
      <c r="A80" s="14" t="s">
        <v>91</v>
      </c>
      <c r="B80" s="50" t="s">
        <v>201</v>
      </c>
      <c r="C80" s="3"/>
      <c r="D80" s="4"/>
      <c r="E80" s="4"/>
      <c r="F80" s="8"/>
      <c r="G80" s="3"/>
      <c r="H80" s="8"/>
      <c r="I80" s="3"/>
      <c r="J80" s="18"/>
      <c r="K80" s="8"/>
      <c r="L80" s="4"/>
      <c r="M80" s="18"/>
      <c r="N80" s="20"/>
      <c r="O80" s="8"/>
      <c r="P80" s="8"/>
      <c r="Q80" s="21"/>
      <c r="R80" s="4"/>
      <c r="S80" s="8"/>
      <c r="T80" s="4"/>
      <c r="U80" s="22"/>
      <c r="V80" s="22"/>
      <c r="W80" s="23"/>
      <c r="X80" s="24"/>
      <c r="Y80" s="25"/>
      <c r="Z80" s="20"/>
      <c r="AA80" s="4"/>
      <c r="AB80" s="4"/>
      <c r="AC80" s="4"/>
    </row>
    <row r="81" spans="1:29" ht="14.25" customHeight="1" x14ac:dyDescent="0.2">
      <c r="A81" s="14" t="s">
        <v>92</v>
      </c>
      <c r="B81" s="26">
        <f>N81</f>
        <v>1.954171608436836E-2</v>
      </c>
      <c r="C81" s="3" t="s">
        <v>93</v>
      </c>
      <c r="D81" s="3" t="s">
        <v>94</v>
      </c>
      <c r="E81" s="4"/>
      <c r="F81" s="8">
        <v>1851</v>
      </c>
      <c r="G81" s="9" t="str">
        <f>HYPERLINK("https://www.eia.gov/outlooks/aeo/assumptions/pdf/electricity.pdf","EIA, AEO2018, Electricity Market Module, Table 2")</f>
        <v>EIA, AEO2018, Electricity Market Module, Table 2</v>
      </c>
      <c r="H81" s="8">
        <v>30</v>
      </c>
      <c r="I81" s="9" t="str">
        <f>HYPERLINK("https://www.eia.gov/outlooks/aeo/assumptions/pdf/commercial.pdf","EIA, AEO2018, Commercial Demand Module, Table 3")</f>
        <v>EIA, AEO2018, Commercial Demand Module, Table 3</v>
      </c>
      <c r="J81" s="27">
        <f>DISCOUNT_RATE*(1+DISCOUNT_RATE)^H81/((1+DISCOUNT_RATE)^H81-1)</f>
        <v>8.0586403511111196E-2</v>
      </c>
      <c r="K81" s="8">
        <v>22.02</v>
      </c>
      <c r="L81" s="9" t="str">
        <f>HYPERLINK("https://www.eia.gov/outlooks/aeo/assumptions/pdf/electricity.pdf","EIA, AEO2018, Electricity Market Module, Table 2")</f>
        <v>EIA, AEO2018, Electricity Market Module, Table 2</v>
      </c>
      <c r="M81" s="28">
        <f>F81*J81+K81</f>
        <v>171.18543289906683</v>
      </c>
      <c r="N81" s="29">
        <f>M81/HOURS_PER_YEAR</f>
        <v>1.954171608436836E-2</v>
      </c>
      <c r="O81" s="8"/>
      <c r="P81" s="8"/>
      <c r="Q81" s="21"/>
      <c r="R81" s="4"/>
      <c r="S81" s="8"/>
      <c r="T81" s="4"/>
      <c r="U81" s="22"/>
      <c r="V81" s="22"/>
      <c r="W81" s="23"/>
      <c r="X81" s="24"/>
      <c r="Y81" s="25"/>
      <c r="Z81" s="20"/>
      <c r="AA81" s="4"/>
      <c r="AB81" s="4"/>
      <c r="AC81" s="4"/>
    </row>
    <row r="82" spans="1:29" ht="14.25" customHeight="1" x14ac:dyDescent="0.2">
      <c r="A82" s="14" t="s">
        <v>95</v>
      </c>
      <c r="B82" s="16">
        <f>Z82</f>
        <v>1E-8</v>
      </c>
      <c r="C82" s="3" t="s">
        <v>96</v>
      </c>
      <c r="D82" s="30" t="s">
        <v>97</v>
      </c>
      <c r="E82" s="4"/>
      <c r="F82" s="8"/>
      <c r="G82" s="3"/>
      <c r="H82" s="8"/>
      <c r="I82" s="3"/>
      <c r="J82" s="18"/>
      <c r="K82" s="8"/>
      <c r="L82" s="19"/>
      <c r="M82" s="18"/>
      <c r="N82" s="20"/>
      <c r="O82" s="8">
        <v>0</v>
      </c>
      <c r="P82" s="8">
        <v>0</v>
      </c>
      <c r="Q82" s="21" t="str">
        <f>IF(AND(O82&lt;&gt;0,P82&lt;&gt;0),"bad fuel cost","OK")</f>
        <v>OK</v>
      </c>
      <c r="R82" s="4"/>
      <c r="S82" s="8">
        <v>9271</v>
      </c>
      <c r="T82" s="9" t="str">
        <f>HYPERLINK("https://www.eia.gov/outlooks/aeo/assumptions/pdf/electricity.pdf","EIA, AEO2018, Electricity Market Module, Table 2")</f>
        <v>EIA, AEO2018, Electricity Market Module, Table 2</v>
      </c>
      <c r="U82" s="22">
        <f>1/S82*Btu_per_kWh</f>
        <v>0.36804461580497705</v>
      </c>
      <c r="V82" s="22">
        <f>(O82/MWh_per_MMBtu/1000)/U82 + P82/1000</f>
        <v>0</v>
      </c>
      <c r="W82" s="23">
        <v>0</v>
      </c>
      <c r="X82" s="9" t="str">
        <f>HYPERLINK("https://www.eia.gov/outlooks/aeo/assumptions/pdf/electricity.pdf","EIA, AEO2018, Electricity Market Module, Table 2")</f>
        <v>EIA, AEO2018, Electricity Market Module, Table 2</v>
      </c>
      <c r="Y82" s="25">
        <v>1E-8</v>
      </c>
      <c r="Z82" s="31">
        <f>V82/U82+W82/1000+Y82</f>
        <v>1E-8</v>
      </c>
      <c r="AA82" s="4"/>
      <c r="AB82" s="4"/>
      <c r="AC82" s="4"/>
    </row>
    <row r="83" spans="1:29" ht="14.25" customHeight="1" x14ac:dyDescent="0.2">
      <c r="A83" s="14" t="s">
        <v>98</v>
      </c>
      <c r="B83" s="15">
        <v>0</v>
      </c>
      <c r="C83" s="3" t="s">
        <v>99</v>
      </c>
      <c r="D83" t="s">
        <v>100</v>
      </c>
      <c r="E83" s="4"/>
      <c r="F83" s="8"/>
      <c r="G83" s="3"/>
      <c r="H83" s="8"/>
      <c r="I83" s="3"/>
      <c r="J83" s="18"/>
      <c r="K83" s="8"/>
      <c r="L83" s="19"/>
      <c r="M83" s="18"/>
      <c r="N83" s="20"/>
      <c r="O83" s="8"/>
      <c r="P83" s="8"/>
      <c r="Q83" s="21"/>
      <c r="R83" s="4"/>
      <c r="S83" s="8"/>
      <c r="T83" s="4"/>
      <c r="U83" s="22"/>
      <c r="V83" s="22"/>
      <c r="W83" s="23"/>
      <c r="X83" s="24"/>
      <c r="Y83" s="25"/>
      <c r="Z83" s="31"/>
      <c r="AA83" s="4"/>
      <c r="AB83" s="4"/>
      <c r="AC83" s="4"/>
    </row>
    <row r="84" spans="1:29" ht="14.25" customHeight="1" x14ac:dyDescent="0.2">
      <c r="A84" s="14" t="s">
        <v>101</v>
      </c>
      <c r="B84" s="15">
        <v>0</v>
      </c>
      <c r="C84" s="3" t="s">
        <v>102</v>
      </c>
      <c r="D84" t="s">
        <v>103</v>
      </c>
      <c r="E84" s="4"/>
      <c r="F84" s="8"/>
      <c r="G84" s="3"/>
      <c r="H84" s="8"/>
      <c r="I84" s="3"/>
      <c r="J84" s="18"/>
      <c r="K84" s="8"/>
      <c r="L84" s="19"/>
      <c r="M84" s="18"/>
      <c r="N84" s="20"/>
      <c r="O84" s="8"/>
      <c r="P84" s="8"/>
      <c r="Q84" s="21"/>
      <c r="R84" s="4"/>
      <c r="S84" s="8"/>
      <c r="T84" s="4"/>
      <c r="U84" s="22"/>
      <c r="V84" s="22"/>
      <c r="W84" s="23"/>
      <c r="X84" s="24"/>
      <c r="Y84" s="25"/>
      <c r="Z84" s="31"/>
      <c r="AA84" s="4"/>
      <c r="AB84" s="4"/>
      <c r="AC84" s="4"/>
    </row>
    <row r="85" spans="1:29" ht="14.25" customHeight="1" x14ac:dyDescent="0.2">
      <c r="A85" s="14"/>
      <c r="B85" s="15"/>
      <c r="C85" s="3"/>
      <c r="D85" s="3"/>
      <c r="E85" s="4"/>
      <c r="F85" s="8"/>
      <c r="G85" s="3"/>
      <c r="H85" s="8"/>
      <c r="I85" s="3"/>
      <c r="J85" s="18"/>
      <c r="K85" s="8"/>
      <c r="L85" s="4"/>
      <c r="M85" s="18"/>
      <c r="N85" s="20"/>
      <c r="O85" s="8"/>
      <c r="P85" s="8"/>
      <c r="Q85" s="21"/>
      <c r="R85" s="4"/>
      <c r="S85" s="8"/>
      <c r="T85" s="4"/>
      <c r="U85" s="22"/>
      <c r="V85" s="22"/>
      <c r="W85" s="23"/>
      <c r="X85" s="24"/>
      <c r="Y85" s="25"/>
      <c r="Z85" s="31"/>
      <c r="AA85" s="4"/>
      <c r="AB85" s="4"/>
      <c r="AC85" s="4"/>
    </row>
    <row r="86" spans="1:29" ht="14.25" customHeight="1" x14ac:dyDescent="0.2">
      <c r="A86" s="14" t="s">
        <v>167</v>
      </c>
      <c r="B86" s="50" t="s">
        <v>201</v>
      </c>
      <c r="C86" s="3"/>
      <c r="D86" s="4"/>
      <c r="E86" s="4"/>
      <c r="F86" s="8"/>
      <c r="G86" s="3"/>
      <c r="H86" s="8"/>
      <c r="I86" s="3"/>
      <c r="J86" s="18"/>
      <c r="K86" s="8"/>
      <c r="L86" s="4"/>
      <c r="M86" s="18"/>
      <c r="N86" s="20"/>
      <c r="O86" s="8"/>
      <c r="P86" s="8"/>
      <c r="Q86" s="21"/>
      <c r="R86" s="4"/>
      <c r="S86" s="8"/>
      <c r="T86" s="4"/>
      <c r="U86" s="22"/>
      <c r="V86" s="22"/>
      <c r="W86" s="23"/>
      <c r="X86" s="24"/>
      <c r="Y86" s="25"/>
      <c r="Z86" s="20"/>
      <c r="AA86" s="4"/>
      <c r="AB86" s="4"/>
      <c r="AC86" s="4"/>
    </row>
    <row r="87" spans="1:29" ht="14.25" customHeight="1" x14ac:dyDescent="0.2">
      <c r="A87" s="14" t="s">
        <v>168</v>
      </c>
      <c r="B87" s="26">
        <f>N87</f>
        <v>1.954171608436836E-2</v>
      </c>
      <c r="C87" s="3" t="s">
        <v>93</v>
      </c>
      <c r="D87" s="3" t="s">
        <v>94</v>
      </c>
      <c r="E87" s="4"/>
      <c r="F87" s="8">
        <v>1851</v>
      </c>
      <c r="G87" s="9" t="str">
        <f>HYPERLINK("https://www.eia.gov/outlooks/aeo/assumptions/pdf/electricity.pdf","EIA, AEO2018, Electricity Market Module, Table 2")</f>
        <v>EIA, AEO2018, Electricity Market Module, Table 2</v>
      </c>
      <c r="H87" s="8">
        <v>30</v>
      </c>
      <c r="I87" s="9" t="str">
        <f>HYPERLINK("https://www.eia.gov/outlooks/aeo/assumptions/pdf/commercial.pdf","EIA, AEO2018, Commercial Demand Module, Table 3")</f>
        <v>EIA, AEO2018, Commercial Demand Module, Table 3</v>
      </c>
      <c r="J87" s="27">
        <f>DISCOUNT_RATE*(1+DISCOUNT_RATE)^H87/((1+DISCOUNT_RATE)^H87-1)</f>
        <v>8.0586403511111196E-2</v>
      </c>
      <c r="K87" s="8">
        <v>22.02</v>
      </c>
      <c r="L87" s="9" t="str">
        <f>HYPERLINK("https://www.eia.gov/outlooks/aeo/assumptions/pdf/electricity.pdf","EIA, AEO2018, Electricity Market Module, Table 2")</f>
        <v>EIA, AEO2018, Electricity Market Module, Table 2</v>
      </c>
      <c r="M87" s="28">
        <f>F87*J87+K87</f>
        <v>171.18543289906683</v>
      </c>
      <c r="N87" s="29">
        <f>M87/HOURS_PER_YEAR</f>
        <v>1.954171608436836E-2</v>
      </c>
      <c r="O87" s="8"/>
      <c r="P87" s="8"/>
      <c r="Q87" s="21"/>
      <c r="R87" s="4"/>
      <c r="S87" s="8"/>
      <c r="T87" s="4"/>
      <c r="U87" s="22"/>
      <c r="V87" s="22"/>
      <c r="W87" s="23"/>
      <c r="X87" s="24"/>
      <c r="Y87" s="25"/>
      <c r="Z87" s="20"/>
      <c r="AA87" s="4"/>
      <c r="AB87" s="4"/>
      <c r="AC87" s="4"/>
    </row>
    <row r="88" spans="1:29" ht="14.25" customHeight="1" x14ac:dyDescent="0.2">
      <c r="A88" s="14" t="s">
        <v>169</v>
      </c>
      <c r="B88" s="16">
        <f>Z88</f>
        <v>1E-8</v>
      </c>
      <c r="C88" s="3" t="s">
        <v>96</v>
      </c>
      <c r="D88" s="30" t="s">
        <v>97</v>
      </c>
      <c r="E88" s="4"/>
      <c r="F88" s="8"/>
      <c r="G88" s="3"/>
      <c r="H88" s="8"/>
      <c r="I88" s="3"/>
      <c r="J88" s="18"/>
      <c r="K88" s="8"/>
      <c r="L88" s="19"/>
      <c r="M88" s="18"/>
      <c r="N88" s="20"/>
      <c r="O88" s="8">
        <v>0</v>
      </c>
      <c r="P88" s="8">
        <v>0</v>
      </c>
      <c r="Q88" s="21" t="str">
        <f>IF(AND(O88&lt;&gt;0,P88&lt;&gt;0),"bad fuel cost","OK")</f>
        <v>OK</v>
      </c>
      <c r="R88" s="4"/>
      <c r="S88" s="8">
        <v>9271</v>
      </c>
      <c r="T88" s="9" t="str">
        <f>HYPERLINK("https://www.eia.gov/outlooks/aeo/assumptions/pdf/electricity.pdf","EIA, AEO2018, Electricity Market Module, Table 2")</f>
        <v>EIA, AEO2018, Electricity Market Module, Table 2</v>
      </c>
      <c r="U88" s="22">
        <f>1/S88*Btu_per_kWh</f>
        <v>0.36804461580497705</v>
      </c>
      <c r="V88" s="22">
        <f>(O88/MWh_per_MMBtu/1000)/U88 + P88/1000</f>
        <v>0</v>
      </c>
      <c r="W88" s="23">
        <v>0</v>
      </c>
      <c r="X88" s="9" t="str">
        <f>HYPERLINK("https://www.eia.gov/outlooks/aeo/assumptions/pdf/electricity.pdf","EIA, AEO2018, Electricity Market Module, Table 2")</f>
        <v>EIA, AEO2018, Electricity Market Module, Table 2</v>
      </c>
      <c r="Y88" s="25">
        <v>1E-8</v>
      </c>
      <c r="Z88" s="31">
        <f>V88/U88+W88/1000+Y88</f>
        <v>1E-8</v>
      </c>
      <c r="AA88" s="4"/>
      <c r="AB88" s="4"/>
      <c r="AC88" s="4"/>
    </row>
    <row r="89" spans="1:29" ht="14.25" customHeight="1" x14ac:dyDescent="0.2">
      <c r="A89" s="14" t="s">
        <v>170</v>
      </c>
      <c r="B89" s="15">
        <v>0</v>
      </c>
      <c r="C89" s="3" t="s">
        <v>99</v>
      </c>
      <c r="D89" t="s">
        <v>100</v>
      </c>
      <c r="E89" s="4"/>
      <c r="F89" s="8"/>
      <c r="G89" s="3"/>
      <c r="H89" s="8"/>
      <c r="I89" s="3"/>
      <c r="J89" s="18"/>
      <c r="K89" s="8"/>
      <c r="L89" s="19"/>
      <c r="M89" s="18"/>
      <c r="N89" s="20"/>
      <c r="O89" s="8"/>
      <c r="P89" s="8"/>
      <c r="Q89" s="21"/>
      <c r="R89" s="4"/>
      <c r="S89" s="8"/>
      <c r="T89" s="4"/>
      <c r="U89" s="22"/>
      <c r="V89" s="22"/>
      <c r="W89" s="23"/>
      <c r="X89" s="24"/>
      <c r="Y89" s="25"/>
      <c r="Z89" s="31"/>
      <c r="AA89" s="4"/>
      <c r="AB89" s="4"/>
      <c r="AC89" s="4"/>
    </row>
    <row r="90" spans="1:29" ht="14.25" customHeight="1" x14ac:dyDescent="0.2">
      <c r="A90" s="14" t="s">
        <v>171</v>
      </c>
      <c r="B90" s="15">
        <v>0</v>
      </c>
      <c r="C90" s="3" t="s">
        <v>102</v>
      </c>
      <c r="D90" t="s">
        <v>103</v>
      </c>
      <c r="E90" s="4"/>
      <c r="F90" s="8"/>
      <c r="G90" s="3"/>
      <c r="H90" s="8"/>
      <c r="I90" s="3"/>
      <c r="J90" s="18"/>
      <c r="K90" s="8"/>
      <c r="L90" s="19"/>
      <c r="M90" s="18"/>
      <c r="N90" s="20"/>
      <c r="O90" s="8"/>
      <c r="P90" s="8"/>
      <c r="Q90" s="21"/>
      <c r="R90" s="4"/>
      <c r="S90" s="8"/>
      <c r="T90" s="4"/>
      <c r="U90" s="22"/>
      <c r="V90" s="22"/>
      <c r="W90" s="23"/>
      <c r="X90" s="24"/>
      <c r="Y90" s="25"/>
      <c r="Z90" s="31"/>
      <c r="AA90" s="4"/>
      <c r="AB90" s="4"/>
      <c r="AC90" s="4"/>
    </row>
    <row r="91" spans="1:29" ht="14.25" customHeight="1" x14ac:dyDescent="0.2">
      <c r="A91" s="14"/>
      <c r="B91" s="15"/>
      <c r="C91" s="3"/>
      <c r="D91" s="3"/>
      <c r="E91" s="4"/>
      <c r="F91" s="8"/>
      <c r="G91" s="3"/>
      <c r="H91" s="8"/>
      <c r="I91" s="3"/>
      <c r="J91" s="18"/>
      <c r="K91" s="8"/>
      <c r="L91" s="4"/>
      <c r="M91" s="18"/>
      <c r="N91" s="20"/>
      <c r="O91" s="8"/>
      <c r="P91" s="8"/>
      <c r="Q91" s="21"/>
      <c r="R91" s="4"/>
      <c r="S91" s="8"/>
      <c r="T91" s="4"/>
      <c r="U91" s="22"/>
      <c r="V91" s="22"/>
      <c r="W91" s="23"/>
      <c r="X91" s="24"/>
      <c r="Y91" s="25"/>
      <c r="Z91" s="31"/>
      <c r="AA91" s="4"/>
      <c r="AB91" s="4"/>
      <c r="AC91" s="4"/>
    </row>
    <row r="92" spans="1:29" ht="14.25" customHeight="1" x14ac:dyDescent="0.2">
      <c r="A92" s="14" t="s">
        <v>104</v>
      </c>
      <c r="B92" s="50" t="s">
        <v>202</v>
      </c>
      <c r="C92" s="3"/>
      <c r="D92" s="3"/>
      <c r="E92" s="4"/>
      <c r="F92" s="8"/>
      <c r="G92" s="3"/>
      <c r="H92" s="8"/>
      <c r="I92" s="3"/>
      <c r="J92" s="18"/>
      <c r="K92" s="8"/>
      <c r="L92" s="4"/>
      <c r="M92" s="18"/>
      <c r="N92" s="20"/>
      <c r="O92" s="8"/>
      <c r="P92" s="8"/>
      <c r="Q92" s="21"/>
      <c r="R92" s="4"/>
      <c r="S92" s="8"/>
      <c r="T92" s="4"/>
      <c r="U92" s="22"/>
      <c r="V92" s="22"/>
      <c r="W92" s="23"/>
      <c r="X92" s="24"/>
      <c r="Y92" s="25"/>
      <c r="Z92" s="31"/>
      <c r="AA92" s="4"/>
      <c r="AB92" s="4"/>
      <c r="AC92" s="4"/>
    </row>
    <row r="93" spans="1:29" ht="14.25" customHeight="1" x14ac:dyDescent="0.2">
      <c r="A93" s="14" t="s">
        <v>105</v>
      </c>
      <c r="B93" s="26">
        <f>N93</f>
        <v>2.0662291166428225E-2</v>
      </c>
      <c r="C93" s="3" t="s">
        <v>93</v>
      </c>
      <c r="D93" s="3" t="s">
        <v>106</v>
      </c>
      <c r="E93" s="4"/>
      <c r="F93" s="8">
        <v>1657</v>
      </c>
      <c r="G93" s="9" t="str">
        <f>HYPERLINK("https://www.eia.gov/outlooks/aeo/assumptions/pdf/electricity.pdf","EIA, AEO2018, Electricity Market Module, Table 2")</f>
        <v>EIA, AEO2018, Electricity Market Module, Table 2</v>
      </c>
      <c r="H93" s="8">
        <v>30</v>
      </c>
      <c r="I93" s="9" t="str">
        <f>HYPERLINK("https://www.eia.gov/outlooks/aeo/assumptions/pdf/commercial.pdf","EIA, AEO2018, Commercial Demand Module, Table 3")</f>
        <v>EIA, AEO2018, Commercial Demand Module, Table 3</v>
      </c>
      <c r="J93" s="27">
        <f>DISCOUNT_RATE*(1+DISCOUNT_RATE)^H93/((1+DISCOUNT_RATE)^H93-1)</f>
        <v>8.0586403511111196E-2</v>
      </c>
      <c r="K93" s="8">
        <v>47.47</v>
      </c>
      <c r="L93" s="9" t="str">
        <f>HYPERLINK("https://www.eia.gov/outlooks/aeo/assumptions/pdf/electricity.pdf","EIA, AEO2018, Electricity Market Module, Table 2")</f>
        <v>EIA, AEO2018, Electricity Market Module, Table 2</v>
      </c>
      <c r="M93" s="28">
        <f>F93*J93+K93</f>
        <v>181.00167061791126</v>
      </c>
      <c r="N93" s="29">
        <f>M93/HOURS_PER_YEAR</f>
        <v>2.0662291166428225E-2</v>
      </c>
      <c r="O93" s="8"/>
      <c r="P93" s="8"/>
      <c r="Q93" s="21"/>
      <c r="R93" s="4"/>
      <c r="S93" s="8"/>
      <c r="T93" s="4"/>
      <c r="U93" s="22"/>
      <c r="V93" s="22"/>
      <c r="W93" s="23"/>
      <c r="X93" s="24"/>
      <c r="Y93" s="25"/>
      <c r="Z93" s="31"/>
      <c r="AA93" s="4"/>
      <c r="AB93" s="4"/>
      <c r="AC93" s="4"/>
    </row>
    <row r="94" spans="1:29" ht="14.25" customHeight="1" x14ac:dyDescent="0.2">
      <c r="A94" s="14" t="s">
        <v>107</v>
      </c>
      <c r="B94" s="16">
        <f>Z94</f>
        <v>1.05E-8</v>
      </c>
      <c r="C94" s="3" t="s">
        <v>96</v>
      </c>
      <c r="D94" s="30" t="s">
        <v>97</v>
      </c>
      <c r="E94" s="4"/>
      <c r="F94" s="8"/>
      <c r="G94" s="3"/>
      <c r="H94" s="8"/>
      <c r="I94" s="3"/>
      <c r="J94" s="18"/>
      <c r="K94" s="8"/>
      <c r="L94" s="19"/>
      <c r="M94" s="18"/>
      <c r="N94" s="20"/>
      <c r="O94" s="8">
        <v>0</v>
      </c>
      <c r="P94" s="8">
        <v>0</v>
      </c>
      <c r="Q94" s="21" t="str">
        <f>IF(AND(O94&lt;&gt;0,P94&lt;&gt;0),"bad fuel cost","OK")</f>
        <v>OK</v>
      </c>
      <c r="R94" s="4"/>
      <c r="S94" s="8">
        <v>9271</v>
      </c>
      <c r="T94" s="9" t="str">
        <f>HYPERLINK("https://www.eia.gov/outlooks/aeo/assumptions/pdf/electricity.pdf","EIA, AEO2018, Electricity Market Module, Table 2")</f>
        <v>EIA, AEO2018, Electricity Market Module, Table 2</v>
      </c>
      <c r="U94" s="22">
        <f>1/S94*Btu_per_kWh</f>
        <v>0.36804461580497705</v>
      </c>
      <c r="V94" s="22">
        <f>(O94/MWh_per_MMBtu/1000)/U94 + P94/1000</f>
        <v>0</v>
      </c>
      <c r="W94" s="23">
        <v>0</v>
      </c>
      <c r="X94" s="9" t="str">
        <f>HYPERLINK("https://www.eia.gov/outlooks/aeo/assumptions/pdf/electricity.pdf","EIA, AEO2018, Electricity Market Module, Table 2")</f>
        <v>EIA, AEO2018, Electricity Market Module, Table 2</v>
      </c>
      <c r="Y94" s="25">
        <v>1.05E-8</v>
      </c>
      <c r="Z94" s="31">
        <f>V94/U94+W94/1000+Y94</f>
        <v>1.05E-8</v>
      </c>
      <c r="AA94" s="4"/>
      <c r="AB94" s="4"/>
      <c r="AC94" s="4"/>
    </row>
    <row r="95" spans="1:29" ht="14.25" customHeight="1" x14ac:dyDescent="0.2">
      <c r="A95" s="14" t="s">
        <v>108</v>
      </c>
      <c r="B95" s="15">
        <v>0</v>
      </c>
      <c r="C95" s="3" t="s">
        <v>99</v>
      </c>
      <c r="D95" s="3" t="s">
        <v>100</v>
      </c>
      <c r="E95" s="4"/>
      <c r="F95" s="8"/>
      <c r="G95" s="3"/>
      <c r="H95" s="8"/>
      <c r="I95" s="3"/>
      <c r="J95" s="18"/>
      <c r="K95" s="8"/>
      <c r="L95" s="19"/>
      <c r="M95" s="18"/>
      <c r="N95" s="20"/>
      <c r="O95" s="8"/>
      <c r="P95" s="8"/>
      <c r="Q95" s="21"/>
      <c r="R95" s="4"/>
      <c r="S95" s="8"/>
      <c r="T95" s="4"/>
      <c r="U95" s="22"/>
      <c r="V95" s="22"/>
      <c r="W95" s="23"/>
      <c r="X95" s="24"/>
      <c r="Y95" s="25"/>
      <c r="Z95" s="31"/>
      <c r="AA95" s="4"/>
      <c r="AB95" s="4"/>
      <c r="AC95" s="4"/>
    </row>
    <row r="96" spans="1:29" ht="14.25" customHeight="1" x14ac:dyDescent="0.2">
      <c r="A96" s="14" t="s">
        <v>109</v>
      </c>
      <c r="B96" s="15">
        <v>0</v>
      </c>
      <c r="C96" s="3" t="s">
        <v>102</v>
      </c>
      <c r="D96" s="3" t="s">
        <v>103</v>
      </c>
      <c r="E96" s="4"/>
      <c r="F96" s="8"/>
      <c r="G96" s="3"/>
      <c r="H96" s="8"/>
      <c r="I96" s="3"/>
      <c r="J96" s="18"/>
      <c r="K96" s="8"/>
      <c r="L96" s="19"/>
      <c r="M96" s="18"/>
      <c r="N96" s="20"/>
      <c r="O96" s="8"/>
      <c r="P96" s="8"/>
      <c r="Q96" s="21"/>
      <c r="R96" s="4"/>
      <c r="S96" s="8"/>
      <c r="T96" s="4"/>
      <c r="U96" s="22"/>
      <c r="V96" s="22"/>
      <c r="W96" s="23"/>
      <c r="X96" s="24"/>
      <c r="Y96" s="25"/>
      <c r="Z96" s="31"/>
      <c r="AA96" s="4"/>
      <c r="AB96" s="4"/>
      <c r="AC96" s="4"/>
    </row>
    <row r="97" spans="1:29" ht="14.25" customHeight="1" x14ac:dyDescent="0.2">
      <c r="A97" s="14"/>
      <c r="B97" s="15"/>
      <c r="C97" s="3"/>
      <c r="D97" s="3"/>
      <c r="E97" s="4"/>
      <c r="F97" s="8"/>
      <c r="G97" s="3"/>
      <c r="H97" s="8"/>
      <c r="I97" s="3"/>
      <c r="J97" s="18"/>
      <c r="K97" s="8"/>
      <c r="L97" s="4"/>
      <c r="M97" s="18"/>
      <c r="N97" s="20"/>
      <c r="O97" s="8"/>
      <c r="P97" s="8"/>
      <c r="Q97" s="21"/>
      <c r="R97" s="4"/>
      <c r="S97" s="8"/>
      <c r="T97" s="4"/>
      <c r="U97" s="22"/>
      <c r="V97" s="22"/>
      <c r="W97" s="23"/>
      <c r="X97" s="24"/>
      <c r="Y97" s="25"/>
      <c r="Z97" s="31"/>
      <c r="AA97" s="4"/>
      <c r="AB97" s="4"/>
      <c r="AC97" s="4"/>
    </row>
    <row r="98" spans="1:29" ht="14.25" customHeight="1" x14ac:dyDescent="0.2">
      <c r="A98" s="14" t="s">
        <v>172</v>
      </c>
      <c r="B98" s="50" t="s">
        <v>202</v>
      </c>
      <c r="C98" s="3"/>
      <c r="D98" s="3"/>
      <c r="E98" s="4"/>
      <c r="F98" s="8"/>
      <c r="G98" s="3"/>
      <c r="H98" s="8"/>
      <c r="I98" s="3"/>
      <c r="J98" s="18"/>
      <c r="K98" s="8"/>
      <c r="L98" s="4"/>
      <c r="M98" s="18"/>
      <c r="N98" s="20"/>
      <c r="O98" s="8"/>
      <c r="P98" s="8"/>
      <c r="Q98" s="21"/>
      <c r="R98" s="4"/>
      <c r="S98" s="8"/>
      <c r="T98" s="4"/>
      <c r="U98" s="22"/>
      <c r="V98" s="22"/>
      <c r="W98" s="23"/>
      <c r="X98" s="24"/>
      <c r="Y98" s="25"/>
      <c r="Z98" s="31"/>
      <c r="AA98" s="4"/>
      <c r="AB98" s="4"/>
      <c r="AC98" s="4"/>
    </row>
    <row r="99" spans="1:29" ht="14.25" customHeight="1" x14ac:dyDescent="0.2">
      <c r="A99" s="14" t="s">
        <v>173</v>
      </c>
      <c r="B99" s="26">
        <f>N99</f>
        <v>2.0662291166428225E-2</v>
      </c>
      <c r="C99" s="3" t="s">
        <v>93</v>
      </c>
      <c r="D99" s="3" t="s">
        <v>106</v>
      </c>
      <c r="E99" s="4"/>
      <c r="F99" s="8">
        <v>1657</v>
      </c>
      <c r="G99" s="9" t="str">
        <f>HYPERLINK("https://www.eia.gov/outlooks/aeo/assumptions/pdf/electricity.pdf","EIA, AEO2018, Electricity Market Module, Table 2")</f>
        <v>EIA, AEO2018, Electricity Market Module, Table 2</v>
      </c>
      <c r="H99" s="8">
        <v>30</v>
      </c>
      <c r="I99" s="9" t="str">
        <f>HYPERLINK("https://www.eia.gov/outlooks/aeo/assumptions/pdf/commercial.pdf","EIA, AEO2018, Commercial Demand Module, Table 3")</f>
        <v>EIA, AEO2018, Commercial Demand Module, Table 3</v>
      </c>
      <c r="J99" s="27">
        <f>DISCOUNT_RATE*(1+DISCOUNT_RATE)^H99/((1+DISCOUNT_RATE)^H99-1)</f>
        <v>8.0586403511111196E-2</v>
      </c>
      <c r="K99" s="8">
        <v>47.47</v>
      </c>
      <c r="L99" s="9" t="str">
        <f>HYPERLINK("https://www.eia.gov/outlooks/aeo/assumptions/pdf/electricity.pdf","EIA, AEO2018, Electricity Market Module, Table 2")</f>
        <v>EIA, AEO2018, Electricity Market Module, Table 2</v>
      </c>
      <c r="M99" s="28">
        <f>F99*J99+K99</f>
        <v>181.00167061791126</v>
      </c>
      <c r="N99" s="29">
        <f>M99/HOURS_PER_YEAR</f>
        <v>2.0662291166428225E-2</v>
      </c>
      <c r="O99" s="8"/>
      <c r="P99" s="8"/>
      <c r="Q99" s="21"/>
      <c r="R99" s="4"/>
      <c r="S99" s="8"/>
      <c r="T99" s="4"/>
      <c r="U99" s="22"/>
      <c r="V99" s="22"/>
      <c r="W99" s="23"/>
      <c r="X99" s="24"/>
      <c r="Y99" s="25"/>
      <c r="Z99" s="31"/>
      <c r="AA99" s="4"/>
      <c r="AB99" s="4"/>
      <c r="AC99" s="4"/>
    </row>
    <row r="100" spans="1:29" ht="14.25" customHeight="1" x14ac:dyDescent="0.2">
      <c r="A100" s="14" t="s">
        <v>174</v>
      </c>
      <c r="B100" s="16">
        <f>Z100</f>
        <v>1.05E-8</v>
      </c>
      <c r="C100" s="3" t="s">
        <v>96</v>
      </c>
      <c r="D100" s="30" t="s">
        <v>97</v>
      </c>
      <c r="E100" s="4"/>
      <c r="F100" s="8"/>
      <c r="G100" s="3"/>
      <c r="H100" s="8"/>
      <c r="I100" s="3"/>
      <c r="J100" s="18"/>
      <c r="K100" s="8"/>
      <c r="L100" s="19"/>
      <c r="M100" s="18"/>
      <c r="N100" s="20"/>
      <c r="O100" s="8">
        <v>0</v>
      </c>
      <c r="P100" s="8">
        <v>0</v>
      </c>
      <c r="Q100" s="21" t="str">
        <f>IF(AND(O100&lt;&gt;0,P100&lt;&gt;0),"bad fuel cost","OK")</f>
        <v>OK</v>
      </c>
      <c r="R100" s="4"/>
      <c r="S100" s="8">
        <v>9271</v>
      </c>
      <c r="T100" s="9" t="str">
        <f>HYPERLINK("https://www.eia.gov/outlooks/aeo/assumptions/pdf/electricity.pdf","EIA, AEO2018, Electricity Market Module, Table 2")</f>
        <v>EIA, AEO2018, Electricity Market Module, Table 2</v>
      </c>
      <c r="U100" s="22">
        <f>1/S100*Btu_per_kWh</f>
        <v>0.36804461580497705</v>
      </c>
      <c r="V100" s="22">
        <f>(O100/MWh_per_MMBtu/1000)/U100 + P100/1000</f>
        <v>0</v>
      </c>
      <c r="W100" s="23">
        <v>0</v>
      </c>
      <c r="X100" s="9" t="str">
        <f>HYPERLINK("https://www.eia.gov/outlooks/aeo/assumptions/pdf/electricity.pdf","EIA, AEO2018, Electricity Market Module, Table 2")</f>
        <v>EIA, AEO2018, Electricity Market Module, Table 2</v>
      </c>
      <c r="Y100" s="25">
        <v>1.05E-8</v>
      </c>
      <c r="Z100" s="31">
        <f>V100/U100+W100/1000+Y100</f>
        <v>1.05E-8</v>
      </c>
      <c r="AA100" s="4"/>
      <c r="AB100" s="4"/>
      <c r="AC100" s="4"/>
    </row>
    <row r="101" spans="1:29" ht="14.25" customHeight="1" x14ac:dyDescent="0.2">
      <c r="A101" s="14" t="s">
        <v>175</v>
      </c>
      <c r="B101" s="15">
        <v>0</v>
      </c>
      <c r="C101" s="3" t="s">
        <v>99</v>
      </c>
      <c r="D101" s="3" t="s">
        <v>100</v>
      </c>
      <c r="E101" s="4"/>
      <c r="F101" s="8"/>
      <c r="G101" s="3"/>
      <c r="H101" s="8"/>
      <c r="I101" s="3"/>
      <c r="J101" s="18"/>
      <c r="K101" s="8"/>
      <c r="L101" s="19"/>
      <c r="M101" s="18"/>
      <c r="N101" s="20"/>
      <c r="O101" s="8"/>
      <c r="P101" s="8"/>
      <c r="Q101" s="21"/>
      <c r="R101" s="4"/>
      <c r="S101" s="8"/>
      <c r="T101" s="4"/>
      <c r="U101" s="22"/>
      <c r="V101" s="22"/>
      <c r="W101" s="23"/>
      <c r="X101" s="24"/>
      <c r="Y101" s="25"/>
      <c r="Z101" s="31"/>
      <c r="AA101" s="4"/>
      <c r="AB101" s="4"/>
      <c r="AC101" s="4"/>
    </row>
    <row r="102" spans="1:29" ht="14.25" customHeight="1" x14ac:dyDescent="0.2">
      <c r="A102" s="14" t="s">
        <v>176</v>
      </c>
      <c r="B102" s="15">
        <v>0</v>
      </c>
      <c r="C102" s="3" t="s">
        <v>102</v>
      </c>
      <c r="D102" s="3" t="s">
        <v>103</v>
      </c>
      <c r="E102" s="4"/>
      <c r="F102" s="8"/>
      <c r="G102" s="3"/>
      <c r="H102" s="8"/>
      <c r="I102" s="3"/>
      <c r="J102" s="18"/>
      <c r="K102" s="8"/>
      <c r="L102" s="19"/>
      <c r="M102" s="18"/>
      <c r="N102" s="20"/>
      <c r="O102" s="8"/>
      <c r="P102" s="8"/>
      <c r="Q102" s="21"/>
      <c r="R102" s="4"/>
      <c r="S102" s="8"/>
      <c r="T102" s="4"/>
      <c r="U102" s="22"/>
      <c r="V102" s="22"/>
      <c r="W102" s="23"/>
      <c r="X102" s="24"/>
      <c r="Y102" s="25"/>
      <c r="Z102" s="31"/>
      <c r="AA102" s="4"/>
      <c r="AB102" s="4"/>
      <c r="AC102" s="4"/>
    </row>
    <row r="103" spans="1:29" ht="14.25" customHeight="1" x14ac:dyDescent="0.2">
      <c r="A103" s="14"/>
      <c r="B103" s="15"/>
      <c r="C103" s="3"/>
      <c r="D103" s="3"/>
      <c r="E103" s="4"/>
      <c r="F103" s="8"/>
      <c r="G103" s="3"/>
      <c r="H103" s="8"/>
      <c r="I103" s="3"/>
      <c r="J103" s="18"/>
      <c r="K103" s="8"/>
      <c r="L103" s="4"/>
      <c r="M103" s="18"/>
      <c r="N103" s="20"/>
      <c r="O103" s="8"/>
      <c r="P103" s="8"/>
      <c r="Q103" s="21"/>
      <c r="R103" s="4"/>
      <c r="S103" s="8"/>
      <c r="T103" s="4"/>
      <c r="U103" s="22"/>
      <c r="V103" s="22"/>
      <c r="W103" s="23"/>
      <c r="X103" s="24"/>
      <c r="Y103" s="25"/>
      <c r="Z103" s="31"/>
      <c r="AA103" s="4"/>
      <c r="AB103" s="4"/>
      <c r="AC103" s="4"/>
    </row>
    <row r="104" spans="1:29" ht="14.25" customHeight="1" x14ac:dyDescent="0.2">
      <c r="A104" s="14" t="s">
        <v>110</v>
      </c>
      <c r="B104" s="26">
        <f>N104</f>
        <v>1.1849754917794188E-2</v>
      </c>
      <c r="C104" s="3" t="s">
        <v>93</v>
      </c>
      <c r="D104" s="3"/>
      <c r="E104" s="4"/>
      <c r="F104" s="8">
        <v>982</v>
      </c>
      <c r="G104" s="9" t="str">
        <f>HYPERLINK("https://www.eia.gov/outlooks/aeo/assumptions/pdf/electricity.pdf","EIA, AEO2018, Electricity Market Module, Table 2")</f>
        <v>EIA, AEO2018, Electricity Market Module, Table 2</v>
      </c>
      <c r="H104" s="8">
        <v>20</v>
      </c>
      <c r="I104" s="9" t="str">
        <f>HYPERLINK("https://www.eia.gov/outlooks/aeo/assumptions/pdf/commercial.pdf","EIA, AEO2018, Commercial Demand Module, Table 3")</f>
        <v>EIA, AEO2018, Commercial Demand Module, Table 3</v>
      </c>
      <c r="J104" s="27">
        <f>DISCOUNT_RATE*(1+DISCOUNT_RATE)^H104/((1+DISCOUNT_RATE)^H104-1)</f>
        <v>9.4392925743255696E-2</v>
      </c>
      <c r="K104" s="8">
        <v>11.11</v>
      </c>
      <c r="L104" s="9" t="str">
        <f>HYPERLINK("https://www.eia.gov/outlooks/aeo/assumptions/pdf/electricity.pdf","EIA, AEO2018, Electricity Market Module, Table 2")</f>
        <v>EIA, AEO2018, Electricity Market Module, Table 2</v>
      </c>
      <c r="M104" s="28">
        <f>F104*J104+K104</f>
        <v>103.80385307987709</v>
      </c>
      <c r="N104" s="29">
        <f>M104/HOURS_PER_YEAR</f>
        <v>1.1849754917794188E-2</v>
      </c>
      <c r="O104" s="8"/>
      <c r="P104" s="8"/>
      <c r="Q104" s="21"/>
      <c r="R104" s="4"/>
      <c r="S104" s="8"/>
      <c r="T104" s="4"/>
      <c r="U104" s="22"/>
      <c r="V104" s="22"/>
      <c r="W104" s="23"/>
      <c r="X104" s="24"/>
      <c r="Y104" s="25"/>
      <c r="Z104" s="31"/>
      <c r="AA104" s="4"/>
      <c r="AB104" s="4"/>
      <c r="AC104" s="4"/>
    </row>
    <row r="105" spans="1:29" ht="14.25" customHeight="1" x14ac:dyDescent="0.2">
      <c r="A105" s="14" t="s">
        <v>111</v>
      </c>
      <c r="B105" s="16">
        <f>Z105</f>
        <v>3.8992074681058302E-2</v>
      </c>
      <c r="C105" s="3" t="s">
        <v>96</v>
      </c>
      <c r="D105" s="3"/>
      <c r="E105" s="4"/>
      <c r="F105" s="8"/>
      <c r="G105" s="3"/>
      <c r="H105" s="8"/>
      <c r="I105" s="3"/>
      <c r="J105" s="18"/>
      <c r="K105" s="8"/>
      <c r="L105" s="32"/>
      <c r="M105" s="18"/>
      <c r="N105" s="20"/>
      <c r="O105" s="8">
        <v>3</v>
      </c>
      <c r="P105" s="8">
        <v>0</v>
      </c>
      <c r="Q105" s="21" t="str">
        <f>IF(AND(O105&lt;&gt;0,P105&lt;&gt;0),"bad fuel cost","OK")</f>
        <v>OK</v>
      </c>
      <c r="R105" s="33" t="str">
        <f>HYPERLINK("https://www.eia.gov/electricity/annual/html/epa_07_20.html","EIA, EPA2016, Table 7.20")</f>
        <v>EIA, EPA2016, Table 7.20</v>
      </c>
      <c r="S105" s="8">
        <v>6350</v>
      </c>
      <c r="T105" s="9" t="str">
        <f>HYPERLINK("https://www.eia.gov/outlooks/aeo/assumptions/pdf/electricity.pdf","EIA, AEO2018, Electricity Market Module, Table 2")</f>
        <v>EIA, AEO2018, Electricity Market Module, Table 2</v>
      </c>
      <c r="U105" s="22">
        <f>1/S105*Btu_per_kWh</f>
        <v>0.53734513907526638</v>
      </c>
      <c r="V105" s="22">
        <f>(O105/MWh_per_MMBtu/1000)/U105 + P105/1000</f>
        <v>1.9050000000000001E-2</v>
      </c>
      <c r="W105" s="23">
        <v>3.54</v>
      </c>
      <c r="X105" s="9" t="str">
        <f>HYPERLINK("https://www.eia.gov/outlooks/aeo/assumptions/pdf/electricity.pdf","EIA, AEO2018, Electricity Market Module, Table 2")</f>
        <v>EIA, AEO2018, Electricity Market Module, Table 2</v>
      </c>
      <c r="Y105" s="25">
        <v>0</v>
      </c>
      <c r="Z105" s="31">
        <f>V105/U105+W105/1000+Y105</f>
        <v>3.8992074681058302E-2</v>
      </c>
      <c r="AA105" s="4"/>
      <c r="AB105" s="4"/>
      <c r="AC105" s="4"/>
    </row>
    <row r="106" spans="1:29" ht="14.25" customHeight="1" x14ac:dyDescent="0.2">
      <c r="A106" s="14" t="s">
        <v>112</v>
      </c>
      <c r="B106" s="15">
        <v>0</v>
      </c>
      <c r="C106" s="3" t="s">
        <v>99</v>
      </c>
      <c r="D106" s="3" t="s">
        <v>100</v>
      </c>
      <c r="E106" s="4"/>
      <c r="F106" s="8"/>
      <c r="G106" s="3"/>
      <c r="H106" s="8"/>
      <c r="I106" s="3"/>
      <c r="J106" s="18"/>
      <c r="K106" s="8"/>
      <c r="L106" s="19"/>
      <c r="M106" s="18"/>
      <c r="N106" s="20"/>
      <c r="O106" s="8"/>
      <c r="P106" s="8"/>
      <c r="Q106" s="21"/>
      <c r="R106" s="4"/>
      <c r="S106" s="8"/>
      <c r="T106" s="4"/>
      <c r="U106" s="22"/>
      <c r="V106" s="22"/>
      <c r="W106" s="23"/>
      <c r="X106" s="24"/>
      <c r="Y106" s="25"/>
      <c r="Z106" s="31"/>
      <c r="AA106" s="4"/>
      <c r="AB106" s="4"/>
      <c r="AC106" s="4"/>
    </row>
    <row r="107" spans="1:29" ht="14.25" customHeight="1" x14ac:dyDescent="0.2">
      <c r="A107" s="14" t="s">
        <v>113</v>
      </c>
      <c r="B107" s="34">
        <v>0.46100000000000002</v>
      </c>
      <c r="C107" s="3" t="s">
        <v>102</v>
      </c>
      <c r="D107" s="3" t="s">
        <v>114</v>
      </c>
      <c r="E107" s="4"/>
      <c r="F107" s="8"/>
      <c r="G107" s="3"/>
      <c r="H107" s="8"/>
      <c r="I107" s="3"/>
      <c r="J107" s="18"/>
      <c r="K107" s="8"/>
      <c r="L107" s="35"/>
      <c r="M107" s="18"/>
      <c r="N107" s="20"/>
      <c r="O107" s="8"/>
      <c r="P107" s="8"/>
      <c r="Q107" s="21"/>
      <c r="R107" s="4"/>
      <c r="S107" s="8"/>
      <c r="T107" s="4"/>
      <c r="U107" s="22"/>
      <c r="V107" s="22"/>
      <c r="W107" s="23"/>
      <c r="X107" s="24"/>
      <c r="Y107" s="25"/>
      <c r="Z107" s="31"/>
      <c r="AA107" s="4"/>
      <c r="AB107" s="4"/>
      <c r="AC107" s="4"/>
    </row>
    <row r="108" spans="1:29" ht="14.25" customHeight="1" x14ac:dyDescent="0.2">
      <c r="A108" s="14"/>
      <c r="B108" s="15"/>
      <c r="C108" s="3"/>
      <c r="D108" s="3"/>
      <c r="E108" s="4"/>
      <c r="F108" s="8"/>
      <c r="G108" s="3"/>
      <c r="H108" s="8"/>
      <c r="I108" s="3"/>
      <c r="J108" s="18"/>
      <c r="K108" s="8"/>
      <c r="L108" s="4"/>
      <c r="M108" s="18"/>
      <c r="N108" s="20"/>
      <c r="O108" s="8"/>
      <c r="P108" s="8"/>
      <c r="Q108" s="21"/>
      <c r="R108" s="4"/>
      <c r="S108" s="8"/>
      <c r="T108" s="4"/>
      <c r="U108" s="22"/>
      <c r="V108" s="22"/>
      <c r="W108" s="23"/>
      <c r="X108" s="24"/>
      <c r="Y108" s="25"/>
      <c r="Z108" s="31"/>
      <c r="AA108" s="4"/>
      <c r="AB108" s="4"/>
      <c r="AC108" s="4"/>
    </row>
    <row r="109" spans="1:29" ht="14.25" customHeight="1" x14ac:dyDescent="0.2">
      <c r="A109" s="14" t="s">
        <v>115</v>
      </c>
      <c r="B109" s="26">
        <f>N109</f>
        <v>2.7289339439678213E-2</v>
      </c>
      <c r="C109" s="3" t="s">
        <v>93</v>
      </c>
      <c r="D109" s="3"/>
      <c r="E109" s="4"/>
      <c r="F109" s="8">
        <v>2175</v>
      </c>
      <c r="G109" s="9" t="str">
        <f>HYPERLINK("https://www.eia.gov/outlooks/aeo/assumptions/pdf/electricity.pdf","EIA, AEO2018, Electricity Market Module, Table 2")</f>
        <v>EIA, AEO2018, Electricity Market Module, Table 2</v>
      </c>
      <c r="H109" s="8">
        <v>20</v>
      </c>
      <c r="I109" s="9" t="str">
        <f>HYPERLINK("https://www.eia.gov/outlooks/aeo/assumptions/pdf/commercial.pdf","EIA, AEO2018, Commercial Demand Module, Table 3")</f>
        <v>EIA, AEO2018, Commercial Demand Module, Table 3</v>
      </c>
      <c r="J109" s="27">
        <f>DISCOUNT_RATE*(1+DISCOUNT_RATE)^H109/((1+DISCOUNT_RATE)^H109-1)</f>
        <v>9.4392925743255696E-2</v>
      </c>
      <c r="K109" s="8">
        <v>33.75</v>
      </c>
      <c r="L109" s="9" t="str">
        <f>HYPERLINK("https://www.eia.gov/outlooks/aeo/assumptions/pdf/electricity.pdf","EIA, AEO2018, Electricity Market Module, Table 2")</f>
        <v>EIA, AEO2018, Electricity Market Module, Table 2</v>
      </c>
      <c r="M109" s="28">
        <f>F109*J109+K109</f>
        <v>239.05461349158114</v>
      </c>
      <c r="N109" s="29">
        <f>M109/HOURS_PER_YEAR</f>
        <v>2.7289339439678213E-2</v>
      </c>
      <c r="O109" s="8"/>
      <c r="P109" s="8"/>
      <c r="Q109" s="21"/>
      <c r="R109" s="4"/>
      <c r="S109" s="8"/>
      <c r="T109" s="4"/>
      <c r="U109" s="22"/>
      <c r="V109" s="22"/>
      <c r="W109" s="23"/>
      <c r="X109" s="24"/>
      <c r="Y109" s="25"/>
      <c r="Z109" s="31"/>
      <c r="AA109" s="4"/>
      <c r="AB109" s="4"/>
      <c r="AC109" s="4"/>
    </row>
    <row r="110" spans="1:29" ht="14.25" customHeight="1" x14ac:dyDescent="0.2">
      <c r="A110" s="14" t="s">
        <v>116</v>
      </c>
      <c r="B110" s="16">
        <f>Z110</f>
        <v>5.6563468785905562E-2</v>
      </c>
      <c r="C110" s="3" t="s">
        <v>96</v>
      </c>
      <c r="D110" s="3"/>
      <c r="E110" s="4"/>
      <c r="F110" s="8"/>
      <c r="G110" s="3"/>
      <c r="H110" s="8"/>
      <c r="I110" s="3"/>
      <c r="J110" s="18"/>
      <c r="K110" s="8"/>
      <c r="L110" s="32"/>
      <c r="M110" s="18"/>
      <c r="N110" s="20"/>
      <c r="O110" s="8">
        <v>3</v>
      </c>
      <c r="P110" s="8">
        <v>0</v>
      </c>
      <c r="Q110" s="21" t="str">
        <f>IF(AND(O110&lt;&gt;0,P110&lt;&gt;0),"bad fuel cost","OK")</f>
        <v>OK</v>
      </c>
      <c r="R110" s="33" t="str">
        <f>HYPERLINK("https://www.eia.gov/electricity/annual/html/epa_07_20.html","EIA, EPA2016, Table 7.20")</f>
        <v>EIA, EPA2016, Table 7.20</v>
      </c>
      <c r="S110" s="8">
        <v>7493</v>
      </c>
      <c r="T110" s="9" t="str">
        <f>HYPERLINK("https://www.eia.gov/outlooks/aeo/assumptions/pdf/electricity.pdf","EIA, AEO2018, Electricity Market Module, Table 2")</f>
        <v>EIA, AEO2018, Electricity Market Module, Table 2</v>
      </c>
      <c r="U110" s="22">
        <f>1/S110*Btu_per_kWh</f>
        <v>0.4553772365044631</v>
      </c>
      <c r="V110" s="22">
        <f>(O110/MWh_per_MMBtu/1000)/U110 + P110/1000</f>
        <v>2.2478999999999999E-2</v>
      </c>
      <c r="W110" s="23">
        <v>7.2</v>
      </c>
      <c r="X110" s="9" t="str">
        <f>HYPERLINK("https://www.eia.gov/outlooks/aeo/assumptions/pdf/electricity.pdf","EIA, AEO2018, Electricity Market Module, Table 2")</f>
        <v>EIA, AEO2018, Electricity Market Module, Table 2</v>
      </c>
      <c r="Y110" s="25">
        <v>0</v>
      </c>
      <c r="Z110" s="31">
        <f>V110/U110+W110/1000+Y110</f>
        <v>5.6563468785905562E-2</v>
      </c>
      <c r="AA110" s="4"/>
      <c r="AB110" s="4"/>
      <c r="AC110" s="4"/>
    </row>
    <row r="111" spans="1:29" ht="14.25" customHeight="1" x14ac:dyDescent="0.2">
      <c r="A111" s="14" t="s">
        <v>117</v>
      </c>
      <c r="B111" s="15">
        <v>0</v>
      </c>
      <c r="C111" s="3" t="s">
        <v>99</v>
      </c>
      <c r="D111" s="3" t="s">
        <v>100</v>
      </c>
      <c r="E111" s="4"/>
      <c r="F111" s="8"/>
      <c r="G111" s="3"/>
      <c r="H111" s="8"/>
      <c r="I111" s="3"/>
      <c r="J111" s="18"/>
      <c r="K111" s="8"/>
      <c r="L111" s="19"/>
      <c r="M111" s="18"/>
      <c r="N111" s="20"/>
      <c r="O111" s="8"/>
      <c r="P111" s="8"/>
      <c r="Q111" s="21"/>
      <c r="R111" s="4"/>
      <c r="S111" s="8"/>
      <c r="T111" s="4"/>
      <c r="U111" s="22"/>
      <c r="V111" s="22"/>
      <c r="W111" s="23"/>
      <c r="X111" s="24"/>
      <c r="Y111" s="25"/>
      <c r="Z111" s="31"/>
      <c r="AA111" s="4"/>
      <c r="AB111" s="4"/>
      <c r="AC111" s="4"/>
    </row>
    <row r="112" spans="1:29" ht="14.25" customHeight="1" x14ac:dyDescent="0.2">
      <c r="A112" s="14" t="s">
        <v>118</v>
      </c>
      <c r="B112" s="34">
        <v>0.16700000000000001</v>
      </c>
      <c r="C112" s="3" t="s">
        <v>102</v>
      </c>
      <c r="D112" s="3" t="s">
        <v>119</v>
      </c>
      <c r="E112" s="4"/>
      <c r="F112" s="8"/>
      <c r="G112" s="3"/>
      <c r="H112" s="8"/>
      <c r="I112" s="3"/>
      <c r="J112" s="18"/>
      <c r="K112" s="8"/>
      <c r="L112" s="35"/>
      <c r="M112" s="18"/>
      <c r="N112" s="20"/>
      <c r="O112" s="8"/>
      <c r="P112" s="8"/>
      <c r="Q112" s="21"/>
      <c r="R112" s="4"/>
      <c r="S112" s="8"/>
      <c r="T112" s="4"/>
      <c r="U112" s="22"/>
      <c r="V112" s="22"/>
      <c r="W112" s="23"/>
      <c r="X112" s="24"/>
      <c r="Y112" s="25"/>
      <c r="Z112" s="31"/>
      <c r="AA112" s="4"/>
      <c r="AB112" s="4"/>
      <c r="AC112" s="4"/>
    </row>
    <row r="113" spans="1:29" ht="14.25" customHeight="1" x14ac:dyDescent="0.2">
      <c r="A113" s="14"/>
      <c r="B113" s="15"/>
      <c r="C113" s="3"/>
      <c r="D113" s="3"/>
      <c r="E113" s="4"/>
      <c r="F113" s="8"/>
      <c r="G113" s="3"/>
      <c r="H113" s="8"/>
      <c r="I113" s="3"/>
      <c r="J113" s="18"/>
      <c r="K113" s="8"/>
      <c r="L113" s="4"/>
      <c r="M113" s="18"/>
      <c r="N113" s="20"/>
      <c r="O113" s="8"/>
      <c r="P113" s="8"/>
      <c r="Q113" s="21"/>
      <c r="R113" s="4"/>
      <c r="S113" s="8"/>
      <c r="T113" s="4"/>
      <c r="U113" s="22"/>
      <c r="V113" s="22"/>
      <c r="W113" s="23"/>
      <c r="X113" s="24"/>
      <c r="Y113" s="25"/>
      <c r="Z113" s="31"/>
      <c r="AA113" s="4"/>
      <c r="AB113" s="4"/>
      <c r="AC113" s="4"/>
    </row>
    <row r="114" spans="1:29" ht="14.25" customHeight="1" x14ac:dyDescent="0.2">
      <c r="A114" s="14" t="s">
        <v>120</v>
      </c>
      <c r="B114" s="26">
        <f>N114</f>
        <v>6.4795381249142345E-2</v>
      </c>
      <c r="C114" s="3" t="s">
        <v>93</v>
      </c>
      <c r="D114" s="30" t="s">
        <v>121</v>
      </c>
      <c r="E114" s="4"/>
      <c r="F114" s="8">
        <v>5946</v>
      </c>
      <c r="G114" s="9" t="str">
        <f>HYPERLINK("https://www.eia.gov/outlooks/aeo/assumptions/pdf/electricity.pdf","EIA, AEO2018, Electricity Market Module, Table 2")</f>
        <v>EIA, AEO2018, Electricity Market Module, Table 2</v>
      </c>
      <c r="H114" s="8">
        <v>40</v>
      </c>
      <c r="I114" s="9" t="str">
        <f>HYPERLINK("https://www.eia.gov/todayinenergy/detail.php?id=19091","EIA, 2014; NRC, 2018")</f>
        <v>EIA, 2014; NRC, 2018</v>
      </c>
      <c r="J114" s="27">
        <f>DISCOUNT_RATE*(1+DISCOUNT_RATE)^H114/((1+DISCOUNT_RATE)^H114-1)</f>
        <v>7.5009138873610326E-2</v>
      </c>
      <c r="K114" s="8">
        <v>101.28</v>
      </c>
      <c r="L114" s="9" t="str">
        <f>HYPERLINK("https://www.eia.gov/outlooks/aeo/assumptions/pdf/electricity.pdf","EIA, AEO2018, Electricity Market Module, Table 2")</f>
        <v>EIA, AEO2018, Electricity Market Module, Table 2</v>
      </c>
      <c r="M114" s="28">
        <f>F114*J114+K114</f>
        <v>547.28433974248696</v>
      </c>
      <c r="N114" s="36">
        <f>M114/HOURS_PER_YEAR+W115/1000</f>
        <v>6.4795381249142345E-2</v>
      </c>
      <c r="O114" s="8"/>
      <c r="P114" s="8"/>
      <c r="Q114" s="21"/>
      <c r="R114" s="4"/>
      <c r="S114" s="8"/>
      <c r="T114" s="4"/>
      <c r="U114" s="22"/>
      <c r="V114" s="22"/>
      <c r="W114" s="23"/>
      <c r="X114" s="24"/>
      <c r="Y114" s="25"/>
      <c r="Z114" s="37"/>
      <c r="AA114" s="3" t="s">
        <v>122</v>
      </c>
      <c r="AB114" s="4"/>
      <c r="AC114" s="4"/>
    </row>
    <row r="115" spans="1:29" ht="14.25" customHeight="1" x14ac:dyDescent="0.2">
      <c r="A115" s="14" t="s">
        <v>123</v>
      </c>
      <c r="B115" s="16">
        <f>Z115</f>
        <v>2.2838149285310763E-2</v>
      </c>
      <c r="C115" s="3" t="s">
        <v>96</v>
      </c>
      <c r="D115" s="30" t="s">
        <v>121</v>
      </c>
      <c r="E115" s="4"/>
      <c r="F115" s="8"/>
      <c r="G115" s="3"/>
      <c r="H115" s="8"/>
      <c r="I115" s="3"/>
      <c r="J115" s="18"/>
      <c r="K115" s="8"/>
      <c r="L115" s="32"/>
      <c r="M115" s="18"/>
      <c r="N115" s="20"/>
      <c r="O115" s="8">
        <v>0</v>
      </c>
      <c r="P115" s="8">
        <v>7.45</v>
      </c>
      <c r="Q115" s="21" t="str">
        <f>IF(AND(O115&lt;&gt;0,P115&lt;&gt;0),"bad fuel cost","OK")</f>
        <v>OK</v>
      </c>
      <c r="R115" s="9" t="str">
        <f>HYPERLINK("https://www.eia.gov/electricity/annual/html/epa_08_04.html","EIA, EPA2016, Table 8.4")</f>
        <v>EIA, EPA2016, Table 8.4</v>
      </c>
      <c r="S115" s="8">
        <v>10460</v>
      </c>
      <c r="T115" s="9" t="str">
        <f>HYPERLINK("https://www.eia.gov/outlooks/aeo/assumptions/pdf/electricity.pdf","EIA, AEO2018, Electricity Market Module, Table 2")</f>
        <v>EIA, AEO2018, Electricity Market Module, Table 2</v>
      </c>
      <c r="U115" s="22">
        <f>1/S115*Btu_per_kWh</f>
        <v>0.32620856913269042</v>
      </c>
      <c r="V115" s="22">
        <f>(O115/MWh_per_MMBtu/1000)/U115 + P115/1000</f>
        <v>7.45E-3</v>
      </c>
      <c r="W115" s="23">
        <v>2.3199999999999998</v>
      </c>
      <c r="X115" s="9" t="str">
        <f>HYPERLINK("https://www.eia.gov/outlooks/aeo/assumptions/pdf/electricity.pdf","EIA, AEO2018, Electricity Market Module, Table 2")</f>
        <v>EIA, AEO2018, Electricity Market Module, Table 2</v>
      </c>
      <c r="Y115" s="25">
        <v>0</v>
      </c>
      <c r="Z115" s="37">
        <f>V115/U115+Y115</f>
        <v>2.2838149285310763E-2</v>
      </c>
      <c r="AA115" s="3" t="s">
        <v>124</v>
      </c>
      <c r="AB115" s="4"/>
      <c r="AC115" s="4"/>
    </row>
    <row r="116" spans="1:29" ht="14.25" customHeight="1" x14ac:dyDescent="0.2">
      <c r="A116" s="14" t="s">
        <v>125</v>
      </c>
      <c r="B116" s="15">
        <v>0</v>
      </c>
      <c r="C116" s="3" t="s">
        <v>99</v>
      </c>
      <c r="D116" s="3" t="s">
        <v>100</v>
      </c>
      <c r="E116" s="4"/>
      <c r="F116" s="8"/>
      <c r="G116" s="3"/>
      <c r="H116" s="8"/>
      <c r="I116" s="3"/>
      <c r="J116" s="18"/>
      <c r="K116" s="8"/>
      <c r="L116" s="19"/>
      <c r="M116" s="18"/>
      <c r="N116" s="20"/>
      <c r="O116" s="8"/>
      <c r="P116" s="8"/>
      <c r="Q116" s="21"/>
      <c r="R116" s="4"/>
      <c r="S116" s="8"/>
      <c r="T116" s="4"/>
      <c r="U116" s="22"/>
      <c r="V116" s="22"/>
      <c r="W116" s="23"/>
      <c r="X116" s="24"/>
      <c r="Y116" s="25"/>
      <c r="Z116" s="20"/>
      <c r="AA116" s="4"/>
      <c r="AB116" s="4"/>
      <c r="AC116" s="4"/>
    </row>
    <row r="117" spans="1:29" ht="14.25" customHeight="1" x14ac:dyDescent="0.2">
      <c r="A117" s="14" t="s">
        <v>126</v>
      </c>
      <c r="B117" s="15">
        <v>0</v>
      </c>
      <c r="C117" s="3" t="s">
        <v>102</v>
      </c>
      <c r="D117" s="3" t="s">
        <v>103</v>
      </c>
      <c r="E117" s="4"/>
      <c r="F117" s="8"/>
      <c r="G117" s="3"/>
      <c r="H117" s="8"/>
      <c r="I117" s="3"/>
      <c r="J117" s="18"/>
      <c r="K117" s="8"/>
      <c r="L117" s="19"/>
      <c r="M117" s="18"/>
      <c r="N117" s="20"/>
      <c r="O117" s="8"/>
      <c r="P117" s="8"/>
      <c r="Q117" s="21"/>
      <c r="R117" s="4"/>
      <c r="S117" s="8"/>
      <c r="T117" s="4"/>
      <c r="U117" s="22"/>
      <c r="V117" s="22"/>
      <c r="W117" s="23"/>
      <c r="X117" s="24"/>
      <c r="Y117" s="25"/>
      <c r="Z117" s="20"/>
      <c r="AA117" s="4"/>
      <c r="AB117" s="4"/>
      <c r="AC117" s="4"/>
    </row>
    <row r="118" spans="1:29" ht="14.25" customHeight="1" x14ac:dyDescent="0.2">
      <c r="A118" s="14"/>
      <c r="B118" s="15"/>
      <c r="C118" s="3"/>
      <c r="D118" s="3"/>
      <c r="E118" s="4"/>
      <c r="F118" s="8"/>
      <c r="G118" s="3"/>
      <c r="H118" s="8"/>
      <c r="I118" s="3"/>
      <c r="J118" s="18"/>
      <c r="K118" s="8"/>
      <c r="L118" s="4"/>
      <c r="M118" s="18"/>
      <c r="N118" s="20"/>
      <c r="O118" s="8"/>
      <c r="P118" s="8"/>
      <c r="Q118" s="21"/>
      <c r="R118" s="4"/>
      <c r="S118" s="8"/>
      <c r="T118" s="4"/>
      <c r="U118" s="22"/>
      <c r="V118" s="22"/>
      <c r="W118" s="23"/>
      <c r="X118" s="24"/>
      <c r="Y118" s="25"/>
      <c r="Z118" s="20"/>
      <c r="AA118" s="4"/>
      <c r="AB118" s="4"/>
      <c r="AC118" s="4"/>
    </row>
    <row r="119" spans="1:29" ht="14.25" customHeight="1" x14ac:dyDescent="0.2">
      <c r="A119" s="14" t="s">
        <v>127</v>
      </c>
      <c r="B119" s="26">
        <f>N119</f>
        <v>4.2420694305755928E-3</v>
      </c>
      <c r="C119" s="3" t="s">
        <v>128</v>
      </c>
      <c r="D119" s="3" t="s">
        <v>129</v>
      </c>
      <c r="E119" s="4"/>
      <c r="F119" s="8">
        <v>261</v>
      </c>
      <c r="G119" s="9" t="str">
        <f>HYPERLINK("http://science.sciencemag.org/content/360/6396/eaas9793/tab-pdf","Davis et al., 2018, Science")</f>
        <v>Davis et al., 2018, Science</v>
      </c>
      <c r="H119" s="8">
        <v>10</v>
      </c>
      <c r="I119" s="9" t="str">
        <f>HYPERLINK("https://www.lazard.com/media/450338/lazard-levelized-cost-of-storage-version-30.pdf","LAZARD, 2017, Appendix A")</f>
        <v>LAZARD, 2017, Appendix A</v>
      </c>
      <c r="J119" s="27">
        <f>DISCOUNT_RATE*(1+DISCOUNT_RATE)^H119/((1+DISCOUNT_RATE)^H119-1)</f>
        <v>0.14237750272736471</v>
      </c>
      <c r="K119" s="8">
        <v>0</v>
      </c>
      <c r="L119" s="32"/>
      <c r="M119" s="28">
        <f>F119*J119+K119</f>
        <v>37.160528211842191</v>
      </c>
      <c r="N119" s="29">
        <f>M119/HOURS_PER_YEAR</f>
        <v>4.2420694305755928E-3</v>
      </c>
      <c r="O119" s="8"/>
      <c r="P119" s="8"/>
      <c r="Q119" s="21"/>
      <c r="R119" s="4"/>
      <c r="S119" s="8"/>
      <c r="T119" s="4"/>
      <c r="U119" s="22"/>
      <c r="V119" s="22"/>
      <c r="W119" s="23"/>
      <c r="X119" s="24"/>
      <c r="Y119" s="25"/>
      <c r="Z119" s="20"/>
      <c r="AA119" s="4"/>
      <c r="AB119" s="4"/>
      <c r="AC119" s="4"/>
    </row>
    <row r="120" spans="1:29" ht="14.25" customHeight="1" x14ac:dyDescent="0.2">
      <c r="A120" s="14" t="s">
        <v>130</v>
      </c>
      <c r="B120" s="16">
        <f t="shared" ref="B120:B121" si="0">Z120</f>
        <v>0</v>
      </c>
      <c r="C120" s="3" t="s">
        <v>93</v>
      </c>
      <c r="D120" s="3"/>
      <c r="E120" s="4"/>
      <c r="F120" s="8"/>
      <c r="G120" s="3"/>
      <c r="H120" s="8"/>
      <c r="I120" s="3"/>
      <c r="J120" s="18"/>
      <c r="K120" s="8"/>
      <c r="L120" s="4"/>
      <c r="M120" s="18"/>
      <c r="N120" s="20"/>
      <c r="O120" s="8">
        <v>0</v>
      </c>
      <c r="P120" s="8">
        <v>0</v>
      </c>
      <c r="Q120" s="21" t="str">
        <f t="shared" ref="Q120:Q121" si="1">IF(AND(O120&lt;&gt;0,P120&lt;&gt;0),"bad fuel cost","OK")</f>
        <v>OK</v>
      </c>
      <c r="R120" s="4"/>
      <c r="S120" s="8">
        <v>0</v>
      </c>
      <c r="T120" s="4"/>
      <c r="U120" s="22">
        <v>1</v>
      </c>
      <c r="V120" s="22"/>
      <c r="W120" s="23">
        <v>0</v>
      </c>
      <c r="X120" s="24"/>
      <c r="Y120" s="25"/>
      <c r="Z120" s="31">
        <f t="shared" ref="Z120:Z121" si="2">V120/U120+W120/1000+Y120</f>
        <v>0</v>
      </c>
      <c r="AA120" s="4"/>
      <c r="AB120" s="4"/>
      <c r="AC120" s="38"/>
    </row>
    <row r="121" spans="1:29" ht="14.25" customHeight="1" x14ac:dyDescent="0.2">
      <c r="A121" s="14" t="s">
        <v>131</v>
      </c>
      <c r="B121" s="16">
        <f t="shared" si="0"/>
        <v>0</v>
      </c>
      <c r="C121" s="3" t="s">
        <v>93</v>
      </c>
      <c r="D121" s="3"/>
      <c r="E121" s="4"/>
      <c r="F121" s="8"/>
      <c r="G121" s="3"/>
      <c r="H121" s="8"/>
      <c r="I121" s="3"/>
      <c r="J121" s="18"/>
      <c r="K121" s="8"/>
      <c r="L121" s="4"/>
      <c r="M121" s="18"/>
      <c r="N121" s="20"/>
      <c r="O121" s="8">
        <v>0</v>
      </c>
      <c r="P121" s="8">
        <v>0</v>
      </c>
      <c r="Q121" s="21" t="str">
        <f t="shared" si="1"/>
        <v>OK</v>
      </c>
      <c r="R121" s="4"/>
      <c r="S121" s="8">
        <v>0</v>
      </c>
      <c r="T121" s="4"/>
      <c r="U121" s="22">
        <v>1</v>
      </c>
      <c r="V121" s="22"/>
      <c r="W121" s="23">
        <v>0</v>
      </c>
      <c r="X121" s="24"/>
      <c r="Y121" s="25"/>
      <c r="Z121" s="31">
        <f t="shared" si="2"/>
        <v>0</v>
      </c>
      <c r="AA121" s="4"/>
      <c r="AB121" s="4"/>
      <c r="AC121" s="4"/>
    </row>
    <row r="122" spans="1:29" ht="14.25" customHeight="1" x14ac:dyDescent="0.2">
      <c r="A122" s="52" t="s">
        <v>162</v>
      </c>
      <c r="B122" s="15">
        <v>0.9</v>
      </c>
      <c r="C122" s="3"/>
      <c r="D122" s="3" t="s">
        <v>132</v>
      </c>
      <c r="E122" s="4"/>
      <c r="F122" s="8"/>
      <c r="G122" s="3"/>
      <c r="H122" s="8"/>
      <c r="I122" s="3"/>
      <c r="J122" s="18"/>
      <c r="K122" s="8"/>
      <c r="L122" s="4"/>
      <c r="M122" s="18"/>
      <c r="N122" s="20"/>
      <c r="O122" s="8"/>
      <c r="P122" s="8"/>
      <c r="Q122" s="21"/>
      <c r="R122" s="4"/>
      <c r="S122" s="8"/>
      <c r="T122" s="4"/>
      <c r="U122" s="22"/>
      <c r="V122" s="22"/>
      <c r="W122" s="23"/>
      <c r="X122" s="24"/>
      <c r="Y122" s="25"/>
      <c r="Z122" s="20"/>
      <c r="AA122" s="4"/>
      <c r="AB122" s="4"/>
      <c r="AC122" s="4"/>
    </row>
    <row r="123" spans="1:29" ht="14.25" customHeight="1" x14ac:dyDescent="0.2">
      <c r="A123" s="52" t="s">
        <v>163</v>
      </c>
      <c r="B123" s="26">
        <f>1.01^(1/HOURS_PER_YEAR)-1</f>
        <v>1.1358831626395727E-6</v>
      </c>
      <c r="C123" s="3" t="s">
        <v>133</v>
      </c>
      <c r="D123" s="3" t="s">
        <v>134</v>
      </c>
      <c r="E123" s="9" t="str">
        <f>HYPERLINK("https://batteryuniversity.com/learn/article/elevating_self_discharge","Buchmann, 2018, Battery University")</f>
        <v>Buchmann, 2018, Battery University</v>
      </c>
      <c r="F123" s="8"/>
      <c r="G123" s="3"/>
      <c r="H123" s="8"/>
      <c r="I123" s="3"/>
      <c r="J123" s="18"/>
      <c r="K123" s="8"/>
      <c r="L123" s="32"/>
      <c r="M123" s="18"/>
      <c r="N123" s="20"/>
      <c r="O123" s="8"/>
      <c r="P123" s="8"/>
      <c r="Q123" s="21"/>
      <c r="R123" s="4"/>
      <c r="S123" s="8"/>
      <c r="T123" s="4"/>
      <c r="U123" s="22"/>
      <c r="V123" s="22"/>
      <c r="W123" s="23"/>
      <c r="X123" s="24"/>
      <c r="Y123" s="25"/>
      <c r="Z123" s="20"/>
      <c r="AA123" s="4"/>
      <c r="AB123" s="4"/>
      <c r="AC123" s="4"/>
    </row>
    <row r="124" spans="1:29" ht="14.25" customHeight="1" x14ac:dyDescent="0.2">
      <c r="A124" s="52" t="s">
        <v>164</v>
      </c>
      <c r="B124" s="34">
        <f>1568/261</f>
        <v>6.0076628352490422</v>
      </c>
      <c r="C124" s="3" t="s">
        <v>135</v>
      </c>
      <c r="D124" s="3" t="s">
        <v>136</v>
      </c>
      <c r="E124" s="4"/>
      <c r="F124" s="8"/>
      <c r="G124" s="9"/>
      <c r="H124" s="8"/>
      <c r="I124" s="3"/>
      <c r="J124" s="18"/>
      <c r="K124" s="8"/>
      <c r="L124" s="4"/>
      <c r="M124" s="18"/>
      <c r="N124" s="20"/>
      <c r="O124" s="8"/>
      <c r="P124" s="8"/>
      <c r="Q124" s="21"/>
      <c r="R124" s="4"/>
      <c r="S124" s="8"/>
      <c r="T124" s="4"/>
      <c r="U124" s="22"/>
      <c r="V124" s="22"/>
      <c r="W124" s="23"/>
      <c r="X124" s="24"/>
      <c r="Y124" s="25"/>
      <c r="Z124" s="20"/>
      <c r="AA124" s="4"/>
      <c r="AB124" s="4"/>
      <c r="AC124" s="4"/>
    </row>
    <row r="125" spans="1:29" ht="14.25" customHeight="1" x14ac:dyDescent="0.2">
      <c r="A125" s="14"/>
      <c r="B125" s="15"/>
      <c r="C125" s="3"/>
      <c r="D125" s="3"/>
      <c r="E125" s="4"/>
      <c r="F125" s="8"/>
      <c r="G125" s="3"/>
      <c r="H125" s="8"/>
      <c r="I125" s="3"/>
      <c r="J125" s="18"/>
      <c r="K125" s="8"/>
      <c r="L125" s="4"/>
      <c r="M125" s="18"/>
      <c r="N125" s="20"/>
      <c r="O125" s="8"/>
      <c r="P125" s="8"/>
      <c r="Q125" s="21"/>
      <c r="R125" s="4"/>
      <c r="S125" s="8"/>
      <c r="T125" s="4"/>
      <c r="U125" s="22"/>
      <c r="V125" s="22"/>
      <c r="W125" s="23"/>
      <c r="X125" s="24"/>
      <c r="Y125" s="25"/>
      <c r="Z125" s="20"/>
      <c r="AA125" s="4"/>
      <c r="AB125" s="4"/>
      <c r="AC125" s="4"/>
    </row>
    <row r="126" spans="1:29" ht="14.25" customHeight="1" x14ac:dyDescent="0.2">
      <c r="A126" s="14" t="s">
        <v>178</v>
      </c>
      <c r="B126" s="26">
        <f>N126</f>
        <v>4.2420694305755928E-3</v>
      </c>
      <c r="C126" s="3" t="s">
        <v>128</v>
      </c>
      <c r="D126" s="3" t="s">
        <v>129</v>
      </c>
      <c r="E126" s="4"/>
      <c r="F126" s="8">
        <v>261</v>
      </c>
      <c r="G126" s="9" t="str">
        <f>HYPERLINK("http://science.sciencemag.org/content/360/6396/eaas9793/tab-pdf","Davis et al., 2018, Science")</f>
        <v>Davis et al., 2018, Science</v>
      </c>
      <c r="H126" s="8">
        <v>10</v>
      </c>
      <c r="I126" s="9" t="str">
        <f>HYPERLINK("https://www.lazard.com/media/450338/lazard-levelized-cost-of-storage-version-30.pdf","LAZARD, 2017, Appendix A")</f>
        <v>LAZARD, 2017, Appendix A</v>
      </c>
      <c r="J126" s="27">
        <f>DISCOUNT_RATE*(1+DISCOUNT_RATE)^H126/((1+DISCOUNT_RATE)^H126-1)</f>
        <v>0.14237750272736471</v>
      </c>
      <c r="K126" s="8">
        <v>0</v>
      </c>
      <c r="L126" s="32"/>
      <c r="M126" s="28">
        <f>F126*J126+K126</f>
        <v>37.160528211842191</v>
      </c>
      <c r="N126" s="29">
        <f>M126/HOURS_PER_YEAR</f>
        <v>4.2420694305755928E-3</v>
      </c>
      <c r="O126" s="8"/>
      <c r="P126" s="8"/>
      <c r="Q126" s="21"/>
      <c r="R126" s="4"/>
      <c r="S126" s="8"/>
      <c r="T126" s="4"/>
      <c r="U126" s="22"/>
      <c r="V126" s="22"/>
      <c r="W126" s="23"/>
      <c r="X126" s="24"/>
      <c r="Y126" s="25"/>
      <c r="Z126" s="20"/>
      <c r="AA126" s="4"/>
      <c r="AB126" s="4"/>
      <c r="AC126" s="4"/>
    </row>
    <row r="127" spans="1:29" ht="14.25" customHeight="1" x14ac:dyDescent="0.2">
      <c r="A127" s="14" t="s">
        <v>179</v>
      </c>
      <c r="B127" s="16">
        <f t="shared" ref="B127:B128" si="3">Z127</f>
        <v>0</v>
      </c>
      <c r="C127" s="3" t="s">
        <v>93</v>
      </c>
      <c r="D127" s="3"/>
      <c r="E127" s="4"/>
      <c r="F127" s="8"/>
      <c r="G127" s="3"/>
      <c r="H127" s="8"/>
      <c r="I127" s="3"/>
      <c r="J127" s="18"/>
      <c r="K127" s="8"/>
      <c r="L127" s="4"/>
      <c r="M127" s="18"/>
      <c r="N127" s="20"/>
      <c r="O127" s="8">
        <v>0</v>
      </c>
      <c r="P127" s="8">
        <v>0</v>
      </c>
      <c r="Q127" s="21" t="str">
        <f t="shared" ref="Q127:Q128" si="4">IF(AND(O127&lt;&gt;0,P127&lt;&gt;0),"bad fuel cost","OK")</f>
        <v>OK</v>
      </c>
      <c r="R127" s="4"/>
      <c r="S127" s="8">
        <v>0</v>
      </c>
      <c r="T127" s="4"/>
      <c r="U127" s="22">
        <v>1</v>
      </c>
      <c r="V127" s="22"/>
      <c r="W127" s="23">
        <v>0</v>
      </c>
      <c r="X127" s="24"/>
      <c r="Y127" s="25"/>
      <c r="Z127" s="31">
        <f t="shared" ref="Z127:Z128" si="5">V127/U127+W127/1000+Y127</f>
        <v>0</v>
      </c>
      <c r="AA127" s="4"/>
      <c r="AB127" s="4"/>
      <c r="AC127" s="38"/>
    </row>
    <row r="128" spans="1:29" ht="14.25" customHeight="1" x14ac:dyDescent="0.2">
      <c r="A128" s="14" t="s">
        <v>180</v>
      </c>
      <c r="B128" s="16">
        <f t="shared" si="3"/>
        <v>0</v>
      </c>
      <c r="C128" s="3" t="s">
        <v>93</v>
      </c>
      <c r="D128" s="3"/>
      <c r="E128" s="4"/>
      <c r="F128" s="8"/>
      <c r="G128" s="3"/>
      <c r="H128" s="8"/>
      <c r="I128" s="3"/>
      <c r="J128" s="18"/>
      <c r="K128" s="8"/>
      <c r="L128" s="4"/>
      <c r="M128" s="18"/>
      <c r="N128" s="20"/>
      <c r="O128" s="8">
        <v>0</v>
      </c>
      <c r="P128" s="8">
        <v>0</v>
      </c>
      <c r="Q128" s="21" t="str">
        <f t="shared" si="4"/>
        <v>OK</v>
      </c>
      <c r="R128" s="4"/>
      <c r="S128" s="8">
        <v>0</v>
      </c>
      <c r="T128" s="4"/>
      <c r="U128" s="22">
        <v>1</v>
      </c>
      <c r="V128" s="22"/>
      <c r="W128" s="23">
        <v>0</v>
      </c>
      <c r="X128" s="24"/>
      <c r="Y128" s="25"/>
      <c r="Z128" s="31">
        <f t="shared" si="5"/>
        <v>0</v>
      </c>
      <c r="AA128" s="4"/>
      <c r="AB128" s="4"/>
      <c r="AC128" s="4"/>
    </row>
    <row r="129" spans="1:29" ht="14.25" customHeight="1" x14ac:dyDescent="0.2">
      <c r="A129" s="52" t="s">
        <v>181</v>
      </c>
      <c r="B129" s="15">
        <v>0.9</v>
      </c>
      <c r="C129" s="3"/>
      <c r="D129" s="3" t="s">
        <v>132</v>
      </c>
      <c r="E129" s="4"/>
      <c r="F129" s="8"/>
      <c r="G129" s="3"/>
      <c r="H129" s="8"/>
      <c r="I129" s="3"/>
      <c r="J129" s="18"/>
      <c r="K129" s="8"/>
      <c r="L129" s="4"/>
      <c r="M129" s="18"/>
      <c r="N129" s="20"/>
      <c r="O129" s="8"/>
      <c r="P129" s="8"/>
      <c r="Q129" s="21"/>
      <c r="R129" s="4"/>
      <c r="S129" s="8"/>
      <c r="T129" s="4"/>
      <c r="U129" s="22"/>
      <c r="V129" s="22"/>
      <c r="W129" s="23"/>
      <c r="X129" s="24"/>
      <c r="Y129" s="25"/>
      <c r="Z129" s="20"/>
      <c r="AA129" s="4"/>
      <c r="AB129" s="4"/>
      <c r="AC129" s="4"/>
    </row>
    <row r="130" spans="1:29" ht="14.25" customHeight="1" x14ac:dyDescent="0.2">
      <c r="A130" s="52" t="s">
        <v>182</v>
      </c>
      <c r="B130" s="26">
        <f>1.01^(1/HOURS_PER_YEAR)-1</f>
        <v>1.1358831626395727E-6</v>
      </c>
      <c r="C130" s="3" t="s">
        <v>133</v>
      </c>
      <c r="D130" s="3" t="s">
        <v>134</v>
      </c>
      <c r="E130" s="9" t="str">
        <f>HYPERLINK("https://batteryuniversity.com/learn/article/elevating_self_discharge","Buchmann, 2018, Battery University")</f>
        <v>Buchmann, 2018, Battery University</v>
      </c>
      <c r="F130" s="8"/>
      <c r="G130" s="3"/>
      <c r="H130" s="8"/>
      <c r="I130" s="3"/>
      <c r="J130" s="18"/>
      <c r="K130" s="8"/>
      <c r="L130" s="32"/>
      <c r="M130" s="18"/>
      <c r="N130" s="20"/>
      <c r="O130" s="8"/>
      <c r="P130" s="8"/>
      <c r="Q130" s="21"/>
      <c r="R130" s="4"/>
      <c r="S130" s="8"/>
      <c r="T130" s="4"/>
      <c r="U130" s="22"/>
      <c r="V130" s="22"/>
      <c r="W130" s="23"/>
      <c r="X130" s="24"/>
      <c r="Y130" s="25"/>
      <c r="Z130" s="20"/>
      <c r="AA130" s="4"/>
      <c r="AB130" s="4"/>
      <c r="AC130" s="4"/>
    </row>
    <row r="131" spans="1:29" ht="14.25" customHeight="1" x14ac:dyDescent="0.2">
      <c r="A131" s="52" t="s">
        <v>183</v>
      </c>
      <c r="B131" s="34">
        <f>1568/261</f>
        <v>6.0076628352490422</v>
      </c>
      <c r="C131" s="3" t="s">
        <v>135</v>
      </c>
      <c r="D131" s="3" t="s">
        <v>136</v>
      </c>
      <c r="E131" s="4"/>
      <c r="F131" s="8"/>
      <c r="G131" s="9"/>
      <c r="H131" s="8"/>
      <c r="I131" s="3"/>
      <c r="J131" s="18"/>
      <c r="K131" s="8"/>
      <c r="L131" s="4"/>
      <c r="M131" s="18"/>
      <c r="N131" s="20"/>
      <c r="O131" s="8"/>
      <c r="P131" s="8"/>
      <c r="Q131" s="21"/>
      <c r="R131" s="4"/>
      <c r="S131" s="8"/>
      <c r="T131" s="4"/>
      <c r="U131" s="22"/>
      <c r="V131" s="22"/>
      <c r="W131" s="23"/>
      <c r="X131" s="24"/>
      <c r="Y131" s="25"/>
      <c r="Z131" s="20"/>
      <c r="AA131" s="4"/>
      <c r="AB131" s="4"/>
      <c r="AC131" s="4"/>
    </row>
    <row r="132" spans="1:29" ht="14.25" customHeight="1" x14ac:dyDescent="0.2">
      <c r="A132" s="14"/>
      <c r="B132" s="15"/>
      <c r="C132" s="3"/>
      <c r="D132" s="3"/>
      <c r="E132" s="4"/>
      <c r="F132" s="8"/>
      <c r="G132" s="3"/>
      <c r="H132" s="8"/>
      <c r="I132" s="3"/>
      <c r="J132" s="18"/>
      <c r="K132" s="8"/>
      <c r="L132" s="4"/>
      <c r="M132" s="18"/>
      <c r="N132" s="20"/>
      <c r="O132" s="8"/>
      <c r="P132" s="8"/>
      <c r="Q132" s="21"/>
      <c r="R132" s="4"/>
      <c r="S132" s="8"/>
      <c r="T132" s="4"/>
      <c r="U132" s="22"/>
      <c r="V132" s="22"/>
      <c r="W132" s="23"/>
      <c r="X132" s="24"/>
      <c r="Y132" s="25"/>
      <c r="Z132" s="20"/>
      <c r="AA132" s="4"/>
      <c r="AB132" s="4"/>
      <c r="AC132" s="4"/>
    </row>
    <row r="133" spans="1:29" ht="14.25" customHeight="1" x14ac:dyDescent="0.2">
      <c r="A133" s="52" t="s">
        <v>137</v>
      </c>
      <c r="B133" s="39">
        <f t="shared" ref="B133:B135" si="6">N133</f>
        <v>3.2326344432621811E-6</v>
      </c>
      <c r="C133" s="3" t="s">
        <v>128</v>
      </c>
      <c r="D133" s="3" t="s">
        <v>138</v>
      </c>
      <c r="E133" s="4"/>
      <c r="F133" s="8">
        <v>0.3</v>
      </c>
      <c r="G133" s="9" t="str">
        <f>HYPERLINK("https://prod-ng.sandia.gov/techlib-noauth/access-control.cgi/2011/114845.pdf","Schoenung, 2011, Sandia Report")</f>
        <v>Schoenung, 2011, Sandia Report</v>
      </c>
      <c r="H133" s="40">
        <v>20</v>
      </c>
      <c r="I133" s="30" t="s">
        <v>139</v>
      </c>
      <c r="J133" s="27">
        <f>DISCOUNT_RATE*(1+DISCOUNT_RATE)^H133/((1+DISCOUNT_RATE)^H133-1)</f>
        <v>9.4392925743255696E-2</v>
      </c>
      <c r="K133" s="8">
        <v>0</v>
      </c>
      <c r="L133" s="32"/>
      <c r="M133" s="28">
        <f t="shared" ref="M133:M135" si="7">F133*J133+K133</f>
        <v>2.8317877722976708E-2</v>
      </c>
      <c r="N133" s="41">
        <f>M133/HOURS_PER_YEAR</f>
        <v>3.2326344432621811E-6</v>
      </c>
      <c r="O133" s="8"/>
      <c r="P133" s="8"/>
      <c r="Q133" s="21"/>
      <c r="R133" s="4"/>
      <c r="S133" s="8"/>
      <c r="T133" s="4"/>
      <c r="U133" s="22"/>
      <c r="V133" s="22"/>
      <c r="W133" s="23"/>
      <c r="X133" s="24"/>
      <c r="Y133" s="25"/>
      <c r="Z133" s="20"/>
      <c r="AA133" s="4"/>
      <c r="AB133" s="4"/>
      <c r="AC133" s="4"/>
    </row>
    <row r="134" spans="1:29" ht="14.25" customHeight="1" x14ac:dyDescent="0.2">
      <c r="A134" s="52" t="s">
        <v>140</v>
      </c>
      <c r="B134" s="39">
        <f t="shared" si="6"/>
        <v>1.1852992958627998E-2</v>
      </c>
      <c r="C134" s="3" t="s">
        <v>93</v>
      </c>
      <c r="D134" s="3"/>
      <c r="E134" s="4"/>
      <c r="F134" s="8">
        <v>1100</v>
      </c>
      <c r="G134" s="9" t="str">
        <f t="shared" ref="G134:G135" si="8">HYPERLINK("http://science.sciencemag.org/content/360/6396/eaas9793/tab-pdf","Davis et al., 2018, Science")</f>
        <v>Davis et al., 2018, Science</v>
      </c>
      <c r="H134" s="40">
        <v>20</v>
      </c>
      <c r="I134" s="30" t="s">
        <v>139</v>
      </c>
      <c r="J134" s="27">
        <f>DISCOUNT_RATE*(1+DISCOUNT_RATE)^H134/((1+DISCOUNT_RATE)^H134-1)</f>
        <v>9.4392925743255696E-2</v>
      </c>
      <c r="K134" s="8">
        <v>0</v>
      </c>
      <c r="L134" s="32"/>
      <c r="M134" s="28">
        <f t="shared" si="7"/>
        <v>103.83221831758127</v>
      </c>
      <c r="N134" s="29">
        <f>M134/HOURS_PER_YEAR</f>
        <v>1.1852992958627998E-2</v>
      </c>
      <c r="O134" s="8"/>
      <c r="P134" s="8"/>
      <c r="Q134" s="21"/>
      <c r="R134" s="4"/>
      <c r="S134" s="8"/>
      <c r="T134" s="4"/>
      <c r="U134" s="22"/>
      <c r="V134" s="22"/>
      <c r="W134" s="23"/>
      <c r="X134" s="24"/>
      <c r="Y134" s="25"/>
      <c r="Z134" s="20"/>
      <c r="AA134" s="4"/>
      <c r="AB134" s="4"/>
      <c r="AC134" s="4"/>
    </row>
    <row r="135" spans="1:29" ht="14.25" customHeight="1" x14ac:dyDescent="0.2">
      <c r="A135" s="52" t="s">
        <v>141</v>
      </c>
      <c r="B135" s="39">
        <f t="shared" si="6"/>
        <v>4.9567061463353448E-2</v>
      </c>
      <c r="C135" s="3" t="s">
        <v>93</v>
      </c>
      <c r="D135" s="3"/>
      <c r="E135" s="4"/>
      <c r="F135" s="8">
        <v>4600</v>
      </c>
      <c r="G135" s="9" t="str">
        <f t="shared" si="8"/>
        <v>Davis et al., 2018, Science</v>
      </c>
      <c r="H135" s="40">
        <v>20</v>
      </c>
      <c r="I135" s="30" t="s">
        <v>139</v>
      </c>
      <c r="J135" s="27">
        <f>DISCOUNT_RATE*(1+DISCOUNT_RATE)^H135/((1+DISCOUNT_RATE)^H135-1)</f>
        <v>9.4392925743255696E-2</v>
      </c>
      <c r="K135" s="8">
        <v>0</v>
      </c>
      <c r="L135" s="32"/>
      <c r="M135" s="28">
        <f t="shared" si="7"/>
        <v>434.20745841897622</v>
      </c>
      <c r="N135" s="29">
        <f>M135/HOURS_PER_YEAR</f>
        <v>4.9567061463353448E-2</v>
      </c>
      <c r="O135" s="8"/>
      <c r="P135" s="8"/>
      <c r="Q135" s="21"/>
      <c r="R135" s="4"/>
      <c r="S135" s="8"/>
      <c r="T135" s="4"/>
      <c r="U135" s="22"/>
      <c r="V135" s="22"/>
      <c r="W135" s="23"/>
      <c r="X135" s="24"/>
      <c r="Y135" s="25"/>
      <c r="Z135" s="20"/>
      <c r="AA135" s="4"/>
      <c r="AB135" s="4"/>
      <c r="AC135" s="4"/>
    </row>
    <row r="136" spans="1:29" ht="14.25" customHeight="1" x14ac:dyDescent="0.2">
      <c r="A136" s="52" t="s">
        <v>142</v>
      </c>
      <c r="B136" s="16">
        <f t="shared" ref="B136:B137" si="9">Z136</f>
        <v>0</v>
      </c>
      <c r="C136" s="3" t="s">
        <v>93</v>
      </c>
      <c r="D136" s="3"/>
      <c r="E136" s="4"/>
      <c r="F136" s="8"/>
      <c r="G136" s="3"/>
      <c r="H136" s="8"/>
      <c r="I136" s="3"/>
      <c r="J136" s="18"/>
      <c r="K136" s="8"/>
      <c r="L136" s="4"/>
      <c r="M136" s="18"/>
      <c r="N136" s="20"/>
      <c r="O136" s="8">
        <v>0</v>
      </c>
      <c r="P136" s="8">
        <v>0</v>
      </c>
      <c r="Q136" s="21" t="str">
        <f t="shared" ref="Q136" si="10">IF(AND(O136&lt;&gt;0,P136&lt;&gt;0),"bad fuel cost","OK")</f>
        <v>OK</v>
      </c>
      <c r="R136" s="4"/>
      <c r="S136" s="8">
        <v>0</v>
      </c>
      <c r="T136" s="4"/>
      <c r="U136" s="22">
        <v>1</v>
      </c>
      <c r="V136" s="22"/>
      <c r="W136" s="23">
        <v>0</v>
      </c>
      <c r="X136" s="24"/>
      <c r="Y136" s="25"/>
      <c r="Z136" s="31">
        <f t="shared" ref="Z136:Z137" si="11">V136/U136+W136/1000+Y136</f>
        <v>0</v>
      </c>
      <c r="AA136" s="4"/>
      <c r="AB136" s="4"/>
      <c r="AC136" s="4"/>
    </row>
    <row r="137" spans="1:29" ht="14.25" customHeight="1" x14ac:dyDescent="0.2">
      <c r="A137" s="52" t="s">
        <v>143</v>
      </c>
      <c r="B137" s="16">
        <f t="shared" si="9"/>
        <v>0</v>
      </c>
      <c r="C137" s="3" t="s">
        <v>93</v>
      </c>
      <c r="D137" s="3"/>
      <c r="E137" s="4"/>
      <c r="F137" s="8"/>
      <c r="G137" s="3"/>
      <c r="H137" s="8"/>
      <c r="I137" s="3"/>
      <c r="J137" s="18"/>
      <c r="K137" s="8"/>
      <c r="L137" s="4"/>
      <c r="M137" s="18"/>
      <c r="N137" s="20"/>
      <c r="O137" s="8">
        <v>0</v>
      </c>
      <c r="P137" s="8">
        <v>0</v>
      </c>
      <c r="Q137" s="21" t="str">
        <f>IF(AND(O137&lt;&gt;0,P137&lt;&gt;0),"bad fuel cost","OK")</f>
        <v>OK</v>
      </c>
      <c r="R137" s="4"/>
      <c r="S137" s="8">
        <v>0</v>
      </c>
      <c r="T137" s="4"/>
      <c r="U137" s="22">
        <v>1</v>
      </c>
      <c r="V137" s="22"/>
      <c r="W137" s="23">
        <v>0</v>
      </c>
      <c r="X137" s="24"/>
      <c r="Y137" s="25"/>
      <c r="Z137" s="31">
        <f t="shared" si="11"/>
        <v>0</v>
      </c>
      <c r="AA137" s="4"/>
      <c r="AB137" s="4"/>
      <c r="AC137" s="4"/>
    </row>
    <row r="138" spans="1:29" ht="14.25" customHeight="1" x14ac:dyDescent="0.2">
      <c r="A138" s="52" t="s">
        <v>155</v>
      </c>
      <c r="B138" s="42">
        <f>1.0001^(1/HOURS_PER_YEAR)-1</f>
        <v>1.1414954537158906E-8</v>
      </c>
      <c r="C138" s="3" t="s">
        <v>133</v>
      </c>
      <c r="D138" s="3" t="s">
        <v>144</v>
      </c>
      <c r="E138" s="9" t="str">
        <f>HYPERLINK("http://juser.fz-juelich.de/record/135790/files/Energie%26Umwelt_78-04.pdf","Crotogino et al., 2010, p43")</f>
        <v>Crotogino et al., 2010, p43</v>
      </c>
      <c r="F138" s="8"/>
      <c r="G138" s="3"/>
      <c r="H138" s="8"/>
      <c r="I138" s="3"/>
      <c r="J138" s="18"/>
      <c r="K138" s="8"/>
      <c r="L138" s="4"/>
      <c r="M138" s="18"/>
      <c r="N138" s="20"/>
      <c r="O138" s="8"/>
      <c r="P138" s="8"/>
      <c r="Q138" s="21"/>
      <c r="R138" s="4"/>
      <c r="S138" s="8"/>
      <c r="T138" s="4"/>
      <c r="U138" s="22"/>
      <c r="V138" s="22"/>
      <c r="W138" s="23"/>
      <c r="X138" s="24"/>
      <c r="Y138" s="25"/>
      <c r="Z138" s="20"/>
      <c r="AA138" s="4"/>
      <c r="AB138" s="4"/>
      <c r="AC138" s="4"/>
    </row>
    <row r="139" spans="1:29" ht="14.25" customHeight="1" x14ac:dyDescent="0.2">
      <c r="A139" s="52" t="s">
        <v>156</v>
      </c>
      <c r="B139" s="42">
        <v>0.3</v>
      </c>
      <c r="C139" s="3"/>
      <c r="D139" s="9" t="str">
        <f>HYPERLINK("https://pubs.rsc.org/en/content/articlepdf/2015/ee/c4ee04041d","Pellow et al., 2015, Energy Environ. Sci.")</f>
        <v>Pellow et al., 2015, Energy Environ. Sci.</v>
      </c>
      <c r="E139" s="4"/>
      <c r="F139" s="8"/>
      <c r="G139" s="3"/>
      <c r="H139" s="8"/>
      <c r="I139" s="3"/>
      <c r="J139" s="18"/>
      <c r="K139" s="8"/>
      <c r="L139" s="4"/>
      <c r="M139" s="18"/>
      <c r="N139" s="20"/>
      <c r="O139" s="8"/>
      <c r="P139" s="8"/>
      <c r="Q139" s="21"/>
      <c r="R139" s="4"/>
      <c r="S139" s="8"/>
      <c r="T139" s="4"/>
      <c r="U139" s="22"/>
      <c r="V139" s="22"/>
      <c r="W139" s="23"/>
      <c r="X139" s="24"/>
      <c r="Y139" s="25"/>
      <c r="Z139" s="20"/>
      <c r="AA139" s="4"/>
      <c r="AB139" s="4"/>
      <c r="AC139" s="4"/>
    </row>
    <row r="140" spans="1:29" ht="14.25" customHeight="1" x14ac:dyDescent="0.2">
      <c r="A140" s="52"/>
      <c r="B140" s="42"/>
      <c r="C140" s="3"/>
      <c r="D140" s="9"/>
      <c r="E140" s="4"/>
      <c r="F140" s="8"/>
      <c r="G140" s="3"/>
      <c r="H140" s="8"/>
      <c r="I140" s="3"/>
      <c r="J140" s="18"/>
      <c r="K140" s="8"/>
      <c r="L140" s="4"/>
      <c r="M140" s="18"/>
      <c r="N140" s="20"/>
      <c r="O140" s="8"/>
      <c r="P140" s="8"/>
      <c r="Q140" s="21"/>
      <c r="R140" s="4"/>
      <c r="S140" s="8"/>
      <c r="T140" s="4"/>
      <c r="U140" s="22"/>
      <c r="V140" s="22"/>
      <c r="W140" s="23"/>
      <c r="X140" s="24"/>
      <c r="Y140" s="25"/>
      <c r="Z140" s="20"/>
      <c r="AA140" s="4"/>
      <c r="AB140" s="4"/>
      <c r="AC140" s="4"/>
    </row>
    <row r="141" spans="1:29" s="53" customFormat="1" x14ac:dyDescent="0.2">
      <c r="A141" s="52" t="s">
        <v>157</v>
      </c>
      <c r="B141" s="47" t="s">
        <v>201</v>
      </c>
      <c r="F141" s="8"/>
      <c r="H141" s="8"/>
      <c r="I141" s="3"/>
      <c r="J141" s="18"/>
      <c r="K141" s="8"/>
      <c r="L141" s="4"/>
      <c r="M141" s="18"/>
      <c r="N141" s="20"/>
      <c r="O141" s="8"/>
      <c r="P141" s="8"/>
      <c r="Q141" s="21"/>
      <c r="R141" s="4"/>
      <c r="S141" s="8"/>
      <c r="T141" s="4"/>
      <c r="U141" s="22"/>
      <c r="V141" s="22"/>
      <c r="W141" s="23"/>
      <c r="X141" s="24"/>
      <c r="Y141" s="25"/>
      <c r="Z141" s="20"/>
    </row>
    <row r="142" spans="1:29" s="53" customFormat="1" x14ac:dyDescent="0.2">
      <c r="A142" s="52" t="s">
        <v>151</v>
      </c>
      <c r="B142" s="48">
        <v>1.9528741509529837E-2</v>
      </c>
      <c r="C142" s="53" t="s">
        <v>93</v>
      </c>
      <c r="D142" s="46">
        <f>0.3*0.08/8760</f>
        <v>2.7397260273972604E-6</v>
      </c>
      <c r="E142" s="53" t="s">
        <v>158</v>
      </c>
      <c r="F142" s="8"/>
      <c r="H142" s="8"/>
      <c r="I142" s="3"/>
      <c r="J142" s="18"/>
      <c r="K142" s="8"/>
      <c r="L142" s="4"/>
      <c r="M142" s="18"/>
      <c r="N142" s="20"/>
      <c r="O142" s="8"/>
      <c r="P142" s="8"/>
      <c r="Q142" s="21"/>
      <c r="R142" s="4"/>
      <c r="S142" s="8"/>
      <c r="T142" s="4"/>
      <c r="U142" s="22"/>
      <c r="V142" s="22"/>
      <c r="W142" s="23"/>
      <c r="X142" s="24"/>
      <c r="Y142" s="25"/>
      <c r="Z142" s="20"/>
    </row>
    <row r="143" spans="1:29" s="53" customFormat="1" x14ac:dyDescent="0.2">
      <c r="A143" s="52" t="s">
        <v>152</v>
      </c>
      <c r="B143" s="48">
        <f>1100*0.08/8760</f>
        <v>1.0045662100456621E-2</v>
      </c>
      <c r="C143" s="53" t="s">
        <v>128</v>
      </c>
      <c r="E143" s="53" t="s">
        <v>159</v>
      </c>
      <c r="F143" s="8"/>
      <c r="H143" s="8"/>
      <c r="I143" s="3"/>
      <c r="J143" s="18"/>
      <c r="K143" s="8"/>
      <c r="L143" s="4"/>
      <c r="M143" s="18"/>
      <c r="N143" s="20"/>
      <c r="O143" s="8"/>
      <c r="P143" s="8"/>
      <c r="Q143" s="21"/>
      <c r="R143" s="4"/>
      <c r="S143" s="8"/>
      <c r="T143" s="4"/>
      <c r="U143" s="22"/>
      <c r="V143" s="22"/>
      <c r="W143" s="23"/>
      <c r="X143" s="24"/>
      <c r="Y143" s="25"/>
      <c r="Z143" s="20"/>
    </row>
    <row r="144" spans="1:29" s="53" customFormat="1" x14ac:dyDescent="0.2">
      <c r="A144" s="52" t="s">
        <v>153</v>
      </c>
      <c r="B144" s="49">
        <f>0.00000001</f>
        <v>1E-8</v>
      </c>
      <c r="C144" s="53" t="s">
        <v>93</v>
      </c>
      <c r="F144" s="8"/>
      <c r="H144" s="8"/>
      <c r="I144" s="3"/>
      <c r="J144" s="18"/>
      <c r="K144" s="8"/>
      <c r="L144" s="4"/>
      <c r="M144" s="18"/>
      <c r="N144" s="20"/>
      <c r="O144" s="8"/>
      <c r="P144" s="8"/>
      <c r="Q144" s="21"/>
      <c r="R144" s="4"/>
      <c r="S144" s="8"/>
      <c r="T144" s="4"/>
      <c r="U144" s="22"/>
      <c r="V144" s="22"/>
      <c r="W144" s="23"/>
      <c r="X144" s="24"/>
      <c r="Y144" s="25"/>
      <c r="Z144" s="20"/>
    </row>
    <row r="145" spans="1:26" s="53" customFormat="1" x14ac:dyDescent="0.2">
      <c r="A145" s="52" t="s">
        <v>154</v>
      </c>
      <c r="B145" s="49">
        <f>0.00000001</f>
        <v>1E-8</v>
      </c>
      <c r="C145" s="53" t="s">
        <v>93</v>
      </c>
      <c r="F145" s="8"/>
      <c r="H145" s="8"/>
      <c r="I145" s="3"/>
      <c r="J145" s="18"/>
      <c r="K145" s="8"/>
      <c r="L145" s="4"/>
      <c r="M145" s="18"/>
      <c r="N145" s="20"/>
      <c r="O145" s="8"/>
      <c r="P145" s="8"/>
      <c r="Q145" s="21"/>
      <c r="R145" s="4"/>
      <c r="S145" s="8"/>
      <c r="T145" s="4"/>
      <c r="U145" s="22"/>
      <c r="V145" s="22"/>
      <c r="W145" s="23"/>
      <c r="X145" s="24"/>
      <c r="Y145" s="25"/>
      <c r="Z145" s="20"/>
    </row>
    <row r="146" spans="1:26" s="53" customFormat="1" x14ac:dyDescent="0.2">
      <c r="A146" s="52" t="s">
        <v>160</v>
      </c>
      <c r="B146" s="47">
        <v>0.1</v>
      </c>
      <c r="C146" s="53" t="s">
        <v>133</v>
      </c>
      <c r="E146" s="53" t="s">
        <v>165</v>
      </c>
      <c r="F146" s="8"/>
      <c r="H146" s="8"/>
      <c r="I146" s="3"/>
      <c r="J146" s="18"/>
      <c r="K146" s="8"/>
      <c r="L146" s="4"/>
      <c r="M146" s="18"/>
      <c r="N146" s="20"/>
      <c r="O146" s="8"/>
      <c r="P146" s="8"/>
      <c r="Q146" s="21"/>
      <c r="R146" s="4"/>
      <c r="S146" s="8"/>
      <c r="T146" s="4"/>
      <c r="U146" s="22"/>
      <c r="V146" s="22"/>
      <c r="W146" s="23"/>
      <c r="X146" s="24"/>
      <c r="Y146" s="25"/>
      <c r="Z146" s="20"/>
    </row>
    <row r="147" spans="1:26" s="53" customFormat="1" x14ac:dyDescent="0.2">
      <c r="A147" s="52" t="s">
        <v>161</v>
      </c>
      <c r="B147" s="47">
        <v>1</v>
      </c>
      <c r="D147" s="53" t="s">
        <v>166</v>
      </c>
      <c r="F147" s="8"/>
      <c r="H147" s="8"/>
      <c r="I147" s="3"/>
      <c r="J147" s="18"/>
      <c r="K147" s="8"/>
      <c r="L147" s="4"/>
      <c r="M147" s="18"/>
      <c r="N147" s="20"/>
      <c r="O147" s="8"/>
      <c r="P147" s="8"/>
      <c r="Q147" s="21"/>
      <c r="R147" s="4"/>
      <c r="S147" s="8"/>
      <c r="T147" s="4"/>
      <c r="U147" s="22"/>
      <c r="V147" s="22"/>
      <c r="W147" s="23"/>
      <c r="X147" s="24"/>
      <c r="Y147" s="25"/>
      <c r="Z147" s="20"/>
    </row>
    <row r="148" spans="1:26" s="53" customFormat="1" x14ac:dyDescent="0.2">
      <c r="A148" s="52"/>
      <c r="B148" s="47"/>
      <c r="F148" s="8"/>
      <c r="H148" s="8"/>
      <c r="I148" s="3"/>
      <c r="J148" s="18"/>
      <c r="K148" s="8"/>
      <c r="L148" s="4"/>
      <c r="M148" s="18"/>
      <c r="N148" s="20"/>
      <c r="O148" s="8"/>
      <c r="P148" s="8"/>
      <c r="Q148" s="21"/>
      <c r="R148" s="4"/>
      <c r="S148" s="8"/>
      <c r="T148" s="4"/>
      <c r="U148" s="22"/>
      <c r="V148" s="22"/>
      <c r="W148" s="23"/>
      <c r="X148" s="24"/>
      <c r="Y148" s="25"/>
      <c r="Z148" s="20"/>
    </row>
    <row r="149" spans="1:26" s="53" customFormat="1" x14ac:dyDescent="0.2">
      <c r="A149" s="52" t="s">
        <v>191</v>
      </c>
      <c r="B149" s="67">
        <f>0.0323155132387868+0.000344650592952907</f>
        <v>3.2660163831739704E-2</v>
      </c>
      <c r="C149" s="53" t="s">
        <v>93</v>
      </c>
      <c r="F149" s="8"/>
      <c r="H149" s="8"/>
      <c r="I149" s="3"/>
      <c r="J149" s="27"/>
      <c r="K149" s="8"/>
      <c r="L149" s="4"/>
      <c r="M149" s="28"/>
      <c r="N149" s="41"/>
      <c r="O149" s="8"/>
      <c r="P149" s="8"/>
      <c r="Q149" s="21"/>
      <c r="R149" s="4"/>
      <c r="S149" s="8"/>
      <c r="T149" s="4"/>
      <c r="U149" s="22"/>
      <c r="V149" s="22"/>
      <c r="W149" s="23"/>
      <c r="X149" s="24"/>
      <c r="Y149" s="25"/>
      <c r="Z149" s="20"/>
    </row>
    <row r="150" spans="1:26" s="53" customFormat="1" x14ac:dyDescent="0.2">
      <c r="A150" s="70" t="s">
        <v>209</v>
      </c>
      <c r="B150" s="67">
        <v>0</v>
      </c>
      <c r="C150" s="71" t="s">
        <v>210</v>
      </c>
      <c r="F150" s="8"/>
      <c r="H150" s="8"/>
      <c r="I150" s="3"/>
      <c r="J150" s="27"/>
      <c r="K150" s="8"/>
      <c r="L150" s="4"/>
      <c r="M150" s="28"/>
      <c r="N150" s="41"/>
      <c r="O150" s="8"/>
      <c r="P150" s="8"/>
      <c r="Q150" s="21"/>
      <c r="R150" s="4"/>
      <c r="S150" s="8"/>
      <c r="T150" s="4"/>
      <c r="U150" s="22"/>
      <c r="V150" s="22"/>
      <c r="W150" s="23"/>
      <c r="X150" s="24"/>
      <c r="Y150" s="25"/>
      <c r="Z150" s="20"/>
    </row>
    <row r="151" spans="1:26" s="53" customFormat="1" x14ac:dyDescent="0.2">
      <c r="A151" s="52" t="s">
        <v>190</v>
      </c>
      <c r="B151" s="67">
        <v>1.7618616438867502E-2</v>
      </c>
      <c r="C151" s="53" t="s">
        <v>93</v>
      </c>
      <c r="D151" s="72" t="s">
        <v>208</v>
      </c>
      <c r="F151" s="8"/>
      <c r="H151" s="8"/>
      <c r="I151" s="3"/>
      <c r="J151" s="27"/>
      <c r="K151" s="8"/>
      <c r="L151" s="4"/>
      <c r="M151" s="28"/>
      <c r="N151" s="41"/>
      <c r="O151" s="8"/>
      <c r="P151" s="8"/>
      <c r="Q151" s="21"/>
      <c r="R151" s="4"/>
      <c r="S151" s="8"/>
      <c r="T151" s="4"/>
      <c r="U151" s="22"/>
      <c r="V151" s="22"/>
      <c r="W151" s="23"/>
      <c r="X151" s="24"/>
      <c r="Y151" s="25"/>
      <c r="Z151" s="20"/>
    </row>
    <row r="152" spans="1:26" s="53" customFormat="1" x14ac:dyDescent="0.2">
      <c r="A152" s="52" t="s">
        <v>196</v>
      </c>
      <c r="B152" s="67">
        <v>4.1427441237087898E-6</v>
      </c>
      <c r="C152" s="53" t="s">
        <v>96</v>
      </c>
      <c r="F152" s="8"/>
      <c r="H152" s="8"/>
      <c r="I152" s="3"/>
      <c r="J152" s="27"/>
      <c r="K152" s="8"/>
      <c r="L152" s="4"/>
      <c r="M152" s="28"/>
      <c r="N152" s="41"/>
      <c r="O152" s="8"/>
      <c r="P152" s="8"/>
      <c r="Q152" s="21"/>
      <c r="R152" s="4"/>
      <c r="S152" s="8"/>
      <c r="T152" s="4"/>
      <c r="U152" s="22"/>
      <c r="V152" s="22"/>
      <c r="W152" s="23"/>
      <c r="X152" s="24"/>
      <c r="Y152" s="25"/>
      <c r="Z152" s="20"/>
    </row>
    <row r="153" spans="1:26" s="53" customFormat="1" x14ac:dyDescent="0.2">
      <c r="A153" s="52" t="s">
        <v>194</v>
      </c>
      <c r="B153" s="16">
        <v>0</v>
      </c>
      <c r="C153" s="3" t="s">
        <v>96</v>
      </c>
      <c r="D153" s="53" t="s">
        <v>195</v>
      </c>
      <c r="F153" s="8"/>
      <c r="H153" s="8"/>
      <c r="I153" s="3"/>
      <c r="J153" s="18"/>
      <c r="K153" s="8"/>
      <c r="L153" s="4"/>
      <c r="M153" s="18"/>
      <c r="N153" s="20"/>
      <c r="O153" s="8"/>
      <c r="P153" s="8"/>
      <c r="Q153" s="21"/>
      <c r="R153" s="4"/>
      <c r="S153" s="8"/>
      <c r="T153" s="4"/>
      <c r="U153" s="22"/>
      <c r="V153" s="22"/>
      <c r="W153" s="23"/>
      <c r="X153" s="24"/>
      <c r="Y153" s="25"/>
      <c r="Z153" s="31"/>
    </row>
    <row r="154" spans="1:26" s="53" customFormat="1" x14ac:dyDescent="0.2">
      <c r="A154" s="52" t="s">
        <v>192</v>
      </c>
      <c r="B154" s="16">
        <v>7.4653924914675707E-2</v>
      </c>
      <c r="C154" s="3" t="s">
        <v>96</v>
      </c>
      <c r="F154" s="8"/>
      <c r="H154" s="8"/>
      <c r="I154" s="3"/>
      <c r="J154" s="18"/>
      <c r="K154" s="8"/>
      <c r="L154" s="4"/>
      <c r="M154" s="18"/>
      <c r="N154" s="20"/>
      <c r="O154" s="8"/>
      <c r="P154" s="8"/>
      <c r="Q154" s="21"/>
      <c r="R154" s="4"/>
      <c r="S154" s="8"/>
      <c r="T154" s="4"/>
      <c r="U154" s="22"/>
      <c r="V154" s="22"/>
      <c r="W154" s="23"/>
      <c r="X154" s="24"/>
      <c r="Y154" s="25"/>
      <c r="Z154" s="31"/>
    </row>
    <row r="155" spans="1:26" s="53" customFormat="1" x14ac:dyDescent="0.2">
      <c r="A155" s="52" t="s">
        <v>193</v>
      </c>
      <c r="B155" s="49">
        <f>D155*(236/690)/1000</f>
        <v>1.7101449275362317E-2</v>
      </c>
      <c r="C155" s="53" t="s">
        <v>96</v>
      </c>
      <c r="D155" s="68">
        <v>50</v>
      </c>
      <c r="E155" s="53" t="s">
        <v>188</v>
      </c>
      <c r="F155" s="8"/>
      <c r="H155" s="8"/>
      <c r="I155" s="3"/>
      <c r="J155" s="18"/>
      <c r="K155" s="8"/>
      <c r="L155" s="4"/>
      <c r="M155" s="18"/>
      <c r="N155" s="20"/>
      <c r="O155" s="8"/>
      <c r="P155" s="8"/>
      <c r="Q155" s="21"/>
      <c r="R155" s="4"/>
      <c r="S155" s="8"/>
      <c r="T155" s="4"/>
      <c r="U155" s="22"/>
      <c r="V155" s="22"/>
      <c r="W155" s="23"/>
      <c r="X155" s="24"/>
      <c r="Y155" s="25"/>
      <c r="Z155" s="20"/>
    </row>
    <row r="156" spans="1:26" s="53" customFormat="1" x14ac:dyDescent="0.2">
      <c r="A156" s="52" t="s">
        <v>198</v>
      </c>
      <c r="B156" s="47">
        <v>0.60699999999999998</v>
      </c>
      <c r="C156" s="3"/>
      <c r="F156" s="8"/>
      <c r="H156" s="8"/>
      <c r="I156" s="3"/>
      <c r="J156" s="18"/>
      <c r="K156" s="8"/>
      <c r="L156" s="4"/>
      <c r="M156" s="18"/>
      <c r="N156" s="20"/>
      <c r="O156" s="8"/>
      <c r="P156" s="8"/>
      <c r="Q156" s="21"/>
      <c r="R156" s="4"/>
      <c r="S156" s="8"/>
      <c r="T156" s="4"/>
      <c r="U156" s="22"/>
      <c r="V156" s="22"/>
      <c r="W156" s="23"/>
      <c r="X156" s="24"/>
      <c r="Y156" s="25"/>
      <c r="Z156" s="20"/>
    </row>
    <row r="157" spans="1:26" s="53" customFormat="1" x14ac:dyDescent="0.2">
      <c r="A157" s="70" t="s">
        <v>206</v>
      </c>
      <c r="B157" s="47">
        <v>0.68200000000000005</v>
      </c>
      <c r="C157" s="3"/>
      <c r="D157" s="71" t="s">
        <v>207</v>
      </c>
      <c r="F157" s="8"/>
      <c r="H157" s="8"/>
      <c r="I157" s="3"/>
      <c r="J157" s="18"/>
      <c r="K157" s="8"/>
      <c r="L157" s="4"/>
      <c r="M157" s="18"/>
      <c r="N157" s="20"/>
      <c r="O157" s="8"/>
      <c r="P157" s="8"/>
      <c r="Q157" s="21"/>
      <c r="R157" s="4"/>
      <c r="S157" s="8"/>
      <c r="T157" s="4"/>
      <c r="U157" s="22"/>
      <c r="V157" s="22"/>
      <c r="W157" s="23"/>
      <c r="X157" s="24"/>
      <c r="Y157" s="25"/>
      <c r="Z157" s="20"/>
    </row>
    <row r="158" spans="1:26" s="53" customFormat="1" x14ac:dyDescent="0.2">
      <c r="A158" s="52" t="s">
        <v>197</v>
      </c>
      <c r="B158" s="49">
        <f>B138</f>
        <v>1.1414954537158906E-8</v>
      </c>
      <c r="C158" s="3" t="s">
        <v>133</v>
      </c>
      <c r="D158" s="3" t="s">
        <v>144</v>
      </c>
      <c r="E158" s="9" t="str">
        <f>HYPERLINK("http://juser.fz-juelich.de/record/135790/files/Energie%26Umwelt_78-04.pdf","Crotogino et al., 2010, p43")</f>
        <v>Crotogino et al., 2010, p43</v>
      </c>
      <c r="F158" s="8"/>
      <c r="H158" s="8"/>
      <c r="I158" s="3"/>
      <c r="J158" s="18"/>
      <c r="K158" s="8"/>
      <c r="L158" s="4"/>
      <c r="M158" s="18"/>
      <c r="N158" s="20"/>
      <c r="O158" s="8"/>
      <c r="P158" s="8"/>
      <c r="Q158" s="21"/>
      <c r="R158" s="4"/>
      <c r="S158" s="8"/>
      <c r="T158" s="4"/>
      <c r="U158" s="22"/>
      <c r="V158" s="22"/>
      <c r="W158" s="23"/>
      <c r="X158" s="24"/>
      <c r="Y158" s="25"/>
      <c r="Z158" s="20"/>
    </row>
    <row r="159" spans="1:26" s="53" customFormat="1" x14ac:dyDescent="0.2">
      <c r="A159" s="52" t="s">
        <v>185</v>
      </c>
      <c r="B159" s="49">
        <f>D159/(MMBtu_per_Gallon_Gasoline*MWh_per_MMBtu*1000)</f>
        <v>2.9931066957262647E-2</v>
      </c>
      <c r="C159" s="53" t="s">
        <v>96</v>
      </c>
      <c r="D159" s="68">
        <v>1</v>
      </c>
      <c r="E159" s="3" t="s">
        <v>186</v>
      </c>
      <c r="F159" s="8"/>
      <c r="H159" s="8"/>
      <c r="I159" s="3"/>
      <c r="J159" s="18"/>
      <c r="K159" s="8"/>
      <c r="L159" s="4"/>
      <c r="M159" s="18"/>
      <c r="N159" s="20"/>
      <c r="O159" s="8"/>
      <c r="P159" s="8"/>
      <c r="Q159" s="21"/>
      <c r="R159" s="4"/>
      <c r="S159" s="8"/>
      <c r="T159" s="4"/>
      <c r="U159" s="22"/>
      <c r="V159" s="22"/>
      <c r="W159" s="23"/>
      <c r="X159" s="24"/>
      <c r="Y159" s="25"/>
      <c r="Z159" s="20"/>
    </row>
    <row r="160" spans="1:26" s="53" customFormat="1" x14ac:dyDescent="0.2">
      <c r="A160" s="52" t="s">
        <v>203</v>
      </c>
      <c r="B160" s="49">
        <v>1</v>
      </c>
      <c r="C160" s="3" t="s">
        <v>204</v>
      </c>
      <c r="D160" s="69"/>
      <c r="E160" s="3"/>
      <c r="F160" s="8"/>
      <c r="H160" s="8"/>
      <c r="I160" s="3"/>
      <c r="J160" s="18"/>
      <c r="K160" s="8"/>
      <c r="L160" s="4"/>
      <c r="M160" s="18"/>
      <c r="N160" s="20"/>
      <c r="O160" s="8"/>
      <c r="P160" s="8"/>
      <c r="Q160" s="21"/>
      <c r="R160" s="4"/>
      <c r="S160" s="8"/>
      <c r="T160" s="4"/>
      <c r="U160" s="22"/>
      <c r="V160" s="22"/>
      <c r="W160" s="23"/>
      <c r="X160" s="24"/>
      <c r="Y160" s="25"/>
      <c r="Z160" s="20"/>
    </row>
    <row r="161" spans="1:44" s="53" customFormat="1" x14ac:dyDescent="0.2">
      <c r="A161" s="52"/>
      <c r="B161" s="47"/>
      <c r="C161" s="73"/>
      <c r="D161" s="74"/>
      <c r="E161" s="75"/>
      <c r="F161" s="8"/>
      <c r="H161" s="8"/>
      <c r="I161" s="3"/>
      <c r="J161" s="18"/>
      <c r="K161" s="8"/>
      <c r="L161" s="4"/>
      <c r="M161" s="18"/>
      <c r="N161" s="20"/>
      <c r="O161" s="8"/>
      <c r="P161" s="8"/>
      <c r="Q161" s="21"/>
      <c r="R161" s="4"/>
      <c r="S161" s="8"/>
      <c r="T161" s="4"/>
      <c r="U161" s="22"/>
      <c r="V161" s="22"/>
      <c r="W161" s="23"/>
      <c r="X161" s="24"/>
      <c r="Y161" s="25"/>
      <c r="Z161" s="20"/>
    </row>
    <row r="162" spans="1:44" s="53" customFormat="1" x14ac:dyDescent="0.2">
      <c r="A162" s="52"/>
      <c r="B162" s="47"/>
      <c r="F162" s="8"/>
      <c r="H162" s="8"/>
      <c r="I162" s="3"/>
      <c r="J162" s="18"/>
      <c r="K162" s="8"/>
      <c r="L162" s="4"/>
      <c r="M162" s="18"/>
      <c r="N162" s="20"/>
      <c r="O162" s="8"/>
      <c r="P162" s="8"/>
      <c r="Q162" s="21"/>
      <c r="R162" s="4"/>
      <c r="S162" s="8"/>
      <c r="T162" s="4"/>
      <c r="U162" s="22"/>
      <c r="V162" s="22"/>
      <c r="W162" s="23"/>
      <c r="X162" s="24"/>
      <c r="Y162" s="25"/>
      <c r="Z162" s="20"/>
    </row>
    <row r="163" spans="1:44" ht="14.25" customHeight="1" x14ac:dyDescent="0.2">
      <c r="A163" s="14" t="s">
        <v>145</v>
      </c>
      <c r="B163" s="15">
        <v>10</v>
      </c>
      <c r="C163" s="3" t="s">
        <v>93</v>
      </c>
      <c r="D163" s="3"/>
      <c r="E163" s="4"/>
      <c r="F163" s="8"/>
      <c r="G163" s="3"/>
      <c r="H163" s="8"/>
      <c r="I163" s="3"/>
      <c r="J163" s="18"/>
      <c r="K163" s="8"/>
      <c r="L163" s="4"/>
      <c r="M163" s="18"/>
      <c r="N163" s="20"/>
      <c r="O163" s="8"/>
      <c r="P163" s="8"/>
      <c r="Q163" s="21"/>
      <c r="R163" s="4"/>
      <c r="S163" s="8"/>
      <c r="T163" s="4"/>
      <c r="U163" s="22"/>
      <c r="V163" s="22"/>
      <c r="W163" s="23"/>
      <c r="X163" s="24"/>
      <c r="Y163" s="25"/>
      <c r="Z163" s="20"/>
      <c r="AA163" s="4"/>
      <c r="AB163" s="4"/>
      <c r="AC163" s="4"/>
    </row>
    <row r="164" spans="1:44" ht="14.25" customHeight="1" x14ac:dyDescent="0.2">
      <c r="A164" s="3"/>
      <c r="C164" s="3"/>
      <c r="D164" s="4"/>
      <c r="E164" s="3"/>
      <c r="F164" s="4"/>
      <c r="G164" s="3"/>
      <c r="H164" s="4"/>
      <c r="I164" s="4"/>
      <c r="J164" s="4"/>
      <c r="K164" s="4"/>
      <c r="L164" s="4"/>
      <c r="M164" s="4"/>
      <c r="N164" s="4"/>
      <c r="O164" s="4"/>
      <c r="P164" s="4"/>
      <c r="Q164" s="4"/>
      <c r="R164" s="4"/>
      <c r="S164" s="4"/>
      <c r="T164" s="4"/>
      <c r="U164" s="4"/>
      <c r="V164" s="4"/>
      <c r="W164" s="4"/>
      <c r="X164" s="4"/>
      <c r="Y164" s="4"/>
      <c r="Z164" s="4"/>
      <c r="AA164" s="4"/>
      <c r="AB164" s="4"/>
      <c r="AC164" s="4"/>
    </row>
    <row r="165" spans="1:44" ht="14.25" customHeight="1" x14ac:dyDescent="0.2">
      <c r="A165" s="3"/>
      <c r="B165" s="4"/>
      <c r="C165" s="3" t="s">
        <v>146</v>
      </c>
      <c r="D165" s="4"/>
      <c r="E165" s="3"/>
      <c r="F165" s="4"/>
      <c r="G165" s="3"/>
      <c r="H165" s="4"/>
      <c r="I165" s="4"/>
      <c r="J165" s="4"/>
      <c r="K165" s="4"/>
      <c r="L165" s="4"/>
      <c r="M165" s="4"/>
      <c r="N165" s="4"/>
      <c r="O165" s="4"/>
      <c r="P165" s="4"/>
      <c r="Q165" s="4"/>
      <c r="R165" s="4"/>
      <c r="S165" s="4"/>
      <c r="T165" s="4"/>
      <c r="U165" s="4"/>
      <c r="V165" s="4"/>
      <c r="W165" s="4"/>
      <c r="X165" s="4"/>
      <c r="Y165" s="4"/>
      <c r="Z165" s="4"/>
      <c r="AA165" s="4"/>
      <c r="AB165" s="4"/>
      <c r="AC165" s="4"/>
    </row>
    <row r="166" spans="1:44" ht="14.25" customHeight="1" x14ac:dyDescent="0.2">
      <c r="A166" s="3"/>
      <c r="B166" s="4"/>
      <c r="C166" s="3"/>
      <c r="D166" s="4"/>
      <c r="E166" s="3"/>
      <c r="F166" s="4"/>
      <c r="G166" s="3"/>
      <c r="H166" s="4"/>
      <c r="I166" s="4"/>
      <c r="J166" s="4"/>
      <c r="K166" s="4"/>
      <c r="L166" s="4"/>
      <c r="M166" s="4"/>
      <c r="N166" s="4"/>
      <c r="O166" s="4"/>
      <c r="P166" s="4"/>
      <c r="Q166" s="4"/>
      <c r="R166" s="4"/>
      <c r="S166" s="4"/>
      <c r="T166" s="4"/>
      <c r="U166" s="4"/>
      <c r="V166" s="4"/>
      <c r="W166" s="4"/>
      <c r="X166" s="4"/>
      <c r="Y166" s="4"/>
      <c r="Z166" s="4"/>
      <c r="AA166" s="4"/>
      <c r="AB166" s="4"/>
      <c r="AC166" s="4"/>
    </row>
    <row r="167" spans="1:44" s="54" customFormat="1" x14ac:dyDescent="0.2">
      <c r="A167" s="54" t="s">
        <v>147</v>
      </c>
      <c r="B167" s="43" t="s">
        <v>148</v>
      </c>
    </row>
    <row r="168" spans="1:44" s="44" customFormat="1" ht="48" x14ac:dyDescent="0.2">
      <c r="A168" s="44" t="s">
        <v>149</v>
      </c>
      <c r="B168" s="51" t="s">
        <v>79</v>
      </c>
      <c r="C168" s="51" t="s">
        <v>81</v>
      </c>
      <c r="D168" s="51" t="s">
        <v>84</v>
      </c>
      <c r="E168" s="51" t="s">
        <v>85</v>
      </c>
      <c r="F168" s="51" t="s">
        <v>92</v>
      </c>
      <c r="G168" s="51" t="s">
        <v>95</v>
      </c>
      <c r="H168" s="51" t="s">
        <v>168</v>
      </c>
      <c r="I168" s="51" t="s">
        <v>169</v>
      </c>
      <c r="J168" s="51" t="s">
        <v>105</v>
      </c>
      <c r="K168" s="51" t="s">
        <v>107</v>
      </c>
      <c r="L168" s="51" t="s">
        <v>173</v>
      </c>
      <c r="M168" s="51" t="s">
        <v>174</v>
      </c>
      <c r="N168" s="51" t="s">
        <v>110</v>
      </c>
      <c r="O168" s="51" t="s">
        <v>111</v>
      </c>
      <c r="P168" s="51" t="s">
        <v>115</v>
      </c>
      <c r="Q168" s="51" t="s">
        <v>116</v>
      </c>
      <c r="R168" s="51" t="s">
        <v>120</v>
      </c>
      <c r="S168" s="51" t="s">
        <v>123</v>
      </c>
      <c r="T168" s="51" t="s">
        <v>177</v>
      </c>
      <c r="U168" s="51" t="s">
        <v>127</v>
      </c>
      <c r="V168" s="51" t="s">
        <v>130</v>
      </c>
      <c r="W168" s="51" t="s">
        <v>131</v>
      </c>
      <c r="X168" s="51" t="s">
        <v>162</v>
      </c>
      <c r="Y168" s="51" t="s">
        <v>178</v>
      </c>
      <c r="Z168" s="51" t="s">
        <v>179</v>
      </c>
      <c r="AA168" s="51" t="s">
        <v>180</v>
      </c>
      <c r="AB168" s="51" t="s">
        <v>181</v>
      </c>
      <c r="AC168" s="51" t="s">
        <v>137</v>
      </c>
      <c r="AD168" s="51" t="s">
        <v>140</v>
      </c>
      <c r="AE168" s="51" t="s">
        <v>140</v>
      </c>
      <c r="AF168" s="51" t="s">
        <v>141</v>
      </c>
      <c r="AG168" s="51" t="s">
        <v>142</v>
      </c>
      <c r="AH168" s="51" t="s">
        <v>143</v>
      </c>
      <c r="AI168" s="51" t="s">
        <v>151</v>
      </c>
      <c r="AJ168" s="51" t="s">
        <v>152</v>
      </c>
      <c r="AK168" s="51" t="s">
        <v>153</v>
      </c>
      <c r="AL168" s="51" t="s">
        <v>154</v>
      </c>
      <c r="AM168" s="51" t="s">
        <v>154</v>
      </c>
      <c r="AN168" s="51" t="s">
        <v>145</v>
      </c>
      <c r="AO168" s="44" t="s">
        <v>191</v>
      </c>
      <c r="AP168" s="44" t="s">
        <v>194</v>
      </c>
      <c r="AQ168" s="44" t="s">
        <v>185</v>
      </c>
      <c r="AR168" s="44" t="s">
        <v>203</v>
      </c>
    </row>
    <row r="169" spans="1:44" s="53" customFormat="1" x14ac:dyDescent="0.2">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5"/>
      <c r="AK169" s="55"/>
      <c r="AL169" s="55"/>
      <c r="AM169" s="55"/>
      <c r="AN169" s="55"/>
    </row>
    <row r="170" spans="1:44" s="59" customFormat="1" x14ac:dyDescent="0.2">
      <c r="A170" s="56" t="s">
        <v>184</v>
      </c>
      <c r="B170" s="57">
        <v>2016</v>
      </c>
      <c r="C170" s="57">
        <v>1</v>
      </c>
      <c r="D170" s="57">
        <v>2016</v>
      </c>
      <c r="E170" s="57">
        <v>1</v>
      </c>
      <c r="F170" s="57">
        <v>1</v>
      </c>
      <c r="G170" s="57">
        <v>1</v>
      </c>
      <c r="H170" s="57">
        <v>-1</v>
      </c>
      <c r="I170" s="57">
        <v>1</v>
      </c>
      <c r="J170" s="57">
        <v>1</v>
      </c>
      <c r="K170" s="57">
        <v>1</v>
      </c>
      <c r="L170" s="57">
        <v>-1</v>
      </c>
      <c r="M170" s="57">
        <v>1</v>
      </c>
      <c r="N170" s="57">
        <v>-1</v>
      </c>
      <c r="O170" s="57">
        <v>1</v>
      </c>
      <c r="P170" s="57">
        <v>-1</v>
      </c>
      <c r="Q170" s="57">
        <v>1</v>
      </c>
      <c r="R170" s="57">
        <v>1</v>
      </c>
      <c r="S170" s="57">
        <v>1</v>
      </c>
      <c r="T170" s="57">
        <v>-1</v>
      </c>
      <c r="U170" s="57">
        <v>-1</v>
      </c>
      <c r="V170" s="57">
        <v>1</v>
      </c>
      <c r="W170" s="57">
        <v>1</v>
      </c>
      <c r="X170" s="57">
        <v>0.9</v>
      </c>
      <c r="Y170" s="58">
        <v>-1</v>
      </c>
      <c r="Z170" s="58">
        <v>-1</v>
      </c>
      <c r="AA170" s="57">
        <v>0.3</v>
      </c>
      <c r="AB170" s="57">
        <v>0.1</v>
      </c>
      <c r="AC170" s="57">
        <v>-1</v>
      </c>
      <c r="AD170" s="58">
        <v>1</v>
      </c>
      <c r="AE170" s="58">
        <v>1</v>
      </c>
      <c r="AF170" s="57">
        <v>1</v>
      </c>
      <c r="AG170" s="57">
        <v>-1</v>
      </c>
      <c r="AH170" s="57">
        <v>1</v>
      </c>
      <c r="AI170" s="57">
        <v>-1</v>
      </c>
      <c r="AJ170" s="57">
        <v>1</v>
      </c>
      <c r="AK170" s="57">
        <v>1</v>
      </c>
      <c r="AL170" s="57">
        <v>1</v>
      </c>
      <c r="AM170" s="57">
        <v>-1</v>
      </c>
      <c r="AN170" s="57">
        <v>1</v>
      </c>
      <c r="AO170" s="56">
        <v>1</v>
      </c>
      <c r="AP170" s="59">
        <v>1</v>
      </c>
      <c r="AQ170" s="59">
        <v>0</v>
      </c>
      <c r="AR170" s="59">
        <v>1</v>
      </c>
    </row>
    <row r="171" spans="1:44" s="53" customFormat="1" x14ac:dyDescent="0.2">
      <c r="B171" s="45"/>
    </row>
    <row r="172" spans="1:44" s="54" customFormat="1" x14ac:dyDescent="0.2">
      <c r="A172" s="54" t="s">
        <v>150</v>
      </c>
      <c r="B172" s="43"/>
    </row>
    <row r="173" spans="1:44" ht="14.25" customHeight="1" x14ac:dyDescent="0.2">
      <c r="A173" s="3"/>
      <c r="B173" s="4"/>
      <c r="C173" s="3"/>
      <c r="D173" s="4"/>
      <c r="E173" s="3"/>
      <c r="F173" s="4"/>
      <c r="G173" s="3"/>
      <c r="H173" s="4"/>
      <c r="I173" s="4"/>
      <c r="J173" s="4"/>
      <c r="K173" s="4"/>
      <c r="L173" s="4"/>
      <c r="M173" s="4"/>
      <c r="N173" s="4"/>
      <c r="O173" s="4"/>
      <c r="P173" s="4"/>
      <c r="Q173" s="4"/>
      <c r="R173" s="4"/>
      <c r="S173" s="4"/>
      <c r="T173" s="4"/>
      <c r="U173" s="4"/>
      <c r="V173" s="4"/>
      <c r="W173" s="4"/>
      <c r="X173" s="4"/>
      <c r="Y173" s="4"/>
      <c r="Z173" s="4"/>
      <c r="AA173" s="4"/>
      <c r="AB173" s="4"/>
      <c r="AC173" s="4"/>
    </row>
    <row r="174" spans="1:44" ht="14.25" customHeight="1" x14ac:dyDescent="0.2">
      <c r="A174" s="3"/>
      <c r="B174" s="4"/>
      <c r="C174" s="3"/>
      <c r="D174" s="4"/>
      <c r="E174" s="3"/>
      <c r="F174" s="4"/>
      <c r="G174" s="3"/>
      <c r="H174" s="4"/>
      <c r="I174" s="4"/>
      <c r="J174" s="4"/>
      <c r="K174" s="4"/>
      <c r="L174" s="4"/>
      <c r="M174" s="4"/>
      <c r="N174" s="4"/>
      <c r="O174" s="4"/>
      <c r="P174" s="4"/>
      <c r="Q174" s="4"/>
      <c r="R174" s="4"/>
      <c r="S174" s="4"/>
      <c r="T174" s="4"/>
      <c r="U174" s="4"/>
      <c r="V174" s="4"/>
      <c r="W174" s="4"/>
      <c r="X174" s="4"/>
      <c r="Y174" s="4"/>
      <c r="Z174" s="4"/>
      <c r="AA174" s="4"/>
      <c r="AB174" s="4"/>
      <c r="AC174" s="4"/>
    </row>
    <row r="175" spans="1:44" ht="14.25" customHeight="1" x14ac:dyDescent="0.2">
      <c r="A175" s="3"/>
      <c r="B175" s="4"/>
      <c r="C175" s="3"/>
      <c r="D175" s="4"/>
      <c r="E175" s="3"/>
      <c r="F175" s="4"/>
      <c r="G175" s="3"/>
      <c r="H175" s="4"/>
      <c r="I175" s="4"/>
      <c r="J175" s="4"/>
      <c r="K175" s="4"/>
      <c r="L175" s="4"/>
      <c r="M175" s="4"/>
      <c r="N175" s="4"/>
      <c r="O175" s="4"/>
      <c r="P175" s="4"/>
      <c r="Q175" s="4"/>
      <c r="R175" s="4"/>
      <c r="S175" s="4"/>
      <c r="T175" s="4"/>
      <c r="U175" s="4"/>
      <c r="V175" s="4"/>
      <c r="W175" s="4"/>
      <c r="X175" s="4"/>
      <c r="Y175" s="4"/>
      <c r="Z175" s="4"/>
      <c r="AA175" s="4"/>
      <c r="AB175" s="4"/>
      <c r="AC175" s="4"/>
    </row>
    <row r="176" spans="1:44" ht="14.25" customHeight="1" x14ac:dyDescent="0.2">
      <c r="A176" s="3"/>
      <c r="B176" s="4"/>
      <c r="C176" s="3"/>
      <c r="D176" s="4"/>
      <c r="E176" s="3"/>
      <c r="F176" s="4"/>
      <c r="G176" s="3"/>
      <c r="H176" s="4"/>
      <c r="I176" s="4"/>
      <c r="J176" s="4"/>
      <c r="K176" s="4"/>
      <c r="L176" s="4"/>
      <c r="M176" s="4"/>
      <c r="N176" s="4"/>
      <c r="O176" s="4"/>
      <c r="P176" s="4"/>
      <c r="Q176" s="4"/>
      <c r="R176" s="4"/>
      <c r="S176" s="4"/>
      <c r="T176" s="4"/>
      <c r="U176" s="4"/>
      <c r="V176" s="4"/>
      <c r="W176" s="4"/>
      <c r="X176" s="4"/>
      <c r="Y176" s="4"/>
      <c r="Z176" s="4"/>
      <c r="AA176" s="4"/>
      <c r="AB176" s="4"/>
      <c r="AC176" s="4"/>
    </row>
    <row r="177" spans="1:29" ht="14.25" customHeight="1" x14ac:dyDescent="0.2">
      <c r="A177" s="3"/>
      <c r="B177" s="4"/>
      <c r="C177" s="3"/>
      <c r="D177" s="4"/>
      <c r="E177" s="3"/>
      <c r="F177" s="4"/>
      <c r="G177" s="3"/>
      <c r="H177" s="4"/>
      <c r="I177" s="4"/>
      <c r="J177" s="4"/>
      <c r="K177" s="4"/>
      <c r="L177" s="4"/>
      <c r="M177" s="4"/>
      <c r="N177" s="4"/>
      <c r="O177" s="4"/>
      <c r="P177" s="4"/>
      <c r="Q177" s="4"/>
      <c r="R177" s="4"/>
      <c r="S177" s="4"/>
      <c r="T177" s="4"/>
      <c r="U177" s="4"/>
      <c r="V177" s="4"/>
      <c r="W177" s="4"/>
      <c r="X177" s="4"/>
      <c r="Y177" s="4"/>
      <c r="Z177" s="4"/>
      <c r="AA177" s="4"/>
      <c r="AB177" s="4"/>
      <c r="AC177" s="4"/>
    </row>
    <row r="178" spans="1:29" ht="14.25" customHeight="1" x14ac:dyDescent="0.2">
      <c r="A178" s="3"/>
      <c r="B178" s="4"/>
      <c r="C178" s="3"/>
      <c r="D178" s="4"/>
      <c r="E178" s="3"/>
      <c r="F178" s="4"/>
      <c r="G178" s="3"/>
      <c r="H178" s="4"/>
      <c r="I178" s="4"/>
      <c r="J178" s="4"/>
      <c r="K178" s="4"/>
      <c r="L178" s="4"/>
      <c r="M178" s="4"/>
      <c r="N178" s="4"/>
      <c r="O178" s="4"/>
      <c r="P178" s="4"/>
      <c r="Q178" s="4"/>
      <c r="R178" s="4"/>
      <c r="S178" s="4"/>
      <c r="T178" s="4"/>
      <c r="U178" s="4"/>
      <c r="V178" s="4"/>
      <c r="W178" s="4"/>
      <c r="X178" s="4"/>
      <c r="Y178" s="4"/>
      <c r="Z178" s="4"/>
      <c r="AA178" s="4"/>
      <c r="AB178" s="4"/>
      <c r="AC178" s="4"/>
    </row>
    <row r="179" spans="1:29" ht="14.25" customHeight="1" x14ac:dyDescent="0.2">
      <c r="A179" s="3"/>
      <c r="B179" s="4"/>
      <c r="C179" s="3"/>
      <c r="D179" s="4"/>
      <c r="E179" s="3"/>
      <c r="F179" s="4"/>
      <c r="G179" s="3"/>
      <c r="H179" s="4"/>
      <c r="I179" s="4"/>
      <c r="J179" s="4"/>
      <c r="K179" s="4"/>
      <c r="L179" s="4"/>
      <c r="M179" s="4"/>
      <c r="N179" s="4"/>
      <c r="O179" s="4"/>
      <c r="P179" s="4"/>
      <c r="Q179" s="4"/>
      <c r="R179" s="4"/>
      <c r="S179" s="4"/>
      <c r="T179" s="4"/>
      <c r="U179" s="4"/>
      <c r="V179" s="4"/>
      <c r="W179" s="4"/>
      <c r="X179" s="4"/>
      <c r="Y179" s="4"/>
      <c r="Z179" s="4"/>
      <c r="AA179" s="4"/>
      <c r="AB179" s="4"/>
      <c r="AC179" s="4"/>
    </row>
    <row r="180" spans="1:29" ht="14.25" customHeight="1" x14ac:dyDescent="0.2">
      <c r="A180" s="3"/>
      <c r="B180" s="4"/>
      <c r="C180" s="3"/>
      <c r="D180" s="4"/>
      <c r="E180" s="3"/>
      <c r="F180" s="4"/>
      <c r="G180" s="3"/>
      <c r="H180" s="4"/>
      <c r="I180" s="4"/>
      <c r="J180" s="4"/>
      <c r="K180" s="4"/>
      <c r="L180" s="4"/>
      <c r="M180" s="4"/>
      <c r="N180" s="4"/>
      <c r="O180" s="4"/>
      <c r="P180" s="4"/>
      <c r="Q180" s="4"/>
      <c r="R180" s="4"/>
      <c r="S180" s="4"/>
      <c r="T180" s="4"/>
      <c r="U180" s="4"/>
      <c r="V180" s="4"/>
      <c r="W180" s="4"/>
      <c r="X180" s="4"/>
      <c r="Y180" s="4"/>
      <c r="Z180" s="4"/>
      <c r="AA180" s="4"/>
      <c r="AB180" s="4"/>
      <c r="AC180" s="4"/>
    </row>
    <row r="181" spans="1:29" ht="14.25" customHeight="1" x14ac:dyDescent="0.2">
      <c r="A181" s="3"/>
      <c r="B181" s="4"/>
      <c r="C181" s="3"/>
      <c r="D181" s="4"/>
      <c r="E181" s="3"/>
      <c r="F181" s="4"/>
      <c r="G181" s="3"/>
      <c r="H181" s="4"/>
      <c r="I181" s="4"/>
      <c r="J181" s="4"/>
      <c r="K181" s="4"/>
      <c r="L181" s="4"/>
      <c r="M181" s="4"/>
      <c r="N181" s="4"/>
      <c r="O181" s="4"/>
      <c r="P181" s="4"/>
      <c r="Q181" s="4"/>
      <c r="R181" s="4"/>
      <c r="S181" s="4"/>
      <c r="T181" s="4"/>
      <c r="U181" s="4"/>
      <c r="V181" s="4"/>
      <c r="W181" s="4"/>
      <c r="X181" s="4"/>
      <c r="Y181" s="4"/>
      <c r="Z181" s="4"/>
      <c r="AA181" s="4"/>
      <c r="AB181" s="4"/>
      <c r="AC181" s="4"/>
    </row>
    <row r="182" spans="1:29" ht="14.25" customHeight="1" x14ac:dyDescent="0.2">
      <c r="A182" s="3"/>
      <c r="B182" s="4"/>
      <c r="C182" s="3"/>
      <c r="D182" s="4"/>
      <c r="E182" s="3"/>
      <c r="F182" s="4"/>
      <c r="G182" s="3"/>
      <c r="H182" s="4"/>
      <c r="I182" s="4"/>
      <c r="J182" s="4"/>
      <c r="K182" s="4"/>
      <c r="L182" s="4"/>
      <c r="M182" s="4"/>
      <c r="N182" s="4"/>
      <c r="O182" s="4"/>
      <c r="P182" s="4"/>
      <c r="Q182" s="4"/>
      <c r="R182" s="4"/>
      <c r="S182" s="4"/>
      <c r="T182" s="4"/>
      <c r="U182" s="4"/>
      <c r="V182" s="4"/>
      <c r="W182" s="4"/>
      <c r="X182" s="4"/>
      <c r="Y182" s="4"/>
      <c r="Z182" s="4"/>
      <c r="AA182" s="4"/>
      <c r="AB182" s="4"/>
      <c r="AC182" s="4"/>
    </row>
    <row r="183" spans="1:29" ht="14.25" customHeight="1" x14ac:dyDescent="0.2">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x14ac:dyDescent="0.2">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x14ac:dyDescent="0.2">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x14ac:dyDescent="0.2">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x14ac:dyDescent="0.2">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x14ac:dyDescent="0.2">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x14ac:dyDescent="0.2">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x14ac:dyDescent="0.2">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x14ac:dyDescent="0.2">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x14ac:dyDescent="0.2">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x14ac:dyDescent="0.2">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x14ac:dyDescent="0.2">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x14ac:dyDescent="0.2">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x14ac:dyDescent="0.2">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x14ac:dyDescent="0.2">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x14ac:dyDescent="0.2">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x14ac:dyDescent="0.2">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x14ac:dyDescent="0.2">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x14ac:dyDescent="0.2">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x14ac:dyDescent="0.2">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x14ac:dyDescent="0.2">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x14ac:dyDescent="0.2">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x14ac:dyDescent="0.2">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x14ac:dyDescent="0.2">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x14ac:dyDescent="0.2">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x14ac:dyDescent="0.2">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x14ac:dyDescent="0.2">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x14ac:dyDescent="0.2">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x14ac:dyDescent="0.2">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x14ac:dyDescent="0.2">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x14ac:dyDescent="0.2">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x14ac:dyDescent="0.2">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x14ac:dyDescent="0.2">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x14ac:dyDescent="0.2">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x14ac:dyDescent="0.2">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x14ac:dyDescent="0.2">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x14ac:dyDescent="0.2">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x14ac:dyDescent="0.2">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x14ac:dyDescent="0.2">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x14ac:dyDescent="0.2">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x14ac:dyDescent="0.2">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x14ac:dyDescent="0.2">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x14ac:dyDescent="0.2">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x14ac:dyDescent="0.2">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x14ac:dyDescent="0.2">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x14ac:dyDescent="0.2">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x14ac:dyDescent="0.2">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x14ac:dyDescent="0.2">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x14ac:dyDescent="0.2">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x14ac:dyDescent="0.2">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x14ac:dyDescent="0.2">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x14ac:dyDescent="0.2">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x14ac:dyDescent="0.2">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x14ac:dyDescent="0.2">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x14ac:dyDescent="0.2">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x14ac:dyDescent="0.2">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x14ac:dyDescent="0.2">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x14ac:dyDescent="0.2">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2">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2">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2">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2">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2">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2">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2">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2">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2">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2">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2">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2">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2">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2">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2">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2">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2">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2">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2">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x14ac:dyDescent="0.2">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x14ac:dyDescent="0.2">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x14ac:dyDescent="0.2">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x14ac:dyDescent="0.2">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x14ac:dyDescent="0.2">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x14ac:dyDescent="0.2">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x14ac:dyDescent="0.2">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x14ac:dyDescent="0.2">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x14ac:dyDescent="0.2">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x14ac:dyDescent="0.2">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x14ac:dyDescent="0.2">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x14ac:dyDescent="0.2">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x14ac:dyDescent="0.2">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x14ac:dyDescent="0.2">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x14ac:dyDescent="0.2">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x14ac:dyDescent="0.2">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x14ac:dyDescent="0.2">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x14ac:dyDescent="0.2">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x14ac:dyDescent="0.2">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x14ac:dyDescent="0.2">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x14ac:dyDescent="0.2">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x14ac:dyDescent="0.2">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x14ac:dyDescent="0.2">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x14ac:dyDescent="0.2">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x14ac:dyDescent="0.2">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x14ac:dyDescent="0.2">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x14ac:dyDescent="0.2">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x14ac:dyDescent="0.2">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x14ac:dyDescent="0.2">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x14ac:dyDescent="0.2">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x14ac:dyDescent="0.2">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2">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2">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2">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2">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2">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2">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2">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2">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2">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2">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2">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2">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2">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2">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2">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2">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2">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2">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2">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2">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2">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2">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2">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2">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2">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2">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2">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2">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2">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2">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2">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2">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2">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2">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2">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2">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2">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2">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x14ac:dyDescent="0.2">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x14ac:dyDescent="0.2">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x14ac:dyDescent="0.2">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x14ac:dyDescent="0.2">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x14ac:dyDescent="0.2">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x14ac:dyDescent="0.2">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x14ac:dyDescent="0.2">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x14ac:dyDescent="0.2">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x14ac:dyDescent="0.2">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x14ac:dyDescent="0.2">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x14ac:dyDescent="0.2">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x14ac:dyDescent="0.2">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x14ac:dyDescent="0.2">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x14ac:dyDescent="0.2">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x14ac:dyDescent="0.2">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x14ac:dyDescent="0.2">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x14ac:dyDescent="0.2">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x14ac:dyDescent="0.2">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x14ac:dyDescent="0.2">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x14ac:dyDescent="0.2">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x14ac:dyDescent="0.2">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x14ac:dyDescent="0.2">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x14ac:dyDescent="0.2">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x14ac:dyDescent="0.2">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x14ac:dyDescent="0.2">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x14ac:dyDescent="0.2">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x14ac:dyDescent="0.2">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x14ac:dyDescent="0.2">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x14ac:dyDescent="0.2">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x14ac:dyDescent="0.2">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x14ac:dyDescent="0.2">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x14ac:dyDescent="0.2">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x14ac:dyDescent="0.2">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x14ac:dyDescent="0.2">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x14ac:dyDescent="0.2">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x14ac:dyDescent="0.2">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x14ac:dyDescent="0.2">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x14ac:dyDescent="0.2">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x14ac:dyDescent="0.2">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x14ac:dyDescent="0.2">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x14ac:dyDescent="0.2">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x14ac:dyDescent="0.2">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x14ac:dyDescent="0.2">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x14ac:dyDescent="0.2">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x14ac:dyDescent="0.2">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x14ac:dyDescent="0.2">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x14ac:dyDescent="0.2">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x14ac:dyDescent="0.2">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x14ac:dyDescent="0.2">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x14ac:dyDescent="0.2">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x14ac:dyDescent="0.2">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x14ac:dyDescent="0.2">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x14ac:dyDescent="0.2">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x14ac:dyDescent="0.2">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x14ac:dyDescent="0.2">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x14ac:dyDescent="0.2">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x14ac:dyDescent="0.2">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x14ac:dyDescent="0.2">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x14ac:dyDescent="0.2">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x14ac:dyDescent="0.2">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x14ac:dyDescent="0.2">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x14ac:dyDescent="0.2">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x14ac:dyDescent="0.2">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x14ac:dyDescent="0.2">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x14ac:dyDescent="0.2">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x14ac:dyDescent="0.2">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x14ac:dyDescent="0.2">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x14ac:dyDescent="0.2">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x14ac:dyDescent="0.2">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x14ac:dyDescent="0.2">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x14ac:dyDescent="0.2">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x14ac:dyDescent="0.2">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x14ac:dyDescent="0.2">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x14ac:dyDescent="0.2">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x14ac:dyDescent="0.2">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x14ac:dyDescent="0.2">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x14ac:dyDescent="0.2">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x14ac:dyDescent="0.2">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x14ac:dyDescent="0.2">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x14ac:dyDescent="0.2">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x14ac:dyDescent="0.2">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x14ac:dyDescent="0.2">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x14ac:dyDescent="0.2">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x14ac:dyDescent="0.2">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x14ac:dyDescent="0.2">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x14ac:dyDescent="0.2">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x14ac:dyDescent="0.2">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x14ac:dyDescent="0.2">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x14ac:dyDescent="0.2">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x14ac:dyDescent="0.2">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x14ac:dyDescent="0.2">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x14ac:dyDescent="0.2">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x14ac:dyDescent="0.2">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x14ac:dyDescent="0.2">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x14ac:dyDescent="0.2">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x14ac:dyDescent="0.2">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x14ac:dyDescent="0.2">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x14ac:dyDescent="0.2">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x14ac:dyDescent="0.2">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x14ac:dyDescent="0.2">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x14ac:dyDescent="0.2">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x14ac:dyDescent="0.2">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x14ac:dyDescent="0.2">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x14ac:dyDescent="0.2">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x14ac:dyDescent="0.2">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x14ac:dyDescent="0.2">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x14ac:dyDescent="0.2">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x14ac:dyDescent="0.2">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x14ac:dyDescent="0.2">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x14ac:dyDescent="0.2">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x14ac:dyDescent="0.2">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x14ac:dyDescent="0.2">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x14ac:dyDescent="0.2">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x14ac:dyDescent="0.2">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x14ac:dyDescent="0.2">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x14ac:dyDescent="0.2">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x14ac:dyDescent="0.2">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x14ac:dyDescent="0.2">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x14ac:dyDescent="0.2">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x14ac:dyDescent="0.2">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x14ac:dyDescent="0.2">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x14ac:dyDescent="0.2">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x14ac:dyDescent="0.2">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x14ac:dyDescent="0.2">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x14ac:dyDescent="0.2">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x14ac:dyDescent="0.2">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x14ac:dyDescent="0.2">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x14ac:dyDescent="0.2">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x14ac:dyDescent="0.2">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x14ac:dyDescent="0.2">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x14ac:dyDescent="0.2">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x14ac:dyDescent="0.2">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x14ac:dyDescent="0.2">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x14ac:dyDescent="0.2">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x14ac:dyDescent="0.2">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x14ac:dyDescent="0.2">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x14ac:dyDescent="0.2">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x14ac:dyDescent="0.2">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x14ac:dyDescent="0.2">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x14ac:dyDescent="0.2">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x14ac:dyDescent="0.2">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x14ac:dyDescent="0.2">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x14ac:dyDescent="0.2">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x14ac:dyDescent="0.2">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x14ac:dyDescent="0.2">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x14ac:dyDescent="0.2">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x14ac:dyDescent="0.2">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x14ac:dyDescent="0.2">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x14ac:dyDescent="0.2">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x14ac:dyDescent="0.2">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x14ac:dyDescent="0.2">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x14ac:dyDescent="0.2">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x14ac:dyDescent="0.2">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x14ac:dyDescent="0.2">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x14ac:dyDescent="0.2">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x14ac:dyDescent="0.2">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x14ac:dyDescent="0.2">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x14ac:dyDescent="0.2">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x14ac:dyDescent="0.2">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x14ac:dyDescent="0.2">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x14ac:dyDescent="0.2">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x14ac:dyDescent="0.2">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x14ac:dyDescent="0.2">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x14ac:dyDescent="0.2">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x14ac:dyDescent="0.2">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x14ac:dyDescent="0.2">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x14ac:dyDescent="0.2">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x14ac:dyDescent="0.2">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2">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2">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2">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2">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2">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2">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2">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2">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2">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2">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2">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2">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2">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2">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2">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2">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2">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2">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x14ac:dyDescent="0.2">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x14ac:dyDescent="0.2">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x14ac:dyDescent="0.2">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x14ac:dyDescent="0.2">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x14ac:dyDescent="0.2">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x14ac:dyDescent="0.2">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x14ac:dyDescent="0.2">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x14ac:dyDescent="0.2">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x14ac:dyDescent="0.2">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x14ac:dyDescent="0.2">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x14ac:dyDescent="0.2">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x14ac:dyDescent="0.2">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x14ac:dyDescent="0.2">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x14ac:dyDescent="0.2">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x14ac:dyDescent="0.2">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x14ac:dyDescent="0.2">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x14ac:dyDescent="0.2">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x14ac:dyDescent="0.2">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x14ac:dyDescent="0.2">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x14ac:dyDescent="0.2">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x14ac:dyDescent="0.2">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x14ac:dyDescent="0.2">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x14ac:dyDescent="0.2">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x14ac:dyDescent="0.2">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x14ac:dyDescent="0.2">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x14ac:dyDescent="0.2">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x14ac:dyDescent="0.2">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x14ac:dyDescent="0.2">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x14ac:dyDescent="0.2">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x14ac:dyDescent="0.2">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x14ac:dyDescent="0.2">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2">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2">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2">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2">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2">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2">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2">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2">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2">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2">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2">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2">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2">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2">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2">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2">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2">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2">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2">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2">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2">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2">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2">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2">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2">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2">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2">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2">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2">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2">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2">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2">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2">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2">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2">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2">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2">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2">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x14ac:dyDescent="0.2">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x14ac:dyDescent="0.2">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x14ac:dyDescent="0.2">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x14ac:dyDescent="0.2">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x14ac:dyDescent="0.2">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x14ac:dyDescent="0.2">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x14ac:dyDescent="0.2">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x14ac:dyDescent="0.2">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x14ac:dyDescent="0.2">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x14ac:dyDescent="0.2">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x14ac:dyDescent="0.2">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x14ac:dyDescent="0.2">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x14ac:dyDescent="0.2">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x14ac:dyDescent="0.2">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x14ac:dyDescent="0.2">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x14ac:dyDescent="0.2">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x14ac:dyDescent="0.2">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x14ac:dyDescent="0.2">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x14ac:dyDescent="0.2">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x14ac:dyDescent="0.2">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x14ac:dyDescent="0.2">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x14ac:dyDescent="0.2">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x14ac:dyDescent="0.2">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x14ac:dyDescent="0.2">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x14ac:dyDescent="0.2">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x14ac:dyDescent="0.2">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x14ac:dyDescent="0.2">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x14ac:dyDescent="0.2">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x14ac:dyDescent="0.2">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x14ac:dyDescent="0.2">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x14ac:dyDescent="0.2">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x14ac:dyDescent="0.2">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x14ac:dyDescent="0.2">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x14ac:dyDescent="0.2">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x14ac:dyDescent="0.2">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x14ac:dyDescent="0.2">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x14ac:dyDescent="0.2">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x14ac:dyDescent="0.2">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x14ac:dyDescent="0.2">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x14ac:dyDescent="0.2">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x14ac:dyDescent="0.2">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x14ac:dyDescent="0.2">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x14ac:dyDescent="0.2">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x14ac:dyDescent="0.2">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x14ac:dyDescent="0.2">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x14ac:dyDescent="0.2">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x14ac:dyDescent="0.2">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x14ac:dyDescent="0.2">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x14ac:dyDescent="0.2">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x14ac:dyDescent="0.2">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x14ac:dyDescent="0.2">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x14ac:dyDescent="0.2">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x14ac:dyDescent="0.2">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x14ac:dyDescent="0.2">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x14ac:dyDescent="0.2">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x14ac:dyDescent="0.2">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x14ac:dyDescent="0.2">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x14ac:dyDescent="0.2">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x14ac:dyDescent="0.2">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x14ac:dyDescent="0.2">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x14ac:dyDescent="0.2">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x14ac:dyDescent="0.2">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x14ac:dyDescent="0.2">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x14ac:dyDescent="0.2">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x14ac:dyDescent="0.2">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x14ac:dyDescent="0.2">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x14ac:dyDescent="0.2">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x14ac:dyDescent="0.2">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x14ac:dyDescent="0.2">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x14ac:dyDescent="0.2">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x14ac:dyDescent="0.2">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x14ac:dyDescent="0.2">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x14ac:dyDescent="0.2">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x14ac:dyDescent="0.2">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x14ac:dyDescent="0.2">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x14ac:dyDescent="0.2">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x14ac:dyDescent="0.2">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x14ac:dyDescent="0.2">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x14ac:dyDescent="0.2">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x14ac:dyDescent="0.2">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x14ac:dyDescent="0.2">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x14ac:dyDescent="0.2">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x14ac:dyDescent="0.2">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x14ac:dyDescent="0.2">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x14ac:dyDescent="0.2">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x14ac:dyDescent="0.2">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x14ac:dyDescent="0.2">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x14ac:dyDescent="0.2">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x14ac:dyDescent="0.2">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x14ac:dyDescent="0.2">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x14ac:dyDescent="0.2">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x14ac:dyDescent="0.2">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x14ac:dyDescent="0.2">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x14ac:dyDescent="0.2">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x14ac:dyDescent="0.2">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x14ac:dyDescent="0.2">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x14ac:dyDescent="0.2">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x14ac:dyDescent="0.2">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x14ac:dyDescent="0.2">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x14ac:dyDescent="0.2">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x14ac:dyDescent="0.2">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x14ac:dyDescent="0.2">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x14ac:dyDescent="0.2">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x14ac:dyDescent="0.2">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x14ac:dyDescent="0.2">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x14ac:dyDescent="0.2">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x14ac:dyDescent="0.2">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x14ac:dyDescent="0.2">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x14ac:dyDescent="0.2">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x14ac:dyDescent="0.2">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x14ac:dyDescent="0.2">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x14ac:dyDescent="0.2">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x14ac:dyDescent="0.2">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x14ac:dyDescent="0.2">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x14ac:dyDescent="0.2">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x14ac:dyDescent="0.2">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x14ac:dyDescent="0.2">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x14ac:dyDescent="0.2">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x14ac:dyDescent="0.2">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x14ac:dyDescent="0.2">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x14ac:dyDescent="0.2">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x14ac:dyDescent="0.2">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x14ac:dyDescent="0.2">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x14ac:dyDescent="0.2">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x14ac:dyDescent="0.2">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x14ac:dyDescent="0.2">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x14ac:dyDescent="0.2">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x14ac:dyDescent="0.2">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x14ac:dyDescent="0.2">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x14ac:dyDescent="0.2">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x14ac:dyDescent="0.2">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x14ac:dyDescent="0.2">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x14ac:dyDescent="0.2">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x14ac:dyDescent="0.2">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x14ac:dyDescent="0.2">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x14ac:dyDescent="0.2">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x14ac:dyDescent="0.2">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x14ac:dyDescent="0.2">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x14ac:dyDescent="0.2">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x14ac:dyDescent="0.2">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x14ac:dyDescent="0.2">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x14ac:dyDescent="0.2">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x14ac:dyDescent="0.2">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x14ac:dyDescent="0.2">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x14ac:dyDescent="0.2">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x14ac:dyDescent="0.2">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x14ac:dyDescent="0.2">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x14ac:dyDescent="0.2">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x14ac:dyDescent="0.2">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x14ac:dyDescent="0.2">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x14ac:dyDescent="0.2">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x14ac:dyDescent="0.2">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x14ac:dyDescent="0.2">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x14ac:dyDescent="0.2">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x14ac:dyDescent="0.2">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x14ac:dyDescent="0.2">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x14ac:dyDescent="0.2">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x14ac:dyDescent="0.2">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x14ac:dyDescent="0.2">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x14ac:dyDescent="0.2">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x14ac:dyDescent="0.2">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x14ac:dyDescent="0.2">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x14ac:dyDescent="0.2">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x14ac:dyDescent="0.2">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x14ac:dyDescent="0.2">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x14ac:dyDescent="0.2">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x14ac:dyDescent="0.2">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x14ac:dyDescent="0.2">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x14ac:dyDescent="0.2">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x14ac:dyDescent="0.2">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x14ac:dyDescent="0.2">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x14ac:dyDescent="0.2">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x14ac:dyDescent="0.2">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x14ac:dyDescent="0.2">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x14ac:dyDescent="0.2">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x14ac:dyDescent="0.2">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x14ac:dyDescent="0.2">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x14ac:dyDescent="0.2">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x14ac:dyDescent="0.2">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x14ac:dyDescent="0.2">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x14ac:dyDescent="0.2">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x14ac:dyDescent="0.2">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x14ac:dyDescent="0.2">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x14ac:dyDescent="0.2">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x14ac:dyDescent="0.2">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x14ac:dyDescent="0.2">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x14ac:dyDescent="0.2">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x14ac:dyDescent="0.2">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x14ac:dyDescent="0.2">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x14ac:dyDescent="0.2">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x14ac:dyDescent="0.2">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x14ac:dyDescent="0.2">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x14ac:dyDescent="0.2">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x14ac:dyDescent="0.2">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x14ac:dyDescent="0.2">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x14ac:dyDescent="0.2">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x14ac:dyDescent="0.2">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x14ac:dyDescent="0.2">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x14ac:dyDescent="0.2">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x14ac:dyDescent="0.2">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x14ac:dyDescent="0.2">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x14ac:dyDescent="0.2">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x14ac:dyDescent="0.2">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x14ac:dyDescent="0.2">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x14ac:dyDescent="0.2">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x14ac:dyDescent="0.2">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x14ac:dyDescent="0.2">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x14ac:dyDescent="0.2">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x14ac:dyDescent="0.2">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x14ac:dyDescent="0.2">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x14ac:dyDescent="0.2">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x14ac:dyDescent="0.2">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x14ac:dyDescent="0.2">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x14ac:dyDescent="0.2">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x14ac:dyDescent="0.2">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x14ac:dyDescent="0.2">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x14ac:dyDescent="0.2">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x14ac:dyDescent="0.2">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x14ac:dyDescent="0.2">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x14ac:dyDescent="0.2">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x14ac:dyDescent="0.2">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x14ac:dyDescent="0.2">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x14ac:dyDescent="0.2">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x14ac:dyDescent="0.2">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x14ac:dyDescent="0.2">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x14ac:dyDescent="0.2">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x14ac:dyDescent="0.2">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x14ac:dyDescent="0.2">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x14ac:dyDescent="0.2">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x14ac:dyDescent="0.2">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x14ac:dyDescent="0.2">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x14ac:dyDescent="0.2">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x14ac:dyDescent="0.2">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x14ac:dyDescent="0.2">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x14ac:dyDescent="0.2">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x14ac:dyDescent="0.2">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x14ac:dyDescent="0.2">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x14ac:dyDescent="0.2">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x14ac:dyDescent="0.2">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x14ac:dyDescent="0.2">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x14ac:dyDescent="0.2">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x14ac:dyDescent="0.2">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x14ac:dyDescent="0.2">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x14ac:dyDescent="0.2">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x14ac:dyDescent="0.2">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x14ac:dyDescent="0.2">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x14ac:dyDescent="0.2">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x14ac:dyDescent="0.2">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x14ac:dyDescent="0.2">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x14ac:dyDescent="0.2">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x14ac:dyDescent="0.2">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x14ac:dyDescent="0.2">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x14ac:dyDescent="0.2">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x14ac:dyDescent="0.2">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x14ac:dyDescent="0.2">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x14ac:dyDescent="0.2">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x14ac:dyDescent="0.2">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x14ac:dyDescent="0.2">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x14ac:dyDescent="0.2">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x14ac:dyDescent="0.2">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x14ac:dyDescent="0.2">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x14ac:dyDescent="0.2">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x14ac:dyDescent="0.2">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x14ac:dyDescent="0.2">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x14ac:dyDescent="0.2">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x14ac:dyDescent="0.2">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x14ac:dyDescent="0.2">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x14ac:dyDescent="0.2">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x14ac:dyDescent="0.2">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x14ac:dyDescent="0.2">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x14ac:dyDescent="0.2">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x14ac:dyDescent="0.2">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x14ac:dyDescent="0.2">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x14ac:dyDescent="0.2">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x14ac:dyDescent="0.2">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x14ac:dyDescent="0.2">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x14ac:dyDescent="0.2">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x14ac:dyDescent="0.2">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x14ac:dyDescent="0.2">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x14ac:dyDescent="0.2">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x14ac:dyDescent="0.2">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x14ac:dyDescent="0.2">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x14ac:dyDescent="0.2">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x14ac:dyDescent="0.2">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x14ac:dyDescent="0.2">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x14ac:dyDescent="0.2">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x14ac:dyDescent="0.2">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x14ac:dyDescent="0.2">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x14ac:dyDescent="0.2">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x14ac:dyDescent="0.2">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x14ac:dyDescent="0.2">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x14ac:dyDescent="0.2">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x14ac:dyDescent="0.2">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x14ac:dyDescent="0.2">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x14ac:dyDescent="0.2">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x14ac:dyDescent="0.2">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x14ac:dyDescent="0.2">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x14ac:dyDescent="0.2">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x14ac:dyDescent="0.2">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x14ac:dyDescent="0.2">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x14ac:dyDescent="0.2">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x14ac:dyDescent="0.2">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x14ac:dyDescent="0.2">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x14ac:dyDescent="0.2">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x14ac:dyDescent="0.2">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x14ac:dyDescent="0.2">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x14ac:dyDescent="0.2">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x14ac:dyDescent="0.2">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x14ac:dyDescent="0.2">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x14ac:dyDescent="0.2">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x14ac:dyDescent="0.2">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x14ac:dyDescent="0.2">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x14ac:dyDescent="0.2">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x14ac:dyDescent="0.2">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x14ac:dyDescent="0.2">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x14ac:dyDescent="0.2">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x14ac:dyDescent="0.2">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x14ac:dyDescent="0.2">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x14ac:dyDescent="0.2">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x14ac:dyDescent="0.2">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x14ac:dyDescent="0.2">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x14ac:dyDescent="0.2">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x14ac:dyDescent="0.2">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x14ac:dyDescent="0.2">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x14ac:dyDescent="0.2">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x14ac:dyDescent="0.2">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x14ac:dyDescent="0.2">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x14ac:dyDescent="0.2">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x14ac:dyDescent="0.2">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x14ac:dyDescent="0.2">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x14ac:dyDescent="0.2">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x14ac:dyDescent="0.2">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x14ac:dyDescent="0.2">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x14ac:dyDescent="0.2">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x14ac:dyDescent="0.2">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x14ac:dyDescent="0.2">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x14ac:dyDescent="0.2">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x14ac:dyDescent="0.2">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x14ac:dyDescent="0.2">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x14ac:dyDescent="0.2">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x14ac:dyDescent="0.2">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x14ac:dyDescent="0.2">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x14ac:dyDescent="0.2">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x14ac:dyDescent="0.2">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x14ac:dyDescent="0.2">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x14ac:dyDescent="0.2">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x14ac:dyDescent="0.2">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x14ac:dyDescent="0.2">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x14ac:dyDescent="0.2">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x14ac:dyDescent="0.2">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x14ac:dyDescent="0.2">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x14ac:dyDescent="0.2">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x14ac:dyDescent="0.2">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x14ac:dyDescent="0.2">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x14ac:dyDescent="0.2">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x14ac:dyDescent="0.2">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x14ac:dyDescent="0.2">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x14ac:dyDescent="0.2">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x14ac:dyDescent="0.2">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x14ac:dyDescent="0.2">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x14ac:dyDescent="0.2">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x14ac:dyDescent="0.2">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x14ac:dyDescent="0.2">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x14ac:dyDescent="0.2">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x14ac:dyDescent="0.2">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x14ac:dyDescent="0.2">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x14ac:dyDescent="0.2">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x14ac:dyDescent="0.2">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x14ac:dyDescent="0.2">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x14ac:dyDescent="0.2">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x14ac:dyDescent="0.2">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x14ac:dyDescent="0.2">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x14ac:dyDescent="0.2">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x14ac:dyDescent="0.2">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x14ac:dyDescent="0.2">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x14ac:dyDescent="0.2">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x14ac:dyDescent="0.2">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x14ac:dyDescent="0.2">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x14ac:dyDescent="0.2">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x14ac:dyDescent="0.2">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x14ac:dyDescent="0.2">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x14ac:dyDescent="0.2">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x14ac:dyDescent="0.2">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x14ac:dyDescent="0.2">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x14ac:dyDescent="0.2">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x14ac:dyDescent="0.2">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x14ac:dyDescent="0.2">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x14ac:dyDescent="0.2">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x14ac:dyDescent="0.2">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x14ac:dyDescent="0.2">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x14ac:dyDescent="0.2">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x14ac:dyDescent="0.2">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x14ac:dyDescent="0.2">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x14ac:dyDescent="0.2">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x14ac:dyDescent="0.2">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x14ac:dyDescent="0.2">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x14ac:dyDescent="0.2">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x14ac:dyDescent="0.2">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x14ac:dyDescent="0.2">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x14ac:dyDescent="0.2">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x14ac:dyDescent="0.2">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x14ac:dyDescent="0.2">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x14ac:dyDescent="0.2">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x14ac:dyDescent="0.2">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x14ac:dyDescent="0.2">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x14ac:dyDescent="0.2">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x14ac:dyDescent="0.2">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x14ac:dyDescent="0.2">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x14ac:dyDescent="0.2">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x14ac:dyDescent="0.2">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x14ac:dyDescent="0.2">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x14ac:dyDescent="0.2">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x14ac:dyDescent="0.2">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x14ac:dyDescent="0.2">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x14ac:dyDescent="0.2">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x14ac:dyDescent="0.2">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x14ac:dyDescent="0.2">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x14ac:dyDescent="0.2">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x14ac:dyDescent="0.2">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spans="1:29" ht="14.25" customHeight="1" x14ac:dyDescent="0.2">
      <c r="A1003" s="3"/>
      <c r="B1003" s="4"/>
      <c r="C1003" s="3"/>
      <c r="D1003" s="4"/>
      <c r="E1003" s="3"/>
      <c r="F1003" s="4"/>
      <c r="G1003" s="3"/>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spans="1:29" ht="14.25" customHeight="1" x14ac:dyDescent="0.2">
      <c r="A1004" s="3"/>
      <c r="B1004" s="4"/>
      <c r="C1004" s="3"/>
      <c r="D1004" s="4"/>
      <c r="E1004" s="3"/>
      <c r="F1004" s="4"/>
      <c r="G1004" s="3"/>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spans="1:29" ht="14.25" customHeight="1" x14ac:dyDescent="0.2">
      <c r="A1005" s="3"/>
      <c r="B1005" s="4"/>
      <c r="C1005" s="3"/>
      <c r="D1005" s="4"/>
      <c r="E1005" s="3"/>
      <c r="F1005" s="4"/>
      <c r="G1005" s="3"/>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spans="1:29" ht="14.25" customHeight="1" x14ac:dyDescent="0.2">
      <c r="A1006" s="3"/>
      <c r="B1006" s="4"/>
      <c r="C1006" s="3"/>
      <c r="D1006" s="4"/>
      <c r="E1006" s="3"/>
      <c r="F1006" s="4"/>
      <c r="G1006" s="3"/>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spans="1:29" ht="14.25" customHeight="1" x14ac:dyDescent="0.2">
      <c r="A1007" s="3"/>
      <c r="B1007" s="4"/>
      <c r="C1007" s="3"/>
      <c r="D1007" s="4"/>
      <c r="E1007" s="3"/>
      <c r="F1007" s="4"/>
      <c r="G1007" s="3"/>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spans="1:29" ht="14.25" customHeight="1" x14ac:dyDescent="0.2">
      <c r="A1008" s="3"/>
      <c r="B1008" s="4"/>
      <c r="C1008" s="3"/>
      <c r="D1008" s="4"/>
      <c r="E1008" s="3"/>
      <c r="F1008" s="4"/>
      <c r="G1008" s="3"/>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spans="1:29" ht="14.25" customHeight="1" x14ac:dyDescent="0.2">
      <c r="A1009" s="3"/>
      <c r="B1009" s="4"/>
      <c r="C1009" s="3"/>
      <c r="D1009" s="4"/>
      <c r="E1009" s="3"/>
      <c r="F1009" s="4"/>
      <c r="G1009" s="3"/>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spans="1:29" ht="14.25" customHeight="1" x14ac:dyDescent="0.2">
      <c r="A1010" s="3"/>
      <c r="B1010" s="4"/>
      <c r="C1010" s="3"/>
      <c r="D1010" s="4"/>
      <c r="E1010" s="3"/>
      <c r="F1010" s="4"/>
      <c r="G1010" s="3"/>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spans="1:29" ht="14.25" customHeight="1" x14ac:dyDescent="0.2">
      <c r="A1011" s="3"/>
      <c r="B1011" s="4"/>
      <c r="C1011" s="3"/>
      <c r="D1011" s="4"/>
      <c r="E1011" s="3"/>
      <c r="F1011" s="4"/>
      <c r="G1011" s="3"/>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spans="1:29" ht="14.25" customHeight="1" x14ac:dyDescent="0.2">
      <c r="A1012" s="3"/>
      <c r="B1012" s="4"/>
      <c r="C1012" s="3"/>
      <c r="D1012" s="4"/>
      <c r="E1012" s="3"/>
      <c r="F1012" s="4"/>
      <c r="G1012" s="3"/>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spans="1:29" ht="14.25" customHeight="1" x14ac:dyDescent="0.2">
      <c r="A1013" s="3"/>
      <c r="B1013" s="4"/>
      <c r="C1013" s="3"/>
      <c r="D1013" s="4"/>
      <c r="E1013" s="3"/>
      <c r="F1013" s="4"/>
      <c r="G1013" s="3"/>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spans="1:29" ht="14.25" customHeight="1" x14ac:dyDescent="0.2">
      <c r="A1014" s="3"/>
      <c r="B1014" s="4"/>
      <c r="C1014" s="3"/>
      <c r="D1014" s="4"/>
      <c r="E1014" s="3"/>
      <c r="F1014" s="4"/>
      <c r="G1014" s="3"/>
      <c r="H1014" s="4"/>
      <c r="I1014" s="4"/>
      <c r="J1014" s="4"/>
      <c r="K1014" s="4"/>
      <c r="L1014" s="4"/>
      <c r="M1014" s="4"/>
      <c r="N1014" s="4"/>
      <c r="O1014" s="4"/>
      <c r="P1014" s="4"/>
      <c r="Q1014" s="4"/>
      <c r="R1014" s="4"/>
      <c r="S1014" s="4"/>
      <c r="T1014" s="4"/>
      <c r="U1014" s="4"/>
      <c r="V1014" s="4"/>
      <c r="W1014" s="4"/>
      <c r="X1014" s="4"/>
      <c r="Y1014" s="4"/>
      <c r="Z1014" s="4"/>
      <c r="AA1014" s="4"/>
      <c r="AB1014" s="4"/>
      <c r="AC1014" s="4"/>
    </row>
    <row r="1015" spans="1:29" ht="14.25" customHeight="1" x14ac:dyDescent="0.2">
      <c r="A1015" s="3"/>
      <c r="B1015" s="4"/>
      <c r="C1015" s="3"/>
      <c r="D1015" s="4"/>
      <c r="E1015" s="3"/>
      <c r="F1015" s="4"/>
      <c r="G1015" s="3"/>
      <c r="H1015" s="4"/>
      <c r="I1015" s="4"/>
      <c r="J1015" s="4"/>
      <c r="K1015" s="4"/>
      <c r="L1015" s="4"/>
      <c r="M1015" s="4"/>
      <c r="N1015" s="4"/>
      <c r="O1015" s="4"/>
      <c r="P1015" s="4"/>
      <c r="Q1015" s="4"/>
      <c r="R1015" s="4"/>
      <c r="S1015" s="4"/>
      <c r="T1015" s="4"/>
      <c r="U1015" s="4"/>
      <c r="V1015" s="4"/>
      <c r="W1015" s="4"/>
      <c r="X1015" s="4"/>
      <c r="Y1015" s="4"/>
      <c r="Z1015" s="4"/>
      <c r="AA1015" s="4"/>
      <c r="AB1015" s="4"/>
      <c r="AC1015" s="4"/>
    </row>
    <row r="1016" spans="1:29" ht="14.25" customHeight="1" x14ac:dyDescent="0.2">
      <c r="A1016" s="3"/>
      <c r="B1016" s="4"/>
      <c r="C1016" s="3"/>
      <c r="D1016" s="4"/>
      <c r="E1016" s="3"/>
      <c r="F1016" s="4"/>
      <c r="G1016" s="3"/>
      <c r="H1016" s="4"/>
      <c r="I1016" s="4"/>
      <c r="J1016" s="4"/>
      <c r="K1016" s="4"/>
      <c r="L1016" s="4"/>
      <c r="M1016" s="4"/>
      <c r="N1016" s="4"/>
      <c r="O1016" s="4"/>
      <c r="P1016" s="4"/>
      <c r="Q1016" s="4"/>
      <c r="R1016" s="4"/>
      <c r="S1016" s="4"/>
      <c r="T1016" s="4"/>
      <c r="U1016" s="4"/>
      <c r="V1016" s="4"/>
      <c r="W1016" s="4"/>
      <c r="X1016" s="4"/>
      <c r="Y1016" s="4"/>
      <c r="Z1016" s="4"/>
      <c r="AA1016" s="4"/>
      <c r="AB1016" s="4"/>
      <c r="AC1016" s="4"/>
    </row>
    <row r="1017" spans="1:29" ht="14.25" customHeight="1" x14ac:dyDescent="0.2">
      <c r="A1017" s="3"/>
      <c r="B1017" s="4"/>
      <c r="C1017" s="3"/>
      <c r="D1017" s="4"/>
      <c r="E1017" s="3"/>
      <c r="F1017" s="4"/>
      <c r="G1017" s="3"/>
      <c r="H1017" s="4"/>
      <c r="I1017" s="4"/>
      <c r="J1017" s="4"/>
      <c r="K1017" s="4"/>
      <c r="L1017" s="4"/>
      <c r="M1017" s="4"/>
      <c r="N1017" s="4"/>
      <c r="O1017" s="4"/>
      <c r="P1017" s="4"/>
      <c r="Q1017" s="4"/>
      <c r="R1017" s="4"/>
      <c r="S1017" s="4"/>
      <c r="T1017" s="4"/>
      <c r="U1017" s="4"/>
      <c r="V1017" s="4"/>
      <c r="W1017" s="4"/>
      <c r="X1017" s="4"/>
      <c r="Y1017" s="4"/>
      <c r="Z1017" s="4"/>
      <c r="AA1017" s="4"/>
      <c r="AB1017" s="4"/>
      <c r="AC1017" s="4"/>
    </row>
    <row r="1018" spans="1:29" ht="14.25" customHeight="1" x14ac:dyDescent="0.2">
      <c r="A1018" s="3"/>
      <c r="B1018" s="4"/>
      <c r="C1018" s="3"/>
      <c r="D1018" s="4"/>
      <c r="E1018" s="3"/>
      <c r="F1018" s="4"/>
      <c r="G1018" s="3"/>
      <c r="H1018" s="4"/>
      <c r="I1018" s="4"/>
      <c r="J1018" s="4"/>
      <c r="K1018" s="4"/>
      <c r="L1018" s="4"/>
      <c r="M1018" s="4"/>
      <c r="N1018" s="4"/>
      <c r="O1018" s="4"/>
      <c r="P1018" s="4"/>
      <c r="Q1018" s="4"/>
      <c r="R1018" s="4"/>
      <c r="S1018" s="4"/>
      <c r="T1018" s="4"/>
      <c r="U1018" s="4"/>
      <c r="V1018" s="4"/>
      <c r="W1018" s="4"/>
      <c r="X1018" s="4"/>
      <c r="Y1018" s="4"/>
      <c r="Z1018" s="4"/>
      <c r="AA1018" s="4"/>
      <c r="AB1018" s="4"/>
      <c r="AC1018" s="4"/>
    </row>
    <row r="1019" spans="1:29" ht="14.25" customHeight="1" x14ac:dyDescent="0.2">
      <c r="A1019" s="3"/>
      <c r="B1019" s="4"/>
      <c r="C1019" s="3"/>
      <c r="D1019" s="4"/>
      <c r="E1019" s="3"/>
      <c r="F1019" s="4"/>
      <c r="G1019" s="3"/>
      <c r="H1019" s="4"/>
      <c r="I1019" s="4"/>
      <c r="J1019" s="4"/>
      <c r="K1019" s="4"/>
      <c r="L1019" s="4"/>
      <c r="M1019" s="4"/>
      <c r="N1019" s="4"/>
      <c r="O1019" s="4"/>
      <c r="P1019" s="4"/>
      <c r="Q1019" s="4"/>
      <c r="R1019" s="4"/>
      <c r="S1019" s="4"/>
      <c r="T1019" s="4"/>
      <c r="U1019" s="4"/>
      <c r="V1019" s="4"/>
      <c r="W1019" s="4"/>
      <c r="X1019" s="4"/>
      <c r="Y1019" s="4"/>
      <c r="Z1019" s="4"/>
      <c r="AA1019" s="4"/>
      <c r="AB1019" s="4"/>
      <c r="AC1019" s="4"/>
    </row>
    <row r="1020" spans="1:29" ht="14.25" customHeight="1" x14ac:dyDescent="0.2">
      <c r="A1020" s="3"/>
      <c r="B1020" s="4"/>
      <c r="C1020" s="3"/>
      <c r="D1020" s="4"/>
      <c r="E1020" s="3"/>
      <c r="F1020" s="4"/>
      <c r="G1020" s="3"/>
      <c r="H1020" s="4"/>
      <c r="I1020" s="4"/>
      <c r="J1020" s="4"/>
      <c r="K1020" s="4"/>
      <c r="L1020" s="4"/>
      <c r="M1020" s="4"/>
      <c r="N1020" s="4"/>
      <c r="O1020" s="4"/>
      <c r="P1020" s="4"/>
      <c r="Q1020" s="4"/>
      <c r="R1020" s="4"/>
      <c r="S1020" s="4"/>
      <c r="T1020" s="4"/>
      <c r="U1020" s="4"/>
      <c r="V1020" s="4"/>
      <c r="W1020" s="4"/>
      <c r="X1020" s="4"/>
      <c r="Y1020" s="4"/>
      <c r="Z1020" s="4"/>
      <c r="AA1020" s="4"/>
      <c r="AB1020" s="4"/>
      <c r="AC1020" s="4"/>
    </row>
    <row r="1021" spans="1:29" ht="14.25" customHeight="1" x14ac:dyDescent="0.2">
      <c r="A1021" s="3"/>
      <c r="B1021" s="4"/>
      <c r="C1021" s="3"/>
      <c r="D1021" s="4"/>
      <c r="E1021" s="3"/>
      <c r="F1021" s="4"/>
      <c r="G1021" s="3"/>
      <c r="H1021" s="4"/>
      <c r="I1021" s="4"/>
      <c r="J1021" s="4"/>
      <c r="K1021" s="4"/>
      <c r="L1021" s="4"/>
      <c r="M1021" s="4"/>
      <c r="N1021" s="4"/>
      <c r="O1021" s="4"/>
      <c r="P1021" s="4"/>
      <c r="Q1021" s="4"/>
      <c r="R1021" s="4"/>
      <c r="S1021" s="4"/>
      <c r="T1021" s="4"/>
      <c r="U1021" s="4"/>
      <c r="V1021" s="4"/>
      <c r="W1021" s="4"/>
      <c r="X1021" s="4"/>
      <c r="Y1021" s="4"/>
      <c r="Z1021" s="4"/>
      <c r="AA1021" s="4"/>
      <c r="AB1021" s="4"/>
      <c r="AC1021" s="4"/>
    </row>
    <row r="1022" spans="1:29" ht="14.25" customHeight="1" x14ac:dyDescent="0.2">
      <c r="A1022" s="3"/>
      <c r="B1022" s="4"/>
      <c r="C1022" s="3"/>
      <c r="D1022" s="4"/>
      <c r="E1022" s="3"/>
      <c r="F1022" s="4"/>
      <c r="G1022" s="3"/>
      <c r="H1022" s="4"/>
      <c r="I1022" s="4"/>
      <c r="J1022" s="4"/>
      <c r="K1022" s="4"/>
      <c r="L1022" s="4"/>
      <c r="M1022" s="4"/>
      <c r="N1022" s="4"/>
      <c r="O1022" s="4"/>
      <c r="P1022" s="4"/>
      <c r="Q1022" s="4"/>
      <c r="R1022" s="4"/>
      <c r="S1022" s="4"/>
      <c r="T1022" s="4"/>
      <c r="U1022" s="4"/>
      <c r="V1022" s="4"/>
      <c r="W1022" s="4"/>
      <c r="X1022" s="4"/>
      <c r="Y1022" s="4"/>
      <c r="Z1022" s="4"/>
      <c r="AA1022" s="4"/>
      <c r="AB1022" s="4"/>
      <c r="AC1022" s="4"/>
    </row>
    <row r="1023" spans="1:29" ht="14.25" customHeight="1" x14ac:dyDescent="0.2">
      <c r="A1023" s="3"/>
      <c r="B1023" s="4"/>
      <c r="C1023" s="3"/>
      <c r="D1023" s="4"/>
      <c r="E1023" s="3"/>
      <c r="F1023" s="4"/>
      <c r="G1023" s="3"/>
      <c r="H1023" s="4"/>
      <c r="I1023" s="4"/>
      <c r="J1023" s="4"/>
      <c r="K1023" s="4"/>
      <c r="L1023" s="4"/>
      <c r="M1023" s="4"/>
      <c r="N1023" s="4"/>
      <c r="O1023" s="4"/>
      <c r="P1023" s="4"/>
      <c r="Q1023" s="4"/>
      <c r="R1023" s="4"/>
      <c r="S1023" s="4"/>
      <c r="T1023" s="4"/>
      <c r="U1023" s="4"/>
      <c r="V1023" s="4"/>
      <c r="W1023" s="4"/>
      <c r="X1023" s="4"/>
      <c r="Y1023" s="4"/>
      <c r="Z1023" s="4"/>
      <c r="AA1023" s="4"/>
      <c r="AB1023" s="4"/>
      <c r="AC1023" s="4"/>
    </row>
    <row r="1024" spans="1:29" ht="14.25" customHeight="1" x14ac:dyDescent="0.2">
      <c r="A1024" s="3"/>
      <c r="B1024" s="4"/>
      <c r="C1024" s="3"/>
      <c r="D1024" s="4"/>
      <c r="E1024" s="3"/>
      <c r="F1024" s="4"/>
      <c r="G1024" s="3"/>
      <c r="H1024" s="4"/>
      <c r="I1024" s="4"/>
      <c r="J1024" s="4"/>
      <c r="K1024" s="4"/>
      <c r="L1024" s="4"/>
      <c r="M1024" s="4"/>
      <c r="N1024" s="4"/>
      <c r="O1024" s="4"/>
      <c r="P1024" s="4"/>
      <c r="Q1024" s="4"/>
      <c r="R1024" s="4"/>
      <c r="S1024" s="4"/>
      <c r="T1024" s="4"/>
      <c r="U1024" s="4"/>
      <c r="V1024" s="4"/>
      <c r="W1024" s="4"/>
      <c r="X1024" s="4"/>
      <c r="Y1024" s="4"/>
      <c r="Z1024" s="4"/>
      <c r="AA1024" s="4"/>
      <c r="AB1024" s="4"/>
      <c r="AC1024" s="4"/>
    </row>
    <row r="1025" spans="1:29" ht="14.25" customHeight="1" x14ac:dyDescent="0.2">
      <c r="A1025" s="3"/>
      <c r="B1025" s="4"/>
      <c r="C1025" s="3"/>
      <c r="D1025" s="4"/>
      <c r="E1025" s="3"/>
      <c r="F1025" s="4"/>
      <c r="G1025" s="3"/>
      <c r="H1025" s="4"/>
      <c r="I1025" s="4"/>
      <c r="J1025" s="4"/>
      <c r="K1025" s="4"/>
      <c r="L1025" s="4"/>
      <c r="M1025" s="4"/>
      <c r="N1025" s="4"/>
      <c r="O1025" s="4"/>
      <c r="P1025" s="4"/>
      <c r="Q1025" s="4"/>
      <c r="R1025" s="4"/>
      <c r="S1025" s="4"/>
      <c r="T1025" s="4"/>
      <c r="U1025" s="4"/>
      <c r="V1025" s="4"/>
      <c r="W1025" s="4"/>
      <c r="X1025" s="4"/>
      <c r="Y1025" s="4"/>
      <c r="Z1025" s="4"/>
      <c r="AA1025" s="4"/>
      <c r="AB1025" s="4"/>
      <c r="AC1025" s="4"/>
    </row>
    <row r="1026" spans="1:29" ht="14.25" customHeight="1" x14ac:dyDescent="0.2">
      <c r="A1026" s="3"/>
      <c r="B1026" s="4"/>
      <c r="C1026" s="3"/>
      <c r="D1026" s="4"/>
      <c r="E1026" s="3"/>
      <c r="F1026" s="4"/>
      <c r="G1026" s="3"/>
      <c r="H1026" s="4"/>
      <c r="I1026" s="4"/>
      <c r="J1026" s="4"/>
      <c r="K1026" s="4"/>
      <c r="L1026" s="4"/>
      <c r="M1026" s="4"/>
      <c r="N1026" s="4"/>
      <c r="O1026" s="4"/>
      <c r="P1026" s="4"/>
      <c r="Q1026" s="4"/>
      <c r="R1026" s="4"/>
      <c r="S1026" s="4"/>
      <c r="T1026" s="4"/>
      <c r="U1026" s="4"/>
      <c r="V1026" s="4"/>
      <c r="W1026" s="4"/>
      <c r="X1026" s="4"/>
      <c r="Y1026" s="4"/>
      <c r="Z1026" s="4"/>
      <c r="AA1026" s="4"/>
      <c r="AB1026" s="4"/>
      <c r="AC1026" s="4"/>
    </row>
    <row r="1027" spans="1:29" ht="14.25" customHeight="1" x14ac:dyDescent="0.2">
      <c r="A1027" s="3"/>
      <c r="B1027" s="4"/>
      <c r="C1027" s="3"/>
      <c r="D1027" s="4"/>
      <c r="E1027" s="3"/>
      <c r="F1027" s="4"/>
      <c r="G1027" s="3"/>
      <c r="H1027" s="4"/>
      <c r="I1027" s="4"/>
      <c r="J1027" s="4"/>
      <c r="K1027" s="4"/>
      <c r="L1027" s="4"/>
      <c r="M1027" s="4"/>
      <c r="N1027" s="4"/>
      <c r="O1027" s="4"/>
      <c r="P1027" s="4"/>
      <c r="Q1027" s="4"/>
      <c r="R1027" s="4"/>
      <c r="S1027" s="4"/>
      <c r="T1027" s="4"/>
      <c r="U1027" s="4"/>
      <c r="V1027" s="4"/>
      <c r="W1027" s="4"/>
      <c r="X1027" s="4"/>
      <c r="Y1027" s="4"/>
      <c r="Z1027" s="4"/>
      <c r="AA1027" s="4"/>
      <c r="AB1027" s="4"/>
      <c r="AC1027" s="4"/>
    </row>
    <row r="1028" spans="1:29" ht="14.25" customHeight="1" x14ac:dyDescent="0.2">
      <c r="A1028" s="3"/>
      <c r="B1028" s="4"/>
      <c r="C1028" s="3"/>
      <c r="D1028" s="4"/>
      <c r="E1028" s="3"/>
      <c r="F1028" s="4"/>
      <c r="G1028" s="3"/>
      <c r="H1028" s="4"/>
      <c r="I1028" s="4"/>
      <c r="J1028" s="4"/>
      <c r="K1028" s="4"/>
      <c r="L1028" s="4"/>
      <c r="M1028" s="4"/>
      <c r="N1028" s="4"/>
      <c r="O1028" s="4"/>
      <c r="P1028" s="4"/>
      <c r="Q1028" s="4"/>
      <c r="R1028" s="4"/>
      <c r="S1028" s="4"/>
      <c r="T1028" s="4"/>
      <c r="U1028" s="4"/>
      <c r="V1028" s="4"/>
      <c r="W1028" s="4"/>
      <c r="X1028" s="4"/>
      <c r="Y1028" s="4"/>
      <c r="Z1028" s="4"/>
      <c r="AA1028" s="4"/>
      <c r="AB1028" s="4"/>
      <c r="AC1028" s="4"/>
    </row>
    <row r="1029" spans="1:29" ht="14.25" customHeight="1" x14ac:dyDescent="0.2">
      <c r="A1029" s="3"/>
      <c r="B1029" s="4"/>
      <c r="C1029" s="3"/>
      <c r="D1029" s="4"/>
      <c r="E1029" s="3"/>
      <c r="F1029" s="4"/>
      <c r="G1029" s="3"/>
      <c r="H1029" s="4"/>
      <c r="I1029" s="4"/>
      <c r="J1029" s="4"/>
      <c r="K1029" s="4"/>
      <c r="L1029" s="4"/>
      <c r="M1029" s="4"/>
      <c r="N1029" s="4"/>
      <c r="O1029" s="4"/>
      <c r="P1029" s="4"/>
      <c r="Q1029" s="4"/>
      <c r="R1029" s="4"/>
      <c r="S1029" s="4"/>
      <c r="T1029" s="4"/>
      <c r="U1029" s="4"/>
      <c r="V1029" s="4"/>
      <c r="W1029" s="4"/>
      <c r="X1029" s="4"/>
      <c r="Y1029" s="4"/>
      <c r="Z1029" s="4"/>
      <c r="AA1029" s="4"/>
      <c r="AB1029" s="4"/>
      <c r="AC1029" s="4"/>
    </row>
    <row r="1030" spans="1:29" ht="14.25" customHeight="1" x14ac:dyDescent="0.2">
      <c r="A1030" s="3"/>
      <c r="B1030" s="4"/>
      <c r="C1030" s="3"/>
      <c r="D1030" s="4"/>
      <c r="E1030" s="3"/>
      <c r="F1030" s="4"/>
      <c r="G1030" s="3"/>
      <c r="H1030" s="4"/>
      <c r="I1030" s="4"/>
      <c r="J1030" s="4"/>
      <c r="K1030" s="4"/>
      <c r="L1030" s="4"/>
      <c r="M1030" s="4"/>
      <c r="N1030" s="4"/>
      <c r="O1030" s="4"/>
      <c r="P1030" s="4"/>
      <c r="Q1030" s="4"/>
      <c r="R1030" s="4"/>
      <c r="S1030" s="4"/>
      <c r="T1030" s="4"/>
      <c r="U1030" s="4"/>
      <c r="V1030" s="4"/>
      <c r="W1030" s="4"/>
      <c r="X1030" s="4"/>
      <c r="Y1030" s="4"/>
      <c r="Z1030" s="4"/>
      <c r="AA1030" s="4"/>
      <c r="AB1030" s="4"/>
      <c r="AC1030" s="4"/>
    </row>
    <row r="1031" spans="1:29" ht="14.25" customHeight="1" x14ac:dyDescent="0.2">
      <c r="A1031" s="3"/>
      <c r="B1031" s="4"/>
      <c r="C1031" s="3"/>
      <c r="D1031" s="4"/>
      <c r="E1031" s="3"/>
      <c r="F1031" s="4"/>
      <c r="G1031" s="3"/>
      <c r="H1031" s="4"/>
      <c r="I1031" s="4"/>
      <c r="J1031" s="4"/>
      <c r="K1031" s="4"/>
      <c r="L1031" s="4"/>
      <c r="M1031" s="4"/>
      <c r="N1031" s="4"/>
      <c r="O1031" s="4"/>
      <c r="P1031" s="4"/>
      <c r="Q1031" s="4"/>
      <c r="R1031" s="4"/>
      <c r="S1031" s="4"/>
      <c r="T1031" s="4"/>
      <c r="U1031" s="4"/>
      <c r="V1031" s="4"/>
      <c r="W1031" s="4"/>
      <c r="X1031" s="4"/>
      <c r="Y1031" s="4"/>
      <c r="Z1031" s="4"/>
      <c r="AA1031" s="4"/>
      <c r="AB1031" s="4"/>
      <c r="AC1031" s="4"/>
    </row>
  </sheetData>
  <hyperlinks>
    <hyperlink ref="C47" r:id="rId1" xr:uid="{00000000-0004-0000-0000-000000000000}"/>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case_input_test_190726</vt:lpstr>
      <vt:lpstr>Btu_per_kWh</vt:lpstr>
      <vt:lpstr>DISCOUNT_RATE</vt:lpstr>
      <vt:lpstr>HOURS_PER_YEAR</vt:lpstr>
      <vt:lpstr>MMBtu_per_Gallon_Gasoline</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Tyler Ruggles</cp:lastModifiedBy>
  <dcterms:created xsi:type="dcterms:W3CDTF">2019-07-02T23:26:35Z</dcterms:created>
  <dcterms:modified xsi:type="dcterms:W3CDTF">2020-03-03T05:30:15Z</dcterms:modified>
</cp:coreProperties>
</file>