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ruls\Documents\git\betting_exchange\"/>
    </mc:Choice>
  </mc:AlternateContent>
  <xr:revisionPtr revIDLastSave="0" documentId="13_ncr:1_{E7116D8A-73E5-4403-BA0C-AE07A19C2C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E12" i="3"/>
  <c r="E11" i="3"/>
  <c r="E10" i="3"/>
  <c r="E9" i="3"/>
  <c r="E8" i="3"/>
  <c r="E7" i="3"/>
  <c r="E6" i="3"/>
  <c r="P3" i="3"/>
  <c r="R3" i="3" s="1"/>
  <c r="S3" i="3" s="1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4" i="3"/>
  <c r="P5" i="3"/>
  <c r="R5" i="3" s="1"/>
  <c r="S5" i="3" s="1"/>
  <c r="P6" i="3"/>
  <c r="R6" i="3" s="1"/>
  <c r="S6" i="3" s="1"/>
  <c r="P7" i="3"/>
  <c r="R7" i="3" s="1"/>
  <c r="P8" i="3"/>
  <c r="R8" i="3" s="1"/>
  <c r="S8" i="3" s="1"/>
  <c r="P9" i="3"/>
  <c r="R9" i="3" s="1"/>
  <c r="S9" i="3" s="1"/>
  <c r="P10" i="3"/>
  <c r="R10" i="3" s="1"/>
  <c r="S10" i="3" s="1"/>
  <c r="P11" i="3"/>
  <c r="R11" i="3" s="1"/>
  <c r="S11" i="3" s="1"/>
  <c r="P12" i="3"/>
  <c r="R12" i="3" s="1"/>
  <c r="S12" i="3" s="1"/>
  <c r="P13" i="3"/>
  <c r="R13" i="3" s="1"/>
  <c r="S13" i="3" s="1"/>
  <c r="P14" i="3"/>
  <c r="R14" i="3" s="1"/>
  <c r="S14" i="3" s="1"/>
  <c r="P15" i="3"/>
  <c r="R15" i="3" s="1"/>
  <c r="S15" i="3" s="1"/>
  <c r="P16" i="3"/>
  <c r="R16" i="3" s="1"/>
  <c r="S16" i="3" s="1"/>
  <c r="P17" i="3"/>
  <c r="R17" i="3" s="1"/>
  <c r="S17" i="3" s="1"/>
  <c r="P18" i="3"/>
  <c r="R18" i="3" s="1"/>
  <c r="S18" i="3" s="1"/>
  <c r="P19" i="3"/>
  <c r="R19" i="3" s="1"/>
  <c r="S19" i="3" s="1"/>
  <c r="P20" i="3"/>
  <c r="R20" i="3" s="1"/>
  <c r="S20" i="3" s="1"/>
  <c r="P21" i="3"/>
  <c r="R21" i="3" s="1"/>
  <c r="W21" i="3" s="1"/>
  <c r="P22" i="3"/>
  <c r="R22" i="3" s="1"/>
  <c r="S22" i="3" s="1"/>
  <c r="P23" i="3"/>
  <c r="R23" i="3" s="1"/>
  <c r="S23" i="3" s="1"/>
  <c r="P24" i="3"/>
  <c r="R24" i="3" s="1"/>
  <c r="S24" i="3" s="1"/>
  <c r="P25" i="3"/>
  <c r="R25" i="3" s="1"/>
  <c r="S25" i="3" s="1"/>
  <c r="P26" i="3"/>
  <c r="R26" i="3" s="1"/>
  <c r="S26" i="3" s="1"/>
  <c r="P27" i="3"/>
  <c r="R27" i="3" s="1"/>
  <c r="S27" i="3" s="1"/>
  <c r="P28" i="3"/>
  <c r="R28" i="3" s="1"/>
  <c r="S28" i="3" s="1"/>
  <c r="P29" i="3"/>
  <c r="R29" i="3" s="1"/>
  <c r="S29" i="3" s="1"/>
  <c r="P30" i="3"/>
  <c r="R30" i="3" s="1"/>
  <c r="S30" i="3" s="1"/>
  <c r="P31" i="3"/>
  <c r="R31" i="3" s="1"/>
  <c r="S31" i="3" s="1"/>
  <c r="P32" i="3"/>
  <c r="R32" i="3" s="1"/>
  <c r="S32" i="3" s="1"/>
  <c r="P4" i="3"/>
  <c r="R4" i="3" s="1"/>
  <c r="S4" i="3" s="1"/>
  <c r="B5" i="2"/>
  <c r="B6" i="2" s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M25" i="1"/>
  <c r="N25" i="1"/>
  <c r="O25" i="1"/>
  <c r="P25" i="1"/>
  <c r="Q25" i="1"/>
  <c r="M26" i="1"/>
  <c r="N26" i="1"/>
  <c r="O26" i="1"/>
  <c r="P26" i="1"/>
  <c r="Q26" i="1"/>
  <c r="M27" i="1"/>
  <c r="N27" i="1"/>
  <c r="O27" i="1"/>
  <c r="P27" i="1"/>
  <c r="Q27" i="1"/>
  <c r="M28" i="1"/>
  <c r="N28" i="1"/>
  <c r="O28" i="1"/>
  <c r="P28" i="1"/>
  <c r="Q28" i="1"/>
  <c r="M29" i="1"/>
  <c r="N29" i="1"/>
  <c r="O29" i="1"/>
  <c r="P29" i="1"/>
  <c r="Q29" i="1"/>
  <c r="Q4" i="1"/>
  <c r="P4" i="1"/>
  <c r="O4" i="1"/>
  <c r="N4" i="1"/>
  <c r="M4" i="1"/>
  <c r="A25" i="1"/>
  <c r="B25" i="1"/>
  <c r="C25" i="1"/>
  <c r="D25" i="1"/>
  <c r="E25" i="1"/>
  <c r="A26" i="1"/>
  <c r="B26" i="1"/>
  <c r="C26" i="1"/>
  <c r="D26" i="1"/>
  <c r="E26" i="1"/>
  <c r="A27" i="1"/>
  <c r="B27" i="1"/>
  <c r="C27" i="1"/>
  <c r="D27" i="1"/>
  <c r="E27" i="1"/>
  <c r="A28" i="1"/>
  <c r="B28" i="1"/>
  <c r="C28" i="1"/>
  <c r="D28" i="1"/>
  <c r="E28" i="1"/>
  <c r="A29" i="1"/>
  <c r="B29" i="1"/>
  <c r="C29" i="1"/>
  <c r="D29" i="1"/>
  <c r="E29" i="1"/>
  <c r="A12" i="1"/>
  <c r="B12" i="1"/>
  <c r="C12" i="1"/>
  <c r="D12" i="1"/>
  <c r="E12" i="1"/>
  <c r="A13" i="1"/>
  <c r="B13" i="1"/>
  <c r="C13" i="1"/>
  <c r="D13" i="1"/>
  <c r="E13" i="1"/>
  <c r="A14" i="1"/>
  <c r="B14" i="1"/>
  <c r="C14" i="1"/>
  <c r="D14" i="1"/>
  <c r="E14" i="1"/>
  <c r="A15" i="1"/>
  <c r="B15" i="1"/>
  <c r="C15" i="1"/>
  <c r="D15" i="1"/>
  <c r="E15" i="1"/>
  <c r="A16" i="1"/>
  <c r="B16" i="1"/>
  <c r="C16" i="1"/>
  <c r="D16" i="1"/>
  <c r="E16" i="1"/>
  <c r="A17" i="1"/>
  <c r="B17" i="1"/>
  <c r="C17" i="1"/>
  <c r="D17" i="1"/>
  <c r="E17" i="1"/>
  <c r="A18" i="1"/>
  <c r="B18" i="1"/>
  <c r="C18" i="1"/>
  <c r="D18" i="1"/>
  <c r="E18" i="1"/>
  <c r="A19" i="1"/>
  <c r="B19" i="1"/>
  <c r="C19" i="1"/>
  <c r="D19" i="1"/>
  <c r="E19" i="1"/>
  <c r="A20" i="1"/>
  <c r="B20" i="1"/>
  <c r="C20" i="1"/>
  <c r="D20" i="1"/>
  <c r="E20" i="1"/>
  <c r="A21" i="1"/>
  <c r="B21" i="1"/>
  <c r="C21" i="1"/>
  <c r="D21" i="1"/>
  <c r="E21" i="1"/>
  <c r="A22" i="1"/>
  <c r="B22" i="1"/>
  <c r="C22" i="1"/>
  <c r="D22" i="1"/>
  <c r="E22" i="1"/>
  <c r="A23" i="1"/>
  <c r="B23" i="1"/>
  <c r="C23" i="1"/>
  <c r="D23" i="1"/>
  <c r="E23" i="1"/>
  <c r="A24" i="1"/>
  <c r="B24" i="1"/>
  <c r="C24" i="1"/>
  <c r="D24" i="1"/>
  <c r="E24" i="1"/>
  <c r="A5" i="1"/>
  <c r="B5" i="1"/>
  <c r="C5" i="1"/>
  <c r="D5" i="1"/>
  <c r="E5" i="1"/>
  <c r="A6" i="1"/>
  <c r="B6" i="1"/>
  <c r="C6" i="1"/>
  <c r="D6" i="1"/>
  <c r="E6" i="1"/>
  <c r="A7" i="1"/>
  <c r="B7" i="1"/>
  <c r="C7" i="1"/>
  <c r="D7" i="1"/>
  <c r="E7" i="1"/>
  <c r="A8" i="1"/>
  <c r="B8" i="1"/>
  <c r="C8" i="1"/>
  <c r="D8" i="1"/>
  <c r="E8" i="1"/>
  <c r="A9" i="1"/>
  <c r="B9" i="1"/>
  <c r="C9" i="1"/>
  <c r="D9" i="1"/>
  <c r="E9" i="1"/>
  <c r="A10" i="1"/>
  <c r="B10" i="1"/>
  <c r="C10" i="1"/>
  <c r="D10" i="1"/>
  <c r="E10" i="1"/>
  <c r="A11" i="1"/>
  <c r="B11" i="1"/>
  <c r="C11" i="1"/>
  <c r="D11" i="1"/>
  <c r="E11" i="1"/>
  <c r="C4" i="1"/>
  <c r="D4" i="1"/>
  <c r="B4" i="1"/>
  <c r="E4" i="1"/>
  <c r="A4" i="1"/>
  <c r="Q3" i="3" l="1"/>
  <c r="S7" i="3"/>
  <c r="T7" i="3"/>
  <c r="Q7" i="3"/>
  <c r="G27" i="3"/>
  <c r="G15" i="3"/>
  <c r="G30" i="3"/>
  <c r="G26" i="3"/>
  <c r="G22" i="3"/>
  <c r="G18" i="3"/>
  <c r="G14" i="3"/>
  <c r="G10" i="3"/>
  <c r="G6" i="3"/>
  <c r="G31" i="3"/>
  <c r="G19" i="3"/>
  <c r="G11" i="3"/>
  <c r="G29" i="3"/>
  <c r="G25" i="3"/>
  <c r="G21" i="3"/>
  <c r="G17" i="3"/>
  <c r="G13" i="3"/>
  <c r="G23" i="3"/>
  <c r="G7" i="3"/>
  <c r="G32" i="3"/>
  <c r="G28" i="3"/>
  <c r="G24" i="3"/>
  <c r="G20" i="3"/>
  <c r="G16" i="3"/>
  <c r="G12" i="3"/>
  <c r="G8" i="3"/>
  <c r="Q26" i="3"/>
  <c r="Q18" i="3"/>
  <c r="Q10" i="3"/>
  <c r="Q25" i="3"/>
  <c r="Q17" i="3"/>
  <c r="Q9" i="3"/>
  <c r="Q30" i="3"/>
  <c r="Q22" i="3"/>
  <c r="Q14" i="3"/>
  <c r="Q6" i="3"/>
  <c r="Q29" i="3"/>
  <c r="Q21" i="3"/>
  <c r="Q13" i="3"/>
  <c r="Q5" i="3"/>
  <c r="V3" i="3"/>
  <c r="W3" i="3"/>
  <c r="T3" i="3"/>
  <c r="U3" i="3"/>
  <c r="Q32" i="3"/>
  <c r="Q28" i="3"/>
  <c r="Q24" i="3"/>
  <c r="Q20" i="3"/>
  <c r="Q16" i="3"/>
  <c r="Q12" i="3"/>
  <c r="Q8" i="3"/>
  <c r="Q4" i="3"/>
  <c r="Q31" i="3"/>
  <c r="Q27" i="3"/>
  <c r="Q23" i="3"/>
  <c r="Q19" i="3"/>
  <c r="Q15" i="3"/>
  <c r="Q11" i="3"/>
  <c r="T5" i="3"/>
  <c r="Y5" i="3" s="1"/>
  <c r="W31" i="3"/>
  <c r="W27" i="3"/>
  <c r="W23" i="3"/>
  <c r="W19" i="3"/>
  <c r="W15" i="3"/>
  <c r="W13" i="3"/>
  <c r="W11" i="3"/>
  <c r="W9" i="3"/>
  <c r="S21" i="3"/>
  <c r="V31" i="3"/>
  <c r="V29" i="3"/>
  <c r="V27" i="3"/>
  <c r="V25" i="3"/>
  <c r="V23" i="3"/>
  <c r="V21" i="3"/>
  <c r="V19" i="3"/>
  <c r="V17" i="3"/>
  <c r="V15" i="3"/>
  <c r="V13" i="3"/>
  <c r="V11" i="3"/>
  <c r="V9" i="3"/>
  <c r="V7" i="3"/>
  <c r="V5" i="3"/>
  <c r="W29" i="3"/>
  <c r="W5" i="3"/>
  <c r="W32" i="3"/>
  <c r="W30" i="3"/>
  <c r="W28" i="3"/>
  <c r="W26" i="3"/>
  <c r="W24" i="3"/>
  <c r="W22" i="3"/>
  <c r="W20" i="3"/>
  <c r="W18" i="3"/>
  <c r="W16" i="3"/>
  <c r="W14" i="3"/>
  <c r="W12" i="3"/>
  <c r="W10" i="3"/>
  <c r="W8" i="3"/>
  <c r="W6" i="3"/>
  <c r="W4" i="3"/>
  <c r="W25" i="3"/>
  <c r="W17" i="3"/>
  <c r="W7" i="3"/>
  <c r="V32" i="3"/>
  <c r="V30" i="3"/>
  <c r="V28" i="3"/>
  <c r="V26" i="3"/>
  <c r="V24" i="3"/>
  <c r="V22" i="3"/>
  <c r="V20" i="3"/>
  <c r="V18" i="3"/>
  <c r="V16" i="3"/>
  <c r="V14" i="3"/>
  <c r="V12" i="3"/>
  <c r="V10" i="3"/>
  <c r="V8" i="3"/>
  <c r="V6" i="3"/>
  <c r="V4" i="3"/>
  <c r="H20" i="3" l="1"/>
  <c r="H17" i="3"/>
  <c r="H10" i="3"/>
  <c r="H8" i="3"/>
  <c r="H30" i="3"/>
  <c r="H7" i="3"/>
  <c r="H11" i="3"/>
  <c r="H26" i="3"/>
  <c r="H24" i="3"/>
  <c r="H23" i="3"/>
  <c r="H21" i="3"/>
  <c r="H19" i="3"/>
  <c r="H14" i="3"/>
  <c r="H12" i="3"/>
  <c r="H28" i="3"/>
  <c r="H25" i="3"/>
  <c r="H31" i="3"/>
  <c r="H18" i="3"/>
  <c r="H15" i="3"/>
  <c r="H16" i="3"/>
  <c r="H32" i="3"/>
  <c r="H13" i="3"/>
  <c r="H29" i="3"/>
  <c r="H6" i="3"/>
  <c r="H22" i="3"/>
  <c r="H27" i="3"/>
  <c r="Y3" i="3"/>
  <c r="X3" i="3"/>
  <c r="X5" i="3"/>
  <c r="AC5" i="3" s="1"/>
  <c r="AA5" i="3" s="1"/>
  <c r="Z5" i="3" s="1"/>
  <c r="AC3" i="3" l="1"/>
  <c r="AB3" i="3" s="1"/>
  <c r="T4" i="3"/>
  <c r="Y4" i="3" s="1"/>
  <c r="AB5" i="3"/>
  <c r="X4" i="3" l="1"/>
  <c r="AA3" i="3"/>
  <c r="Z3" i="3" s="1"/>
  <c r="T6" i="3"/>
  <c r="AC4" i="3" l="1"/>
  <c r="AB4" i="3" s="1"/>
  <c r="Y6" i="3"/>
  <c r="G4" i="3" s="1"/>
  <c r="X6" i="3"/>
  <c r="AA4" i="3" l="1"/>
  <c r="Z4" i="3" s="1"/>
  <c r="H4" i="3"/>
  <c r="AC6" i="3"/>
  <c r="Y7" i="3" l="1"/>
  <c r="X7" i="3"/>
  <c r="G5" i="3" s="1"/>
  <c r="AB6" i="3"/>
  <c r="AA6" i="3"/>
  <c r="Z6" i="3" s="1"/>
  <c r="H5" i="3" l="1"/>
  <c r="AC7" i="3"/>
  <c r="T8" i="3"/>
  <c r="Y8" i="3" l="1"/>
  <c r="X8" i="3"/>
  <c r="G9" i="3" s="1"/>
  <c r="H9" i="3" s="1"/>
  <c r="AB7" i="3"/>
  <c r="AA7" i="3"/>
  <c r="Z7" i="3" s="1"/>
  <c r="AC8" i="3" l="1"/>
  <c r="T9" i="3"/>
  <c r="Y9" i="3" l="1"/>
  <c r="X9" i="3"/>
  <c r="AA8" i="3"/>
  <c r="Z8" i="3" s="1"/>
  <c r="AB8" i="3"/>
  <c r="AC9" i="3" l="1"/>
  <c r="T10" i="3"/>
  <c r="X10" i="3" l="1"/>
  <c r="Y10" i="3"/>
  <c r="AA9" i="3"/>
  <c r="Z9" i="3" s="1"/>
  <c r="AB9" i="3"/>
  <c r="AC10" i="3" l="1"/>
  <c r="T11" i="3"/>
  <c r="Y11" i="3" l="1"/>
  <c r="X11" i="3"/>
  <c r="AA10" i="3"/>
  <c r="Z10" i="3" s="1"/>
  <c r="AB10" i="3"/>
  <c r="AC11" i="3" l="1"/>
  <c r="T12" i="3"/>
  <c r="Y12" i="3" l="1"/>
  <c r="X12" i="3"/>
  <c r="AB11" i="3"/>
  <c r="AA11" i="3"/>
  <c r="Z11" i="3" s="1"/>
  <c r="AC12" i="3" l="1"/>
  <c r="T13" i="3"/>
  <c r="Y13" i="3" l="1"/>
  <c r="X13" i="3"/>
  <c r="AA12" i="3"/>
  <c r="Z12" i="3" s="1"/>
  <c r="AB12" i="3"/>
  <c r="AC13" i="3" l="1"/>
  <c r="T14" i="3"/>
  <c r="X14" i="3" l="1"/>
  <c r="Y14" i="3"/>
  <c r="AA13" i="3"/>
  <c r="Z13" i="3" s="1"/>
  <c r="AB13" i="3"/>
  <c r="AC14" i="3" l="1"/>
  <c r="T15" i="3"/>
  <c r="Y15" i="3" l="1"/>
  <c r="X15" i="3"/>
  <c r="AB14" i="3"/>
  <c r="AA14" i="3"/>
  <c r="Z14" i="3" s="1"/>
  <c r="AC15" i="3" l="1"/>
  <c r="T16" i="3"/>
  <c r="Y16" i="3" l="1"/>
  <c r="X16" i="3"/>
  <c r="AA15" i="3"/>
  <c r="Z15" i="3" s="1"/>
  <c r="AB15" i="3"/>
  <c r="AC16" i="3" l="1"/>
  <c r="T17" i="3"/>
  <c r="Y17" i="3" l="1"/>
  <c r="X17" i="3"/>
  <c r="AB16" i="3"/>
  <c r="AA16" i="3"/>
  <c r="Z16" i="3" s="1"/>
  <c r="AC17" i="3" l="1"/>
  <c r="T18" i="3"/>
  <c r="Y18" i="3" l="1"/>
  <c r="X18" i="3"/>
  <c r="AA17" i="3"/>
  <c r="Z17" i="3" s="1"/>
  <c r="AB17" i="3"/>
  <c r="AC18" i="3" l="1"/>
  <c r="T19" i="3"/>
  <c r="Y19" i="3" l="1"/>
  <c r="X19" i="3"/>
  <c r="AA18" i="3"/>
  <c r="Z18" i="3" s="1"/>
  <c r="AB18" i="3"/>
  <c r="AC19" i="3" l="1"/>
  <c r="T20" i="3"/>
  <c r="Y20" i="3" l="1"/>
  <c r="X20" i="3"/>
  <c r="AB19" i="3"/>
  <c r="AA19" i="3"/>
  <c r="Z19" i="3" s="1"/>
  <c r="AC20" i="3" l="1"/>
  <c r="T21" i="3"/>
  <c r="Y21" i="3" l="1"/>
  <c r="X21" i="3"/>
  <c r="AB20" i="3"/>
  <c r="AA20" i="3"/>
  <c r="Z20" i="3" s="1"/>
  <c r="AC21" i="3" l="1"/>
  <c r="T22" i="3"/>
  <c r="Y22" i="3" l="1"/>
  <c r="X22" i="3"/>
  <c r="AA21" i="3"/>
  <c r="Z21" i="3" s="1"/>
  <c r="AB21" i="3"/>
  <c r="AC22" i="3" l="1"/>
  <c r="T23" i="3"/>
  <c r="Y23" i="3" l="1"/>
  <c r="X23" i="3"/>
  <c r="AA22" i="3"/>
  <c r="Z22" i="3" s="1"/>
  <c r="AB22" i="3"/>
  <c r="AC23" i="3" l="1"/>
  <c r="T24" i="3"/>
  <c r="Y24" i="3" l="1"/>
  <c r="X24" i="3"/>
  <c r="AA23" i="3"/>
  <c r="Z23" i="3" s="1"/>
  <c r="AB23" i="3"/>
  <c r="AC24" i="3" l="1"/>
  <c r="T25" i="3"/>
  <c r="Y25" i="3" l="1"/>
  <c r="X25" i="3"/>
  <c r="AA24" i="3"/>
  <c r="Z24" i="3" s="1"/>
  <c r="AB24" i="3"/>
  <c r="AC25" i="3" l="1"/>
  <c r="T26" i="3"/>
  <c r="X26" i="3" l="1"/>
  <c r="Y26" i="3"/>
  <c r="AA25" i="3"/>
  <c r="Z25" i="3" s="1"/>
  <c r="AB25" i="3"/>
  <c r="AC26" i="3" l="1"/>
  <c r="T27" i="3"/>
  <c r="Y27" i="3" l="1"/>
  <c r="X27" i="3"/>
  <c r="AA26" i="3"/>
  <c r="Z26" i="3" s="1"/>
  <c r="AB26" i="3"/>
  <c r="AC27" i="3" l="1"/>
  <c r="T28" i="3"/>
  <c r="Y28" i="3" l="1"/>
  <c r="X28" i="3"/>
  <c r="AA27" i="3"/>
  <c r="Z27" i="3" s="1"/>
  <c r="AB27" i="3"/>
  <c r="AC28" i="3" l="1"/>
  <c r="T29" i="3"/>
  <c r="Y29" i="3" l="1"/>
  <c r="X29" i="3"/>
  <c r="AB28" i="3"/>
  <c r="AA28" i="3"/>
  <c r="Z28" i="3" s="1"/>
  <c r="AC29" i="3" l="1"/>
  <c r="T30" i="3"/>
  <c r="Y30" i="3" l="1"/>
  <c r="X30" i="3"/>
  <c r="AB29" i="3"/>
  <c r="AA29" i="3"/>
  <c r="Z29" i="3" s="1"/>
  <c r="AC30" i="3" l="1"/>
  <c r="T31" i="3"/>
  <c r="Y31" i="3" l="1"/>
  <c r="X31" i="3"/>
  <c r="AB30" i="3"/>
  <c r="AA30" i="3"/>
  <c r="Z30" i="3" s="1"/>
  <c r="AC31" i="3" l="1"/>
  <c r="T32" i="3"/>
  <c r="Y32" i="3" l="1"/>
  <c r="X32" i="3"/>
  <c r="G3" i="3" s="1"/>
  <c r="AA31" i="3"/>
  <c r="Z31" i="3" s="1"/>
  <c r="AB31" i="3"/>
  <c r="AC32" i="3" l="1"/>
  <c r="AA32" i="3" s="1"/>
  <c r="Z32" i="3" s="1"/>
  <c r="H3" i="3" l="1"/>
  <c r="AB32" i="3"/>
  <c r="AF3" i="3" l="1"/>
  <c r="AF11" i="3"/>
  <c r="AF23" i="3"/>
  <c r="AF4" i="3"/>
  <c r="AF8" i="3"/>
  <c r="AF12" i="3"/>
  <c r="AF16" i="3"/>
  <c r="AF20" i="3"/>
  <c r="AF24" i="3"/>
  <c r="AF28" i="3"/>
  <c r="AF32" i="3"/>
  <c r="AF5" i="3"/>
  <c r="AF9" i="3"/>
  <c r="AF13" i="3"/>
  <c r="AF17" i="3"/>
  <c r="AF21" i="3"/>
  <c r="AF25" i="3"/>
  <c r="AF29" i="3"/>
  <c r="AG3" i="3"/>
  <c r="AH3" i="3" s="1"/>
  <c r="AF6" i="3"/>
  <c r="AF10" i="3"/>
  <c r="AF14" i="3"/>
  <c r="AF18" i="3"/>
  <c r="AF22" i="3"/>
  <c r="AF26" i="3"/>
  <c r="AF30" i="3"/>
  <c r="AF7" i="3"/>
  <c r="AF15" i="3"/>
  <c r="AF19" i="3"/>
  <c r="AF27" i="3"/>
  <c r="AF31" i="3"/>
  <c r="AG7" i="3"/>
  <c r="AG11" i="3"/>
  <c r="AI11" i="3" s="1"/>
  <c r="AG15" i="3"/>
  <c r="AG19" i="3"/>
  <c r="AI19" i="3" s="1"/>
  <c r="AG23" i="3"/>
  <c r="AG27" i="3"/>
  <c r="AG31" i="3"/>
  <c r="AG9" i="3"/>
  <c r="AH9" i="3" s="1"/>
  <c r="AI23" i="3"/>
  <c r="AG6" i="3"/>
  <c r="AH6" i="3" s="1"/>
  <c r="AG18" i="3"/>
  <c r="AH18" i="3" s="1"/>
  <c r="AG30" i="3"/>
  <c r="AH30" i="3" s="1"/>
  <c r="AG4" i="3"/>
  <c r="AI4" i="3" s="1"/>
  <c r="AG8" i="3"/>
  <c r="AI8" i="3" s="1"/>
  <c r="AG12" i="3"/>
  <c r="AI12" i="3" s="1"/>
  <c r="AG16" i="3"/>
  <c r="AH16" i="3" s="1"/>
  <c r="AG20" i="3"/>
  <c r="AI20" i="3" s="1"/>
  <c r="AG24" i="3"/>
  <c r="AI24" i="3" s="1"/>
  <c r="AG28" i="3"/>
  <c r="AH28" i="3" s="1"/>
  <c r="AG32" i="3"/>
  <c r="AI32" i="3" s="1"/>
  <c r="AG17" i="3"/>
  <c r="AI17" i="3" s="1"/>
  <c r="AI7" i="3"/>
  <c r="AI31" i="3"/>
  <c r="AH12" i="3"/>
  <c r="AG10" i="3"/>
  <c r="AI10" i="3" s="1"/>
  <c r="AG22" i="3"/>
  <c r="AH22" i="3" s="1"/>
  <c r="AI6" i="3"/>
  <c r="AI18" i="3"/>
  <c r="AI30" i="3"/>
  <c r="AH7" i="3"/>
  <c r="AH11" i="3"/>
  <c r="AH15" i="3"/>
  <c r="AH19" i="3"/>
  <c r="AH23" i="3"/>
  <c r="AH27" i="3"/>
  <c r="AH31" i="3"/>
  <c r="AG5" i="3"/>
  <c r="AH5" i="3" s="1"/>
  <c r="AG13" i="3"/>
  <c r="AH13" i="3" s="1"/>
  <c r="AG21" i="3"/>
  <c r="AH21" i="3" s="1"/>
  <c r="AG25" i="3"/>
  <c r="AH25" i="3" s="1"/>
  <c r="AG29" i="3"/>
  <c r="AH29" i="3" s="1"/>
  <c r="AI15" i="3"/>
  <c r="AI27" i="3"/>
  <c r="AH8" i="3"/>
  <c r="AH20" i="3"/>
  <c r="AG14" i="3"/>
  <c r="AH14" i="3" s="1"/>
  <c r="AG26" i="3"/>
  <c r="AI26" i="3" s="1"/>
  <c r="AI3" i="3" l="1"/>
  <c r="AH32" i="3"/>
  <c r="AH24" i="3"/>
  <c r="AI22" i="3"/>
  <c r="AI14" i="3"/>
  <c r="AH4" i="3"/>
  <c r="AI29" i="3"/>
  <c r="AI13" i="3"/>
  <c r="AH17" i="3"/>
  <c r="AI16" i="3"/>
  <c r="AH26" i="3"/>
  <c r="AH10" i="3"/>
  <c r="AI25" i="3"/>
  <c r="AI9" i="3"/>
  <c r="AI28" i="3"/>
  <c r="AI21" i="3"/>
  <c r="AI5" i="3"/>
</calcChain>
</file>

<file path=xl/sharedStrings.xml><?xml version="1.0" encoding="utf-8"?>
<sst xmlns="http://schemas.openxmlformats.org/spreadsheetml/2006/main" count="57" uniqueCount="33">
  <si>
    <t>better</t>
  </si>
  <si>
    <t>event</t>
  </si>
  <si>
    <t>lay</t>
  </si>
  <si>
    <t>implied_probability</t>
  </si>
  <si>
    <t>stake</t>
  </si>
  <si>
    <t>IP</t>
  </si>
  <si>
    <t>Stake</t>
  </si>
  <si>
    <t>Lay</t>
  </si>
  <si>
    <t>PP</t>
  </si>
  <si>
    <t>Odds</t>
  </si>
  <si>
    <t>ID</t>
  </si>
  <si>
    <t>Event</t>
  </si>
  <si>
    <t>Backer</t>
  </si>
  <si>
    <t>Layer</t>
  </si>
  <si>
    <t>Backer's stake</t>
  </si>
  <si>
    <t>Layer's stake</t>
  </si>
  <si>
    <t>Implied % Chance</t>
  </si>
  <si>
    <t>Backer's odds</t>
  </si>
  <si>
    <t>Layer's odds</t>
  </si>
  <si>
    <t>Payout</t>
  </si>
  <si>
    <t>Bets</t>
  </si>
  <si>
    <t>Proposed bets</t>
  </si>
  <si>
    <t>Better</t>
  </si>
  <si>
    <t>Lay/Back</t>
  </si>
  <si>
    <t>Matching bets</t>
  </si>
  <si>
    <t>Proposed bet</t>
  </si>
  <si>
    <t>Stakes left</t>
  </si>
  <si>
    <t>Back</t>
  </si>
  <si>
    <t>Matched bet</t>
  </si>
  <si>
    <t>Available bets</t>
  </si>
  <si>
    <t>To Back</t>
  </si>
  <si>
    <t>To Lay</t>
  </si>
  <si>
    <t>Available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</si>
</sst>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2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2" fontId="0" fillId="4" borderId="0" xfId="0" applyNumberFormat="1" applyFill="1"/>
    <xf numFmtId="10" fontId="0" fillId="0" borderId="0" xfId="1" applyNumberFormat="1" applyFont="1"/>
    <xf numFmtId="0" fontId="2" fillId="0" borderId="1" xfId="0" applyFont="1" applyBorder="1"/>
    <xf numFmtId="0" fontId="0" fillId="0" borderId="0" xfId="0" applyFont="1"/>
    <xf numFmtId="0" fontId="3" fillId="0" borderId="0" xfId="0" applyFont="1"/>
    <xf numFmtId="2" fontId="2" fillId="0" borderId="1" xfId="0" applyNumberFormat="1" applyFont="1" applyBorder="1"/>
    <xf numFmtId="2" fontId="2" fillId="0" borderId="1" xfId="0" applyNumberFormat="1" applyFont="1" applyFill="1" applyBorder="1"/>
    <xf numFmtId="10" fontId="2" fillId="0" borderId="1" xfId="1" applyNumberFormat="1" applyFont="1" applyBorder="1"/>
    <xf numFmtId="10" fontId="0" fillId="4" borderId="0" xfId="1" applyNumberFormat="1" applyFont="1" applyFill="1"/>
    <xf numFmtId="0" fontId="0" fillId="5" borderId="0" xfId="0" applyFill="1"/>
    <xf numFmtId="2" fontId="2" fillId="0" borderId="0" xfId="0" applyNumberFormat="1" applyFont="1" applyBorder="1"/>
    <xf numFmtId="0" fontId="0" fillId="0" borderId="0" xfId="0" applyFill="1"/>
    <xf numFmtId="2" fontId="0" fillId="6" borderId="0" xfId="0" applyNumberFormat="1" applyFill="1"/>
    <xf numFmtId="4" fontId="0" fillId="0" borderId="0" xfId="0" applyNumberFormat="1"/>
    <xf numFmtId="4" fontId="2" fillId="0" borderId="1" xfId="0" applyNumberFormat="1" applyFont="1" applyBorder="1"/>
    <xf numFmtId="4" fontId="0" fillId="4" borderId="0" xfId="0" applyNumberFormat="1" applyFill="1"/>
    <xf numFmtId="0" fontId="0" fillId="2" borderId="0" xfId="0" applyNumberFormat="1" applyFill="1"/>
    <xf numFmtId="4" fontId="2" fillId="0" borderId="1" xfId="0" applyNumberFormat="1" applyFont="1" applyFill="1" applyBorder="1"/>
    <xf numFmtId="0" fontId="0" fillId="0" borderId="0" xfId="0" applyNumberFormat="1"/>
    <xf numFmtId="0" fontId="0" fillId="0" borderId="0" xfId="1" applyNumberFormat="1" applyFont="1" applyAlignment="1">
      <alignment horizontal="right"/>
    </xf>
    <xf numFmtId="0" fontId="0" fillId="0" borderId="0" xfId="1" applyNumberFormat="1" applyFont="1"/>
    <xf numFmtId="0" fontId="2" fillId="0" borderId="1" xfId="1" applyNumberFormat="1" applyFont="1" applyBorder="1"/>
    <xf numFmtId="0" fontId="0" fillId="7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workbookViewId="0">
      <selection activeCell="F22" sqref="F22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40</v>
      </c>
      <c r="E1">
        <v>20</v>
      </c>
    </row>
    <row r="2" spans="1:17" x14ac:dyDescent="0.25">
      <c r="A2">
        <v>3</v>
      </c>
      <c r="B2">
        <v>1</v>
      </c>
      <c r="C2">
        <v>1</v>
      </c>
      <c r="D2">
        <v>60</v>
      </c>
      <c r="E2">
        <v>100</v>
      </c>
    </row>
    <row r="3" spans="1:1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7" x14ac:dyDescent="0.25">
      <c r="A4">
        <f ca="1">RANDBETWEEN(A$1,A$2)</f>
        <v>1</v>
      </c>
      <c r="B4">
        <f t="shared" ref="B4:E19" ca="1" si="0">RANDBETWEEN(B$1,B$2)</f>
        <v>1</v>
      </c>
      <c r="C4" t="b">
        <f ca="1">RANDBETWEEN(C$1,C$2)=1</f>
        <v>0</v>
      </c>
      <c r="D4" s="1">
        <f ca="1">RANDBETWEEN(D$1,D$2)/100</f>
        <v>0.41</v>
      </c>
      <c r="E4">
        <f t="shared" ca="1" si="0"/>
        <v>58</v>
      </c>
      <c r="G4">
        <v>3</v>
      </c>
      <c r="H4">
        <v>1</v>
      </c>
      <c r="I4" t="b">
        <v>0</v>
      </c>
      <c r="J4">
        <v>0.45</v>
      </c>
      <c r="K4">
        <v>54</v>
      </c>
      <c r="M4">
        <f>G4</f>
        <v>3</v>
      </c>
      <c r="N4">
        <f>H4</f>
        <v>1</v>
      </c>
      <c r="O4">
        <f>J4</f>
        <v>0.45</v>
      </c>
      <c r="P4" t="str">
        <f>IF(I4,"Lay","Back")</f>
        <v>Back</v>
      </c>
      <c r="Q4">
        <f>K4</f>
        <v>54</v>
      </c>
    </row>
    <row r="5" spans="1:17" x14ac:dyDescent="0.25">
      <c r="A5">
        <f t="shared" ref="A5:E20" ca="1" si="1">RANDBETWEEN(A$1,A$2)</f>
        <v>2</v>
      </c>
      <c r="B5">
        <f t="shared" ca="1" si="0"/>
        <v>0</v>
      </c>
      <c r="C5" t="b">
        <f t="shared" ref="C5:C29" ca="1" si="2">RANDBETWEEN(C$1,C$2)=1</f>
        <v>0</v>
      </c>
      <c r="D5" s="1">
        <f t="shared" ref="D5:D29" ca="1" si="3">RANDBETWEEN(D$1,D$2)/100</f>
        <v>0.4</v>
      </c>
      <c r="E5">
        <f t="shared" ca="1" si="0"/>
        <v>98</v>
      </c>
      <c r="G5">
        <v>3</v>
      </c>
      <c r="H5">
        <v>0</v>
      </c>
      <c r="I5" t="b">
        <v>0</v>
      </c>
      <c r="J5">
        <v>0.5</v>
      </c>
      <c r="K5">
        <v>62</v>
      </c>
      <c r="M5">
        <f t="shared" ref="M5:M29" si="4">G5</f>
        <v>3</v>
      </c>
      <c r="N5">
        <f t="shared" ref="N5:N29" si="5">H5</f>
        <v>0</v>
      </c>
      <c r="O5">
        <f t="shared" ref="O5:O29" si="6">J5</f>
        <v>0.5</v>
      </c>
      <c r="P5" t="str">
        <f t="shared" ref="P5:P29" si="7">IF(I5,"Lay","Back")</f>
        <v>Back</v>
      </c>
      <c r="Q5">
        <f t="shared" ref="Q5:Q29" si="8">K5</f>
        <v>62</v>
      </c>
    </row>
    <row r="6" spans="1:17" x14ac:dyDescent="0.25">
      <c r="A6">
        <f t="shared" ca="1" si="1"/>
        <v>1</v>
      </c>
      <c r="B6">
        <f t="shared" ca="1" si="0"/>
        <v>1</v>
      </c>
      <c r="C6" t="b">
        <f t="shared" ca="1" si="2"/>
        <v>0</v>
      </c>
      <c r="D6" s="1">
        <f t="shared" ca="1" si="3"/>
        <v>0.46</v>
      </c>
      <c r="E6">
        <f t="shared" ca="1" si="0"/>
        <v>27</v>
      </c>
      <c r="G6">
        <v>1</v>
      </c>
      <c r="H6">
        <v>1</v>
      </c>
      <c r="I6" t="b">
        <v>0</v>
      </c>
      <c r="J6">
        <v>0.54</v>
      </c>
      <c r="K6">
        <v>29</v>
      </c>
      <c r="M6">
        <f t="shared" si="4"/>
        <v>1</v>
      </c>
      <c r="N6">
        <f t="shared" si="5"/>
        <v>1</v>
      </c>
      <c r="O6">
        <f t="shared" si="6"/>
        <v>0.54</v>
      </c>
      <c r="P6" t="str">
        <f t="shared" si="7"/>
        <v>Back</v>
      </c>
      <c r="Q6">
        <f t="shared" si="8"/>
        <v>29</v>
      </c>
    </row>
    <row r="7" spans="1:17" x14ac:dyDescent="0.25">
      <c r="A7">
        <f t="shared" ca="1" si="1"/>
        <v>1</v>
      </c>
      <c r="B7">
        <f t="shared" ca="1" si="0"/>
        <v>1</v>
      </c>
      <c r="C7" t="b">
        <f t="shared" ca="1" si="2"/>
        <v>1</v>
      </c>
      <c r="D7" s="1">
        <f t="shared" ca="1" si="3"/>
        <v>0.46</v>
      </c>
      <c r="E7">
        <f t="shared" ca="1" si="0"/>
        <v>34</v>
      </c>
      <c r="G7">
        <v>3</v>
      </c>
      <c r="H7">
        <v>0</v>
      </c>
      <c r="I7" t="b">
        <v>1</v>
      </c>
      <c r="J7">
        <v>0.6</v>
      </c>
      <c r="K7">
        <v>24</v>
      </c>
      <c r="M7">
        <f t="shared" si="4"/>
        <v>3</v>
      </c>
      <c r="N7">
        <f t="shared" si="5"/>
        <v>0</v>
      </c>
      <c r="O7">
        <f t="shared" si="6"/>
        <v>0.6</v>
      </c>
      <c r="P7" t="str">
        <f t="shared" si="7"/>
        <v>Lay</v>
      </c>
      <c r="Q7">
        <f t="shared" si="8"/>
        <v>24</v>
      </c>
    </row>
    <row r="8" spans="1:17" x14ac:dyDescent="0.25">
      <c r="A8">
        <f t="shared" ca="1" si="1"/>
        <v>3</v>
      </c>
      <c r="B8">
        <f t="shared" ca="1" si="0"/>
        <v>1</v>
      </c>
      <c r="C8" t="b">
        <f t="shared" ca="1" si="2"/>
        <v>1</v>
      </c>
      <c r="D8" s="1">
        <f t="shared" ca="1" si="3"/>
        <v>0.54</v>
      </c>
      <c r="E8">
        <f t="shared" ca="1" si="0"/>
        <v>37</v>
      </c>
      <c r="G8">
        <v>0</v>
      </c>
      <c r="H8">
        <v>0</v>
      </c>
      <c r="I8" t="b">
        <v>0</v>
      </c>
      <c r="J8">
        <v>0.57999999999999996</v>
      </c>
      <c r="K8">
        <v>41</v>
      </c>
      <c r="M8">
        <f t="shared" si="4"/>
        <v>0</v>
      </c>
      <c r="N8">
        <f t="shared" si="5"/>
        <v>0</v>
      </c>
      <c r="O8">
        <f t="shared" si="6"/>
        <v>0.57999999999999996</v>
      </c>
      <c r="P8" t="str">
        <f t="shared" si="7"/>
        <v>Back</v>
      </c>
      <c r="Q8">
        <f t="shared" si="8"/>
        <v>41</v>
      </c>
    </row>
    <row r="9" spans="1:17" x14ac:dyDescent="0.25">
      <c r="A9">
        <f t="shared" ca="1" si="1"/>
        <v>0</v>
      </c>
      <c r="B9">
        <f t="shared" ca="1" si="0"/>
        <v>0</v>
      </c>
      <c r="C9" t="b">
        <f t="shared" ca="1" si="2"/>
        <v>0</v>
      </c>
      <c r="D9" s="1">
        <f t="shared" ca="1" si="3"/>
        <v>0.56000000000000005</v>
      </c>
      <c r="E9">
        <f t="shared" ca="1" si="0"/>
        <v>31</v>
      </c>
      <c r="G9">
        <v>0</v>
      </c>
      <c r="H9">
        <v>0</v>
      </c>
      <c r="I9" t="b">
        <v>1</v>
      </c>
      <c r="J9">
        <v>0.52</v>
      </c>
      <c r="K9">
        <v>88</v>
      </c>
      <c r="M9">
        <f t="shared" si="4"/>
        <v>0</v>
      </c>
      <c r="N9">
        <f t="shared" si="5"/>
        <v>0</v>
      </c>
      <c r="O9">
        <f t="shared" si="6"/>
        <v>0.52</v>
      </c>
      <c r="P9" t="str">
        <f t="shared" si="7"/>
        <v>Lay</v>
      </c>
      <c r="Q9">
        <f t="shared" si="8"/>
        <v>88</v>
      </c>
    </row>
    <row r="10" spans="1:17" x14ac:dyDescent="0.25">
      <c r="A10">
        <f t="shared" ca="1" si="1"/>
        <v>3</v>
      </c>
      <c r="B10">
        <f t="shared" ca="1" si="0"/>
        <v>0</v>
      </c>
      <c r="C10" t="b">
        <f t="shared" ca="1" si="2"/>
        <v>1</v>
      </c>
      <c r="D10" s="1">
        <f t="shared" ca="1" si="3"/>
        <v>0.49</v>
      </c>
      <c r="E10">
        <f t="shared" ca="1" si="0"/>
        <v>92</v>
      </c>
      <c r="G10">
        <v>1</v>
      </c>
      <c r="H10">
        <v>1</v>
      </c>
      <c r="I10" t="b">
        <v>1</v>
      </c>
      <c r="J10">
        <v>0.44</v>
      </c>
      <c r="K10">
        <v>42</v>
      </c>
      <c r="M10">
        <f t="shared" si="4"/>
        <v>1</v>
      </c>
      <c r="N10">
        <f t="shared" si="5"/>
        <v>1</v>
      </c>
      <c r="O10">
        <f t="shared" si="6"/>
        <v>0.44</v>
      </c>
      <c r="P10" t="str">
        <f t="shared" si="7"/>
        <v>Lay</v>
      </c>
      <c r="Q10">
        <f t="shared" si="8"/>
        <v>42</v>
      </c>
    </row>
    <row r="11" spans="1:17" x14ac:dyDescent="0.25">
      <c r="A11">
        <f t="shared" ca="1" si="1"/>
        <v>2</v>
      </c>
      <c r="B11">
        <f t="shared" ca="1" si="0"/>
        <v>0</v>
      </c>
      <c r="C11" t="b">
        <f t="shared" ca="1" si="2"/>
        <v>0</v>
      </c>
      <c r="D11" s="1">
        <f t="shared" ca="1" si="3"/>
        <v>0.44</v>
      </c>
      <c r="E11">
        <f t="shared" ca="1" si="0"/>
        <v>27</v>
      </c>
      <c r="G11">
        <v>0</v>
      </c>
      <c r="H11">
        <v>1</v>
      </c>
      <c r="I11" t="b">
        <v>1</v>
      </c>
      <c r="J11">
        <v>0.52</v>
      </c>
      <c r="K11">
        <v>31</v>
      </c>
      <c r="M11">
        <f t="shared" si="4"/>
        <v>0</v>
      </c>
      <c r="N11">
        <f t="shared" si="5"/>
        <v>1</v>
      </c>
      <c r="O11">
        <f t="shared" si="6"/>
        <v>0.52</v>
      </c>
      <c r="P11" t="str">
        <f t="shared" si="7"/>
        <v>Lay</v>
      </c>
      <c r="Q11">
        <f t="shared" si="8"/>
        <v>31</v>
      </c>
    </row>
    <row r="12" spans="1:17" x14ac:dyDescent="0.25">
      <c r="A12">
        <f t="shared" ca="1" si="1"/>
        <v>1</v>
      </c>
      <c r="B12">
        <f t="shared" ca="1" si="0"/>
        <v>0</v>
      </c>
      <c r="C12" t="b">
        <f t="shared" ca="1" si="2"/>
        <v>1</v>
      </c>
      <c r="D12" s="1">
        <f t="shared" ca="1" si="3"/>
        <v>0.43</v>
      </c>
      <c r="E12">
        <f t="shared" ca="1" si="0"/>
        <v>80</v>
      </c>
      <c r="G12">
        <v>2</v>
      </c>
      <c r="H12">
        <v>0</v>
      </c>
      <c r="I12" t="b">
        <v>0</v>
      </c>
      <c r="J12">
        <v>0.57999999999999996</v>
      </c>
      <c r="K12">
        <v>64</v>
      </c>
      <c r="M12">
        <f t="shared" si="4"/>
        <v>2</v>
      </c>
      <c r="N12">
        <f t="shared" si="5"/>
        <v>0</v>
      </c>
      <c r="O12">
        <f t="shared" si="6"/>
        <v>0.57999999999999996</v>
      </c>
      <c r="P12" t="str">
        <f t="shared" si="7"/>
        <v>Back</v>
      </c>
      <c r="Q12">
        <f t="shared" si="8"/>
        <v>64</v>
      </c>
    </row>
    <row r="13" spans="1:17" x14ac:dyDescent="0.25">
      <c r="A13">
        <f t="shared" ca="1" si="1"/>
        <v>1</v>
      </c>
      <c r="B13">
        <f t="shared" ca="1" si="0"/>
        <v>1</v>
      </c>
      <c r="C13" t="b">
        <f t="shared" ca="1" si="2"/>
        <v>0</v>
      </c>
      <c r="D13" s="1">
        <f t="shared" ca="1" si="3"/>
        <v>0.48</v>
      </c>
      <c r="E13">
        <f t="shared" ca="1" si="0"/>
        <v>44</v>
      </c>
      <c r="G13">
        <v>3</v>
      </c>
      <c r="H13">
        <v>0</v>
      </c>
      <c r="I13" t="b">
        <v>0</v>
      </c>
      <c r="J13">
        <v>0.45</v>
      </c>
      <c r="K13">
        <v>55</v>
      </c>
      <c r="M13">
        <f t="shared" si="4"/>
        <v>3</v>
      </c>
      <c r="N13">
        <f t="shared" si="5"/>
        <v>0</v>
      </c>
      <c r="O13">
        <f t="shared" si="6"/>
        <v>0.45</v>
      </c>
      <c r="P13" t="str">
        <f t="shared" si="7"/>
        <v>Back</v>
      </c>
      <c r="Q13">
        <f t="shared" si="8"/>
        <v>55</v>
      </c>
    </row>
    <row r="14" spans="1:17" x14ac:dyDescent="0.25">
      <c r="A14">
        <f t="shared" ca="1" si="1"/>
        <v>1</v>
      </c>
      <c r="B14">
        <f t="shared" ca="1" si="0"/>
        <v>1</v>
      </c>
      <c r="C14" t="b">
        <f t="shared" ca="1" si="2"/>
        <v>1</v>
      </c>
      <c r="D14" s="1">
        <f t="shared" ca="1" si="3"/>
        <v>0.54</v>
      </c>
      <c r="E14">
        <f t="shared" ca="1" si="0"/>
        <v>23</v>
      </c>
      <c r="G14">
        <v>0</v>
      </c>
      <c r="H14">
        <v>0</v>
      </c>
      <c r="I14" t="b">
        <v>0</v>
      </c>
      <c r="J14">
        <v>0.44</v>
      </c>
      <c r="K14">
        <v>86</v>
      </c>
      <c r="M14">
        <f t="shared" si="4"/>
        <v>0</v>
      </c>
      <c r="N14">
        <f t="shared" si="5"/>
        <v>0</v>
      </c>
      <c r="O14">
        <f t="shared" si="6"/>
        <v>0.44</v>
      </c>
      <c r="P14" t="str">
        <f t="shared" si="7"/>
        <v>Back</v>
      </c>
      <c r="Q14">
        <f t="shared" si="8"/>
        <v>86</v>
      </c>
    </row>
    <row r="15" spans="1:17" x14ac:dyDescent="0.25">
      <c r="A15">
        <f t="shared" ca="1" si="1"/>
        <v>1</v>
      </c>
      <c r="B15">
        <f t="shared" ca="1" si="0"/>
        <v>1</v>
      </c>
      <c r="C15" t="b">
        <f t="shared" ca="1" si="2"/>
        <v>1</v>
      </c>
      <c r="D15" s="1">
        <f t="shared" ca="1" si="3"/>
        <v>0.59</v>
      </c>
      <c r="E15">
        <f t="shared" ca="1" si="0"/>
        <v>37</v>
      </c>
      <c r="G15">
        <v>2</v>
      </c>
      <c r="H15">
        <v>0</v>
      </c>
      <c r="I15" t="b">
        <v>1</v>
      </c>
      <c r="J15">
        <v>0.59</v>
      </c>
      <c r="K15">
        <v>100</v>
      </c>
      <c r="M15">
        <f t="shared" si="4"/>
        <v>2</v>
      </c>
      <c r="N15">
        <f t="shared" si="5"/>
        <v>0</v>
      </c>
      <c r="O15">
        <f t="shared" si="6"/>
        <v>0.59</v>
      </c>
      <c r="P15" t="str">
        <f t="shared" si="7"/>
        <v>Lay</v>
      </c>
      <c r="Q15">
        <f t="shared" si="8"/>
        <v>100</v>
      </c>
    </row>
    <row r="16" spans="1:17" x14ac:dyDescent="0.25">
      <c r="A16">
        <f t="shared" ca="1" si="1"/>
        <v>2</v>
      </c>
      <c r="B16">
        <f t="shared" ca="1" si="0"/>
        <v>1</v>
      </c>
      <c r="C16" t="b">
        <f t="shared" ca="1" si="2"/>
        <v>0</v>
      </c>
      <c r="D16" s="1">
        <f t="shared" ca="1" si="3"/>
        <v>0.56999999999999995</v>
      </c>
      <c r="E16">
        <f t="shared" ca="1" si="0"/>
        <v>68</v>
      </c>
      <c r="G16">
        <v>3</v>
      </c>
      <c r="H16">
        <v>1</v>
      </c>
      <c r="I16" t="b">
        <v>0</v>
      </c>
      <c r="J16">
        <v>0.6</v>
      </c>
      <c r="K16">
        <v>60</v>
      </c>
      <c r="M16">
        <f t="shared" si="4"/>
        <v>3</v>
      </c>
      <c r="N16">
        <f t="shared" si="5"/>
        <v>1</v>
      </c>
      <c r="O16">
        <f t="shared" si="6"/>
        <v>0.6</v>
      </c>
      <c r="P16" t="str">
        <f t="shared" si="7"/>
        <v>Back</v>
      </c>
      <c r="Q16">
        <f t="shared" si="8"/>
        <v>60</v>
      </c>
    </row>
    <row r="17" spans="1:17" x14ac:dyDescent="0.25">
      <c r="A17">
        <f t="shared" ca="1" si="1"/>
        <v>3</v>
      </c>
      <c r="B17">
        <f t="shared" ca="1" si="0"/>
        <v>0</v>
      </c>
      <c r="C17" t="b">
        <f t="shared" ca="1" si="2"/>
        <v>1</v>
      </c>
      <c r="D17" s="1">
        <f t="shared" ca="1" si="3"/>
        <v>0.47</v>
      </c>
      <c r="E17">
        <f t="shared" ca="1" si="0"/>
        <v>70</v>
      </c>
      <c r="G17">
        <v>3</v>
      </c>
      <c r="H17">
        <v>0</v>
      </c>
      <c r="I17" t="b">
        <v>1</v>
      </c>
      <c r="J17">
        <v>0.56999999999999995</v>
      </c>
      <c r="K17">
        <v>35</v>
      </c>
      <c r="M17">
        <f t="shared" si="4"/>
        <v>3</v>
      </c>
      <c r="N17">
        <f t="shared" si="5"/>
        <v>0</v>
      </c>
      <c r="O17">
        <f t="shared" si="6"/>
        <v>0.56999999999999995</v>
      </c>
      <c r="P17" t="str">
        <f t="shared" si="7"/>
        <v>Lay</v>
      </c>
      <c r="Q17">
        <f t="shared" si="8"/>
        <v>35</v>
      </c>
    </row>
    <row r="18" spans="1:17" x14ac:dyDescent="0.25">
      <c r="A18">
        <f t="shared" ca="1" si="1"/>
        <v>1</v>
      </c>
      <c r="B18">
        <f t="shared" ca="1" si="0"/>
        <v>1</v>
      </c>
      <c r="C18" t="b">
        <f t="shared" ca="1" si="2"/>
        <v>1</v>
      </c>
      <c r="D18" s="1">
        <f t="shared" ca="1" si="3"/>
        <v>0.41</v>
      </c>
      <c r="E18">
        <f t="shared" ca="1" si="0"/>
        <v>44</v>
      </c>
      <c r="G18">
        <v>1</v>
      </c>
      <c r="H18">
        <v>0</v>
      </c>
      <c r="I18" t="b">
        <v>0</v>
      </c>
      <c r="J18">
        <v>0.55000000000000004</v>
      </c>
      <c r="K18">
        <v>89</v>
      </c>
      <c r="M18">
        <f t="shared" si="4"/>
        <v>1</v>
      </c>
      <c r="N18">
        <f t="shared" si="5"/>
        <v>0</v>
      </c>
      <c r="O18">
        <f t="shared" si="6"/>
        <v>0.55000000000000004</v>
      </c>
      <c r="P18" t="str">
        <f t="shared" si="7"/>
        <v>Back</v>
      </c>
      <c r="Q18">
        <f t="shared" si="8"/>
        <v>89</v>
      </c>
    </row>
    <row r="19" spans="1:17" x14ac:dyDescent="0.25">
      <c r="A19">
        <f t="shared" ca="1" si="1"/>
        <v>2</v>
      </c>
      <c r="B19">
        <f t="shared" ca="1" si="0"/>
        <v>0</v>
      </c>
      <c r="C19" t="b">
        <f t="shared" ca="1" si="2"/>
        <v>0</v>
      </c>
      <c r="D19" s="1">
        <f t="shared" ca="1" si="3"/>
        <v>0.57999999999999996</v>
      </c>
      <c r="E19">
        <f t="shared" ca="1" si="0"/>
        <v>61</v>
      </c>
      <c r="G19">
        <v>3</v>
      </c>
      <c r="H19">
        <v>0</v>
      </c>
      <c r="I19" t="b">
        <v>1</v>
      </c>
      <c r="J19">
        <v>0.48</v>
      </c>
      <c r="K19">
        <v>69</v>
      </c>
      <c r="M19">
        <f t="shared" si="4"/>
        <v>3</v>
      </c>
      <c r="N19">
        <f t="shared" si="5"/>
        <v>0</v>
      </c>
      <c r="O19">
        <f t="shared" si="6"/>
        <v>0.48</v>
      </c>
      <c r="P19" t="str">
        <f t="shared" si="7"/>
        <v>Lay</v>
      </c>
      <c r="Q19">
        <f t="shared" si="8"/>
        <v>69</v>
      </c>
    </row>
    <row r="20" spans="1:17" x14ac:dyDescent="0.25">
      <c r="A20">
        <f t="shared" ca="1" si="1"/>
        <v>3</v>
      </c>
      <c r="B20">
        <f t="shared" ca="1" si="1"/>
        <v>1</v>
      </c>
      <c r="C20" t="b">
        <f t="shared" ca="1" si="2"/>
        <v>0</v>
      </c>
      <c r="D20" s="1">
        <f t="shared" ca="1" si="3"/>
        <v>0.49</v>
      </c>
      <c r="E20">
        <f t="shared" ca="1" si="1"/>
        <v>95</v>
      </c>
      <c r="G20">
        <v>2</v>
      </c>
      <c r="H20">
        <v>1</v>
      </c>
      <c r="I20" t="b">
        <v>0</v>
      </c>
      <c r="J20">
        <v>0.45</v>
      </c>
      <c r="K20">
        <v>22</v>
      </c>
      <c r="M20">
        <f t="shared" si="4"/>
        <v>2</v>
      </c>
      <c r="N20">
        <f t="shared" si="5"/>
        <v>1</v>
      </c>
      <c r="O20">
        <f t="shared" si="6"/>
        <v>0.45</v>
      </c>
      <c r="P20" t="str">
        <f t="shared" si="7"/>
        <v>Back</v>
      </c>
      <c r="Q20">
        <f t="shared" si="8"/>
        <v>22</v>
      </c>
    </row>
    <row r="21" spans="1:17" x14ac:dyDescent="0.25">
      <c r="A21">
        <f t="shared" ref="A21:E29" ca="1" si="9">RANDBETWEEN(A$1,A$2)</f>
        <v>2</v>
      </c>
      <c r="B21">
        <f t="shared" ca="1" si="9"/>
        <v>1</v>
      </c>
      <c r="C21" t="b">
        <f t="shared" ca="1" si="2"/>
        <v>1</v>
      </c>
      <c r="D21" s="1">
        <f t="shared" ca="1" si="3"/>
        <v>0.52</v>
      </c>
      <c r="E21">
        <f t="shared" ca="1" si="9"/>
        <v>64</v>
      </c>
      <c r="G21">
        <v>0</v>
      </c>
      <c r="H21">
        <v>1</v>
      </c>
      <c r="I21" t="b">
        <v>1</v>
      </c>
      <c r="J21">
        <v>0.56999999999999995</v>
      </c>
      <c r="K21">
        <v>97</v>
      </c>
      <c r="M21">
        <f t="shared" si="4"/>
        <v>0</v>
      </c>
      <c r="N21">
        <f t="shared" si="5"/>
        <v>1</v>
      </c>
      <c r="O21">
        <f t="shared" si="6"/>
        <v>0.56999999999999995</v>
      </c>
      <c r="P21" t="str">
        <f t="shared" si="7"/>
        <v>Lay</v>
      </c>
      <c r="Q21">
        <f t="shared" si="8"/>
        <v>97</v>
      </c>
    </row>
    <row r="22" spans="1:17" x14ac:dyDescent="0.25">
      <c r="A22">
        <f t="shared" ca="1" si="9"/>
        <v>2</v>
      </c>
      <c r="B22">
        <f t="shared" ca="1" si="9"/>
        <v>1</v>
      </c>
      <c r="C22" t="b">
        <f t="shared" ca="1" si="2"/>
        <v>0</v>
      </c>
      <c r="D22" s="1">
        <f t="shared" ca="1" si="3"/>
        <v>0.52</v>
      </c>
      <c r="E22">
        <f t="shared" ca="1" si="9"/>
        <v>72</v>
      </c>
      <c r="G22">
        <v>0</v>
      </c>
      <c r="H22">
        <v>1</v>
      </c>
      <c r="I22" t="b">
        <v>1</v>
      </c>
      <c r="J22">
        <v>0.46</v>
      </c>
      <c r="K22">
        <v>55</v>
      </c>
      <c r="M22">
        <f t="shared" si="4"/>
        <v>0</v>
      </c>
      <c r="N22">
        <f t="shared" si="5"/>
        <v>1</v>
      </c>
      <c r="O22">
        <f t="shared" si="6"/>
        <v>0.46</v>
      </c>
      <c r="P22" t="str">
        <f t="shared" si="7"/>
        <v>Lay</v>
      </c>
      <c r="Q22">
        <f t="shared" si="8"/>
        <v>55</v>
      </c>
    </row>
    <row r="23" spans="1:17" x14ac:dyDescent="0.25">
      <c r="A23">
        <f t="shared" ca="1" si="9"/>
        <v>0</v>
      </c>
      <c r="B23">
        <f t="shared" ca="1" si="9"/>
        <v>1</v>
      </c>
      <c r="C23" t="b">
        <f t="shared" ca="1" si="2"/>
        <v>0</v>
      </c>
      <c r="D23" s="1">
        <f t="shared" ca="1" si="3"/>
        <v>0.47</v>
      </c>
      <c r="E23">
        <f t="shared" ca="1" si="9"/>
        <v>50</v>
      </c>
      <c r="G23">
        <v>0</v>
      </c>
      <c r="H23">
        <v>0</v>
      </c>
      <c r="I23" t="b">
        <v>0</v>
      </c>
      <c r="J23">
        <v>0.41</v>
      </c>
      <c r="K23">
        <v>25</v>
      </c>
      <c r="M23">
        <f t="shared" si="4"/>
        <v>0</v>
      </c>
      <c r="N23">
        <f t="shared" si="5"/>
        <v>0</v>
      </c>
      <c r="O23">
        <f t="shared" si="6"/>
        <v>0.41</v>
      </c>
      <c r="P23" t="str">
        <f t="shared" si="7"/>
        <v>Back</v>
      </c>
      <c r="Q23">
        <f t="shared" si="8"/>
        <v>25</v>
      </c>
    </row>
    <row r="24" spans="1:17" x14ac:dyDescent="0.25">
      <c r="A24">
        <f t="shared" ca="1" si="9"/>
        <v>3</v>
      </c>
      <c r="B24">
        <f t="shared" ca="1" si="9"/>
        <v>1</v>
      </c>
      <c r="C24" t="b">
        <f t="shared" ca="1" si="2"/>
        <v>0</v>
      </c>
      <c r="D24" s="1">
        <f t="shared" ca="1" si="3"/>
        <v>0.44</v>
      </c>
      <c r="E24">
        <f t="shared" ca="1" si="9"/>
        <v>84</v>
      </c>
      <c r="G24">
        <v>1</v>
      </c>
      <c r="H24">
        <v>1</v>
      </c>
      <c r="I24" t="b">
        <v>1</v>
      </c>
      <c r="J24">
        <v>0.43</v>
      </c>
      <c r="K24">
        <v>67</v>
      </c>
      <c r="M24">
        <f t="shared" si="4"/>
        <v>1</v>
      </c>
      <c r="N24">
        <f t="shared" si="5"/>
        <v>1</v>
      </c>
      <c r="O24">
        <f t="shared" si="6"/>
        <v>0.43</v>
      </c>
      <c r="P24" t="str">
        <f t="shared" si="7"/>
        <v>Lay</v>
      </c>
      <c r="Q24">
        <f t="shared" si="8"/>
        <v>67</v>
      </c>
    </row>
    <row r="25" spans="1:17" x14ac:dyDescent="0.25">
      <c r="A25">
        <f ca="1">RANDBETWEEN(A$1,A$2)</f>
        <v>1</v>
      </c>
      <c r="B25">
        <f t="shared" ca="1" si="9"/>
        <v>0</v>
      </c>
      <c r="C25" t="b">
        <f ca="1">RANDBETWEEN(C$1,C$2)=1</f>
        <v>0</v>
      </c>
      <c r="D25" s="1">
        <f ca="1">RANDBETWEEN(D$1,D$2)/100</f>
        <v>0.6</v>
      </c>
      <c r="E25">
        <f t="shared" ca="1" si="9"/>
        <v>87</v>
      </c>
      <c r="G25">
        <v>3</v>
      </c>
      <c r="H25">
        <v>1</v>
      </c>
      <c r="I25" t="b">
        <v>0</v>
      </c>
      <c r="J25">
        <v>0.46</v>
      </c>
      <c r="K25">
        <v>21</v>
      </c>
      <c r="M25">
        <f t="shared" si="4"/>
        <v>3</v>
      </c>
      <c r="N25">
        <f t="shared" si="5"/>
        <v>1</v>
      </c>
      <c r="O25">
        <f t="shared" si="6"/>
        <v>0.46</v>
      </c>
      <c r="P25" t="str">
        <f t="shared" si="7"/>
        <v>Back</v>
      </c>
      <c r="Q25">
        <f t="shared" si="8"/>
        <v>21</v>
      </c>
    </row>
    <row r="26" spans="1:17" x14ac:dyDescent="0.25">
      <c r="A26">
        <f t="shared" ref="A26:A29" ca="1" si="10">RANDBETWEEN(A$1,A$2)</f>
        <v>0</v>
      </c>
      <c r="B26">
        <f t="shared" ca="1" si="9"/>
        <v>0</v>
      </c>
      <c r="C26" t="b">
        <f t="shared" ca="1" si="2"/>
        <v>0</v>
      </c>
      <c r="D26" s="1">
        <f t="shared" ca="1" si="3"/>
        <v>0.54</v>
      </c>
      <c r="E26">
        <f t="shared" ca="1" si="9"/>
        <v>49</v>
      </c>
      <c r="G26">
        <v>2</v>
      </c>
      <c r="H26">
        <v>0</v>
      </c>
      <c r="I26" t="b">
        <v>1</v>
      </c>
      <c r="J26">
        <v>0.43</v>
      </c>
      <c r="K26">
        <v>56</v>
      </c>
      <c r="M26">
        <f t="shared" si="4"/>
        <v>2</v>
      </c>
      <c r="N26">
        <f t="shared" si="5"/>
        <v>0</v>
      </c>
      <c r="O26">
        <f t="shared" si="6"/>
        <v>0.43</v>
      </c>
      <c r="P26" t="str">
        <f t="shared" si="7"/>
        <v>Lay</v>
      </c>
      <c r="Q26">
        <f t="shared" si="8"/>
        <v>56</v>
      </c>
    </row>
    <row r="27" spans="1:17" x14ac:dyDescent="0.25">
      <c r="A27">
        <f t="shared" ca="1" si="10"/>
        <v>2</v>
      </c>
      <c r="B27">
        <f t="shared" ca="1" si="9"/>
        <v>0</v>
      </c>
      <c r="C27" t="b">
        <f t="shared" ca="1" si="2"/>
        <v>0</v>
      </c>
      <c r="D27" s="1">
        <f t="shared" ca="1" si="3"/>
        <v>0.51</v>
      </c>
      <c r="E27">
        <f t="shared" ca="1" si="9"/>
        <v>50</v>
      </c>
      <c r="G27">
        <v>2</v>
      </c>
      <c r="H27">
        <v>1</v>
      </c>
      <c r="I27" t="b">
        <v>1</v>
      </c>
      <c r="J27">
        <v>0.52</v>
      </c>
      <c r="K27">
        <v>89</v>
      </c>
      <c r="M27">
        <f t="shared" si="4"/>
        <v>2</v>
      </c>
      <c r="N27">
        <f t="shared" si="5"/>
        <v>1</v>
      </c>
      <c r="O27">
        <f t="shared" si="6"/>
        <v>0.52</v>
      </c>
      <c r="P27" t="str">
        <f t="shared" si="7"/>
        <v>Lay</v>
      </c>
      <c r="Q27">
        <f t="shared" si="8"/>
        <v>89</v>
      </c>
    </row>
    <row r="28" spans="1:17" x14ac:dyDescent="0.25">
      <c r="A28">
        <f t="shared" ca="1" si="10"/>
        <v>3</v>
      </c>
      <c r="B28">
        <f t="shared" ca="1" si="9"/>
        <v>1</v>
      </c>
      <c r="C28" t="b">
        <f t="shared" ca="1" si="2"/>
        <v>1</v>
      </c>
      <c r="D28" s="1">
        <f t="shared" ca="1" si="3"/>
        <v>0.59</v>
      </c>
      <c r="E28">
        <f t="shared" ca="1" si="9"/>
        <v>37</v>
      </c>
      <c r="G28">
        <v>3</v>
      </c>
      <c r="H28">
        <v>1</v>
      </c>
      <c r="I28" t="b">
        <v>0</v>
      </c>
      <c r="J28">
        <v>0.54</v>
      </c>
      <c r="K28">
        <v>60</v>
      </c>
      <c r="M28">
        <f t="shared" si="4"/>
        <v>3</v>
      </c>
      <c r="N28">
        <f t="shared" si="5"/>
        <v>1</v>
      </c>
      <c r="O28">
        <f t="shared" si="6"/>
        <v>0.54</v>
      </c>
      <c r="P28" t="str">
        <f t="shared" si="7"/>
        <v>Back</v>
      </c>
      <c r="Q28">
        <f t="shared" si="8"/>
        <v>60</v>
      </c>
    </row>
    <row r="29" spans="1:17" x14ac:dyDescent="0.25">
      <c r="A29">
        <f t="shared" ca="1" si="10"/>
        <v>0</v>
      </c>
      <c r="B29">
        <f t="shared" ca="1" si="9"/>
        <v>0</v>
      </c>
      <c r="C29" t="b">
        <f t="shared" ca="1" si="2"/>
        <v>0</v>
      </c>
      <c r="D29" s="1">
        <f t="shared" ca="1" si="3"/>
        <v>0.4</v>
      </c>
      <c r="E29">
        <f t="shared" ca="1" si="9"/>
        <v>69</v>
      </c>
      <c r="G29">
        <v>2</v>
      </c>
      <c r="H29">
        <v>0</v>
      </c>
      <c r="I29" t="b">
        <v>0</v>
      </c>
      <c r="J29">
        <v>0.41</v>
      </c>
      <c r="K29">
        <v>37</v>
      </c>
      <c r="M29">
        <f t="shared" si="4"/>
        <v>2</v>
      </c>
      <c r="N29">
        <f t="shared" si="5"/>
        <v>0</v>
      </c>
      <c r="O29">
        <f t="shared" si="6"/>
        <v>0.41</v>
      </c>
      <c r="P29" t="str">
        <f t="shared" si="7"/>
        <v>Back</v>
      </c>
      <c r="Q29">
        <f t="shared" si="8"/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4B27-5FC0-49DA-AC13-9EA70D635E76}">
  <dimension ref="A1:B6"/>
  <sheetViews>
    <sheetView workbookViewId="0">
      <selection activeCell="I7" sqref="I7"/>
    </sheetView>
  </sheetViews>
  <sheetFormatPr defaultRowHeight="15" x14ac:dyDescent="0.25"/>
  <sheetData>
    <row r="1" spans="1:2" x14ac:dyDescent="0.25">
      <c r="A1" t="s">
        <v>5</v>
      </c>
      <c r="B1" s="2">
        <v>0.6</v>
      </c>
    </row>
    <row r="2" spans="1:2" x14ac:dyDescent="0.25">
      <c r="A2" t="s">
        <v>7</v>
      </c>
      <c r="B2" t="b">
        <v>0</v>
      </c>
    </row>
    <row r="3" spans="1:2" x14ac:dyDescent="0.25">
      <c r="A3" t="s">
        <v>6</v>
      </c>
      <c r="B3">
        <v>60</v>
      </c>
    </row>
    <row r="5" spans="1:2" x14ac:dyDescent="0.25">
      <c r="A5" t="s">
        <v>9</v>
      </c>
      <c r="B5" s="1">
        <f>IF(B2,1/(1-B1),1/B1)</f>
        <v>1.6666666666666667</v>
      </c>
    </row>
    <row r="6" spans="1:2" x14ac:dyDescent="0.25">
      <c r="A6" t="s">
        <v>8</v>
      </c>
      <c r="B6" s="3">
        <f>B3*B5-B3</f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970D-F600-42B9-BAB7-F93E402EEFD0}">
  <dimension ref="A1:AI32"/>
  <sheetViews>
    <sheetView showGridLines="0" tabSelected="1" workbookViewId="0">
      <selection activeCell="F14" sqref="F14"/>
    </sheetView>
  </sheetViews>
  <sheetFormatPr defaultRowHeight="15" x14ac:dyDescent="0.25"/>
  <cols>
    <col min="4" max="4" width="9.140625" style="1"/>
    <col min="5" max="5" width="9.140625" style="7"/>
    <col min="6" max="7" width="11.42578125" style="19" bestFit="1" customWidth="1"/>
    <col min="8" max="8" width="9.140625" style="26" customWidth="1"/>
    <col min="13" max="13" width="11.42578125" style="19" customWidth="1"/>
    <col min="19" max="20" width="9.140625" style="1"/>
    <col min="24" max="25" width="9.140625" style="1"/>
    <col min="26" max="26" width="9.140625" style="7"/>
    <col min="27" max="30" width="9.140625" style="1"/>
    <col min="34" max="35" width="11.42578125" style="19" customWidth="1"/>
  </cols>
  <sheetData>
    <row r="1" spans="1:35" ht="18.75" x14ac:dyDescent="0.3">
      <c r="A1" s="10" t="s">
        <v>21</v>
      </c>
      <c r="J1" s="10" t="s">
        <v>24</v>
      </c>
      <c r="O1" s="10" t="s">
        <v>20</v>
      </c>
      <c r="AE1" s="10" t="s">
        <v>29</v>
      </c>
      <c r="AH1" s="24">
        <v>1</v>
      </c>
    </row>
    <row r="2" spans="1:35" s="9" customFormat="1" x14ac:dyDescent="0.25">
      <c r="A2" s="8" t="s">
        <v>10</v>
      </c>
      <c r="B2" s="8" t="s">
        <v>11</v>
      </c>
      <c r="C2" s="8" t="s">
        <v>22</v>
      </c>
      <c r="D2" s="12" t="s">
        <v>23</v>
      </c>
      <c r="E2" s="13" t="s">
        <v>16</v>
      </c>
      <c r="F2" s="20" t="s">
        <v>6</v>
      </c>
      <c r="G2" s="20" t="s">
        <v>26</v>
      </c>
      <c r="H2" s="27" t="s">
        <v>32</v>
      </c>
      <c r="J2" s="8" t="s">
        <v>10</v>
      </c>
      <c r="K2" s="8" t="s">
        <v>25</v>
      </c>
      <c r="L2" s="8" t="s">
        <v>22</v>
      </c>
      <c r="M2" s="20" t="s">
        <v>6</v>
      </c>
      <c r="O2" s="8" t="s">
        <v>10</v>
      </c>
      <c r="P2" s="8" t="s">
        <v>28</v>
      </c>
      <c r="Q2" s="8" t="s">
        <v>6</v>
      </c>
      <c r="R2" s="8" t="s">
        <v>25</v>
      </c>
      <c r="S2" s="11" t="s">
        <v>9</v>
      </c>
      <c r="T2" s="11" t="s">
        <v>26</v>
      </c>
      <c r="U2" s="8" t="s">
        <v>11</v>
      </c>
      <c r="V2" s="8" t="s">
        <v>12</v>
      </c>
      <c r="W2" s="8" t="s">
        <v>13</v>
      </c>
      <c r="X2" s="11" t="s">
        <v>14</v>
      </c>
      <c r="Y2" s="11" t="s">
        <v>15</v>
      </c>
      <c r="Z2" s="13" t="s">
        <v>16</v>
      </c>
      <c r="AA2" s="11" t="s">
        <v>17</v>
      </c>
      <c r="AB2" s="11" t="s">
        <v>18</v>
      </c>
      <c r="AC2" s="11" t="s">
        <v>19</v>
      </c>
      <c r="AD2" s="16"/>
      <c r="AE2" s="8" t="s">
        <v>10</v>
      </c>
      <c r="AF2" s="8" t="s">
        <v>25</v>
      </c>
      <c r="AG2" s="13" t="s">
        <v>16</v>
      </c>
      <c r="AH2" s="23" t="s">
        <v>30</v>
      </c>
      <c r="AI2" s="23" t="s">
        <v>31</v>
      </c>
    </row>
    <row r="3" spans="1:35" x14ac:dyDescent="0.25">
      <c r="A3" s="4">
        <v>0</v>
      </c>
      <c r="B3" s="5">
        <v>0</v>
      </c>
      <c r="C3" s="5">
        <v>0</v>
      </c>
      <c r="D3" s="6" t="s">
        <v>27</v>
      </c>
      <c r="E3" s="14">
        <v>0.125</v>
      </c>
      <c r="F3" s="21">
        <v>100</v>
      </c>
      <c r="G3" s="19">
        <f>F3-IF(D3="Back",SUMIF(R:R,A3,X:X),SUMIF(R:R,A3,Y:Y))</f>
        <v>0</v>
      </c>
      <c r="H3" s="25" t="str">
        <f>IF(AND(B3=AH$1,G3&gt;0),COUNTIFS(E:E,"&gt;"&amp;E3,B:B,AH$1,F:F,"&gt;0")+COUNTIF(E$2:E2,E3),"N/A")</f>
        <v>N/A</v>
      </c>
      <c r="J3" s="4">
        <v>0</v>
      </c>
      <c r="K3" s="5">
        <v>0</v>
      </c>
      <c r="L3" s="5">
        <v>1</v>
      </c>
      <c r="M3" s="21">
        <v>350</v>
      </c>
      <c r="O3" s="4">
        <v>0</v>
      </c>
      <c r="P3" s="28">
        <f>J3</f>
        <v>0</v>
      </c>
      <c r="Q3">
        <f>INDEX(M:M,MATCH(P3,J:J,0))</f>
        <v>350</v>
      </c>
      <c r="R3" s="17">
        <f>INDEX(K:K,MATCH(P3,J:J,0))</f>
        <v>0</v>
      </c>
      <c r="S3" s="1">
        <f>IF(INDEX(D:D,MATCH(R3,A:A,0))="Back",1/INDEX(E:E,MATCH(R3,A:A,0)),1/(1-INDEX(E:E,MATCH(R3,A:A,0))))</f>
        <v>8</v>
      </c>
      <c r="T3" s="1">
        <f>INDEX(F:F,MATCH(R3,A:A,0))-IF(INDEX(D:D,MATCH(R3,A:A,0))="Back",SUMIF(R$2:R2,R3,X$2:X2),SUMIF(R$2:R2,R3,Y$2:Y2))</f>
        <v>100</v>
      </c>
      <c r="U3" s="15">
        <f>INDEX(B:B,MATCH(R3,A:A,0))</f>
        <v>0</v>
      </c>
      <c r="V3" s="15">
        <f>IF(INDEX(D:D,MATCH(R3,A:A,0))="Back",INDEX(C:C,MATCH(R3,A:A,0)),INDEX(L:L,MATCH(P3,J:J,0)))</f>
        <v>0</v>
      </c>
      <c r="W3" s="15">
        <f>IF(INDEX(D:D,MATCH(R3,A:A,0))="Lay",INDEX(C:C,MATCH(R3,A:A,0)),INDEX(L:L,MATCH(P3,J:J,0)))</f>
        <v>1</v>
      </c>
      <c r="X3" s="18">
        <f>IF(INDEX(D:D,MATCH(R3,A:A,0))="Back",MIN(Q3/(S3-1),T3),MIN(S3*T3-T3,Q3))</f>
        <v>50</v>
      </c>
      <c r="Y3" s="18">
        <f>IF(INDEX(D:D,MATCH(R3,A:A,0))="Back",MIN(S3*T3-T3,Q3),MIN(Q3/(S3-1),T3))</f>
        <v>350</v>
      </c>
      <c r="Z3" s="7">
        <f>1/AA3</f>
        <v>0.125</v>
      </c>
      <c r="AA3" s="1">
        <f>AC3/X3</f>
        <v>8</v>
      </c>
      <c r="AB3" s="1">
        <f>AC3/Y3</f>
        <v>1.1428571428571428</v>
      </c>
      <c r="AC3" s="1">
        <f>X3+Y3</f>
        <v>400</v>
      </c>
      <c r="AE3" s="4">
        <v>0</v>
      </c>
      <c r="AF3">
        <f>INDEX(A:A,MATCH(AE3,H:H,0))</f>
        <v>3</v>
      </c>
      <c r="AG3" s="7">
        <f>INDEX(E:E,MATCH(AE3,H:H,0))</f>
        <v>0.17241379310344829</v>
      </c>
      <c r="AH3" s="19">
        <f>IF(INDEX(D:D,MATCH(AE3,H:H,0))="Lay",INDEX(G:G,MATCH(AE3,H:H,0)),0)*(1/(1-AG3)-1)</f>
        <v>20.833333333333325</v>
      </c>
      <c r="AI3" s="19">
        <f>IF(INDEX(D:D,MATCH(AE3,H:H,0))="Back",INDEX(G:G,MATCH(AE3,H:H,0)),0)*(1/AG3-1)</f>
        <v>0</v>
      </c>
    </row>
    <row r="4" spans="1:35" x14ac:dyDescent="0.25">
      <c r="A4" s="4">
        <v>1</v>
      </c>
      <c r="B4" s="5">
        <v>0</v>
      </c>
      <c r="C4" s="5">
        <v>0</v>
      </c>
      <c r="D4" s="6" t="s">
        <v>7</v>
      </c>
      <c r="E4" s="14">
        <v>0.2</v>
      </c>
      <c r="F4" s="21">
        <v>100</v>
      </c>
      <c r="G4" s="19">
        <f>F4-IF(D4="Back",SUMIF(R:R,A4,X:X),SUMIF(R:R,A4,Y:Y))</f>
        <v>0</v>
      </c>
      <c r="H4" s="25" t="str">
        <f>IF(AND(B4=AH$1,G4&gt;0),COUNTIFS(E:E,"&gt;"&amp;E4,B:B,AH$1,F:F,"&gt;0")+COUNTIF(E$2:E3,E4),"N/A")</f>
        <v>N/A</v>
      </c>
      <c r="J4" s="4">
        <v>1</v>
      </c>
      <c r="K4" s="5">
        <v>0</v>
      </c>
      <c r="L4" s="5">
        <v>2</v>
      </c>
      <c r="M4" s="21">
        <v>350</v>
      </c>
      <c r="O4" s="4">
        <v>1</v>
      </c>
      <c r="P4" s="28">
        <f>J4</f>
        <v>1</v>
      </c>
      <c r="Q4">
        <f>INDEX(M:M,MATCH(P4,J:J,0))</f>
        <v>350</v>
      </c>
      <c r="R4" s="17">
        <f>INDEX(K:K,MATCH(P4,J:J,0))</f>
        <v>0</v>
      </c>
      <c r="S4" s="1">
        <f>IF(INDEX(D:D,MATCH(R4,A:A,0))="Back",1/INDEX(E:E,MATCH(R4,A:A,0)),1/(1-INDEX(E:E,MATCH(R4,A:A,0))))</f>
        <v>8</v>
      </c>
      <c r="T4" s="1">
        <f>INDEX(F:F,MATCH(R4,A:A,0))-IF(INDEX(D:D,MATCH(R4,A:A,0))="Back",SUMIF(R$2:R3,R4,X$2:X3),SUMIF(R$2:R3,R4,Y$2:Y3))</f>
        <v>50</v>
      </c>
      <c r="U4" s="15">
        <f>INDEX(B:B,MATCH(K4,A:A,0))</f>
        <v>0</v>
      </c>
      <c r="V4" s="15">
        <f>IF(INDEX(D:D,MATCH(R4,A:A,0))="Back",INDEX(C:C,MATCH(R4,A:A,0)),INDEX(L:L,MATCH(P4,J:J,0)))</f>
        <v>0</v>
      </c>
      <c r="W4" s="15">
        <f>IF(INDEX(D:D,MATCH(R4,A:A,0))="Lay",INDEX(C:C,MATCH(R4,A:A,0)),INDEX(L:L,MATCH(P4,J:J,0)))</f>
        <v>2</v>
      </c>
      <c r="X4" s="18">
        <f>IF(INDEX(D:D,MATCH(K4,A:A,0))="Back",MIN(M4/(S4-1),T4),MIN(S4*T4-T4,M4))</f>
        <v>50</v>
      </c>
      <c r="Y4" s="18">
        <f>IF(INDEX(D:D,MATCH(K4,A:A,0))="Back",MIN(S4*T4-T4,M4),MIN(M4/(S4-1),T4))</f>
        <v>350</v>
      </c>
      <c r="Z4" s="7">
        <f>1/AA4</f>
        <v>0.125</v>
      </c>
      <c r="AA4" s="1">
        <f>AC4/X4</f>
        <v>8</v>
      </c>
      <c r="AB4" s="1">
        <f>AC4/Y4</f>
        <v>1.1428571428571428</v>
      </c>
      <c r="AC4" s="1">
        <f>X4+Y4</f>
        <v>400</v>
      </c>
      <c r="AE4" s="22">
        <v>1</v>
      </c>
      <c r="AF4">
        <f>INDEX(A:A,MATCH(AE4,H:H,0))</f>
        <v>4</v>
      </c>
      <c r="AG4" s="7">
        <f>INDEX(E:E,MATCH(AE4,H:H,0))</f>
        <v>0.16949152542372881</v>
      </c>
      <c r="AH4" s="19">
        <f>IF(INDEX(D:D,MATCH(AE4,H:H,0))="Lay",INDEX(G:G,MATCH(AE4,H:H,0)),0)*(1/(1-AG4)-1)</f>
        <v>20.408163265306122</v>
      </c>
      <c r="AI4" s="19">
        <f>IF(INDEX(D:D,MATCH(AE4,H:H,0))="Back",INDEX(G:G,MATCH(AE4,H:H,0)),0)*(1/AG4-1)</f>
        <v>0</v>
      </c>
    </row>
    <row r="5" spans="1:35" x14ac:dyDescent="0.25">
      <c r="A5" s="4">
        <v>2</v>
      </c>
      <c r="B5" s="5">
        <v>0</v>
      </c>
      <c r="C5" s="5">
        <v>1</v>
      </c>
      <c r="D5" s="6" t="s">
        <v>27</v>
      </c>
      <c r="E5" s="14">
        <v>0.15</v>
      </c>
      <c r="F5" s="21">
        <v>100</v>
      </c>
      <c r="G5" s="19">
        <f>F5-IF(D5="Back",SUMIF(R:R,A5,X:X),SUMIF(R:R,A5,Y:Y))</f>
        <v>98.235294117647058</v>
      </c>
      <c r="H5" s="25" t="str">
        <f>IF(AND(B5=AH$1,G5&gt;0),COUNTIFS(E:E,"&gt;"&amp;E5,B:B,AH$1,F:F,"&gt;0")+COUNTIF(E$2:E4,E5),"N/A")</f>
        <v>N/A</v>
      </c>
      <c r="J5" s="4">
        <v>2</v>
      </c>
      <c r="K5" s="5">
        <v>1</v>
      </c>
      <c r="L5" s="5">
        <v>1</v>
      </c>
      <c r="M5" s="21">
        <v>50</v>
      </c>
      <c r="O5" s="4">
        <v>2</v>
      </c>
      <c r="P5" s="28">
        <f>J5</f>
        <v>2</v>
      </c>
      <c r="Q5">
        <f>INDEX(M:M,MATCH(P5,J:J,0))</f>
        <v>50</v>
      </c>
      <c r="R5" s="17">
        <f>INDEX(K:K,MATCH(P5,J:J,0))</f>
        <v>1</v>
      </c>
      <c r="S5" s="1">
        <f>IF(INDEX(D:D,MATCH(R5,A:A,0))="Back",1/INDEX(E:E,MATCH(R5,A:A,0)),1/(1-INDEX(E:E,MATCH(R5,A:A,0))))</f>
        <v>1.25</v>
      </c>
      <c r="T5" s="1">
        <f>INDEX(F:F,MATCH(R5,A:A,0))-IF(INDEX(D:D,MATCH(R5,A:A,0))="Back",SUMIF(R$2:R4,R5,X$2:X4),SUMIF(R$2:R4,R5,Y$2:Y4))</f>
        <v>100</v>
      </c>
      <c r="U5" s="15">
        <f>INDEX(B:B,MATCH(K5,A:A,0))</f>
        <v>0</v>
      </c>
      <c r="V5" s="15">
        <f>IF(INDEX(D:D,MATCH(R5,A:A,0))="Back",INDEX(C:C,MATCH(R5,A:A,0)),INDEX(L:L,MATCH(P5,J:J,0)))</f>
        <v>1</v>
      </c>
      <c r="W5" s="15">
        <f>IF(INDEX(D:D,MATCH(R5,A:A,0))="Lay",INDEX(C:C,MATCH(R5,A:A,0)),INDEX(L:L,MATCH(P5,J:J,0)))</f>
        <v>0</v>
      </c>
      <c r="X5" s="18">
        <f>IF(INDEX(D:D,MATCH(K5,A:A,0))="Back",MIN(M5/(S5-1),T5),MIN(S5*T5-T5,M5))</f>
        <v>25</v>
      </c>
      <c r="Y5" s="18">
        <f>IF(INDEX(D:D,MATCH(K5,A:A,0))="Back",MIN(S5*T5-T5,M5),MIN(M5/(S5-1),T5))</f>
        <v>100</v>
      </c>
      <c r="Z5" s="7">
        <f t="shared" ref="Z5:Z32" si="0">1/AA5</f>
        <v>0.2</v>
      </c>
      <c r="AA5" s="1">
        <f>AC5/X5</f>
        <v>5</v>
      </c>
      <c r="AB5" s="1">
        <f>AC5/Y5</f>
        <v>1.25</v>
      </c>
      <c r="AC5" s="1">
        <f>X5+Y5</f>
        <v>125</v>
      </c>
      <c r="AE5" s="4">
        <v>2</v>
      </c>
      <c r="AF5">
        <f>INDEX(A:A,MATCH(AE5,H:H,0))</f>
        <v>5</v>
      </c>
      <c r="AG5" s="7">
        <f>INDEX(E:E,MATCH(AE5,H:H,0))</f>
        <v>0.16666666666666666</v>
      </c>
      <c r="AH5" s="19">
        <f>IF(INDEX(D:D,MATCH(AE5,H:H,0))="Lay",INDEX(G:G,MATCH(AE5,H:H,0)),0)*(1/(1-AG5)-1)</f>
        <v>19.999999999999996</v>
      </c>
      <c r="AI5" s="19">
        <f>IF(INDEX(D:D,MATCH(AE5,H:H,0))="Back",INDEX(G:G,MATCH(AE5,H:H,0)),0)*(1/AG5-1)</f>
        <v>0</v>
      </c>
    </row>
    <row r="6" spans="1:35" x14ac:dyDescent="0.25">
      <c r="A6" s="4">
        <v>3</v>
      </c>
      <c r="B6" s="5">
        <v>1</v>
      </c>
      <c r="C6" s="5">
        <v>9</v>
      </c>
      <c r="D6" s="6" t="s">
        <v>7</v>
      </c>
      <c r="E6" s="14">
        <f>1/5.8</f>
        <v>0.17241379310344829</v>
      </c>
      <c r="F6" s="21">
        <v>100</v>
      </c>
      <c r="G6" s="19">
        <f>F6-IF(D6="Back",SUMIF(R:R,A6,X:X),SUMIF(R:R,A6,Y:Y))</f>
        <v>100</v>
      </c>
      <c r="H6" s="25">
        <f>IF(AND(B6=AH$1,G6&gt;0),COUNTIFS(E:E,"&gt;"&amp;E6,B:B,AH$1,F:F,"&gt;0")+COUNTIF(E$2:E5,E6),"N/A")</f>
        <v>0</v>
      </c>
      <c r="J6" s="4">
        <v>3</v>
      </c>
      <c r="K6" s="5">
        <v>1</v>
      </c>
      <c r="L6" s="5">
        <v>2</v>
      </c>
      <c r="M6" s="21">
        <v>50</v>
      </c>
      <c r="O6" s="4">
        <v>3</v>
      </c>
      <c r="P6" s="28">
        <f>J6</f>
        <v>3</v>
      </c>
      <c r="Q6">
        <f>INDEX(M:M,MATCH(P6,J:J,0))</f>
        <v>50</v>
      </c>
      <c r="R6" s="17">
        <f>INDEX(K:K,MATCH(P6,J:J,0))</f>
        <v>1</v>
      </c>
      <c r="S6" s="1">
        <f>IF(INDEX(D:D,MATCH(R6,A:A,0))="Back",1/INDEX(E:E,MATCH(R6,A:A,0)),1/(1-INDEX(E:E,MATCH(R6,A:A,0))))</f>
        <v>1.25</v>
      </c>
      <c r="T6" s="1">
        <f>INDEX(F:F,MATCH(R6,A:A,0))-IF(INDEX(D:D,MATCH(R6,A:A,0))="Back",SUMIF(R$2:R5,R6,X$2:X5),SUMIF(R$2:R5,R6,Y$2:Y5))</f>
        <v>0</v>
      </c>
      <c r="U6" s="15">
        <f>INDEX(B:B,MATCH(K6,A:A,0))</f>
        <v>0</v>
      </c>
      <c r="V6" s="15">
        <f>IF(INDEX(D:D,MATCH(R6,A:A,0))="Back",INDEX(C:C,MATCH(R6,A:A,0)),INDEX(L:L,MATCH(P6,J:J,0)))</f>
        <v>2</v>
      </c>
      <c r="W6" s="15">
        <f>IF(INDEX(D:D,MATCH(R6,A:A,0))="Lay",INDEX(C:C,MATCH(R6,A:A,0)),INDEX(L:L,MATCH(P6,J:J,0)))</f>
        <v>0</v>
      </c>
      <c r="X6" s="18">
        <f>IF(INDEX(D:D,MATCH(K6,A:A,0))="Back",MIN(M6/(S6-1),T6),MIN(S6*T6-T6,M6))</f>
        <v>0</v>
      </c>
      <c r="Y6" s="18">
        <f>IF(INDEX(D:D,MATCH(K6,A:A,0))="Back",MIN(S6*T6-T6,M6),MIN(M6/(S6-1),T6))</f>
        <v>0</v>
      </c>
      <c r="Z6" s="7" t="e">
        <f t="shared" si="0"/>
        <v>#DIV/0!</v>
      </c>
      <c r="AA6" s="1" t="e">
        <f>AC6/X6</f>
        <v>#DIV/0!</v>
      </c>
      <c r="AB6" s="1" t="e">
        <f>AC6/Y6</f>
        <v>#DIV/0!</v>
      </c>
      <c r="AC6" s="1">
        <f>X6+Y6</f>
        <v>0</v>
      </c>
      <c r="AE6" s="22">
        <v>3</v>
      </c>
      <c r="AF6">
        <f>INDEX(A:A,MATCH(AE6,H:H,0))</f>
        <v>6</v>
      </c>
      <c r="AG6" s="7">
        <f>INDEX(E:E,MATCH(AE6,H:H,0))</f>
        <v>0.16129032258064516</v>
      </c>
      <c r="AH6" s="19">
        <f>IF(INDEX(D:D,MATCH(AE6,H:H,0))="Lay",INDEX(G:G,MATCH(AE6,H:H,0)),0)*(1/(1-AG6)-1)</f>
        <v>0</v>
      </c>
      <c r="AI6" s="19">
        <f>IF(INDEX(D:D,MATCH(AE6,H:H,0))="Back",INDEX(G:G,MATCH(AE6,H:H,0)),0)*(1/AG6-1)</f>
        <v>520</v>
      </c>
    </row>
    <row r="7" spans="1:35" x14ac:dyDescent="0.25">
      <c r="A7" s="4">
        <v>4</v>
      </c>
      <c r="B7" s="5">
        <v>1</v>
      </c>
      <c r="C7" s="5">
        <v>9</v>
      </c>
      <c r="D7" s="6" t="s">
        <v>7</v>
      </c>
      <c r="E7" s="14">
        <f>1/5.9</f>
        <v>0.16949152542372881</v>
      </c>
      <c r="F7" s="21">
        <v>100</v>
      </c>
      <c r="G7" s="19">
        <f>F7-IF(D7="Back",SUMIF(R:R,A7,X:X),SUMIF(R:R,A7,Y:Y))</f>
        <v>100</v>
      </c>
      <c r="H7" s="25">
        <f>IF(AND(B7=AH$1,G7&gt;0),COUNTIFS(E:E,"&gt;"&amp;E7,B:B,AH$1,F:F,"&gt;0")+COUNTIF(E$2:E6,E7),"N/A")</f>
        <v>1</v>
      </c>
      <c r="J7" s="4">
        <v>4</v>
      </c>
      <c r="K7" s="5">
        <v>2</v>
      </c>
      <c r="L7" s="5">
        <v>0</v>
      </c>
      <c r="M7" s="21">
        <v>10</v>
      </c>
      <c r="O7" s="4">
        <v>4</v>
      </c>
      <c r="P7" s="28">
        <f>J7</f>
        <v>4</v>
      </c>
      <c r="Q7">
        <f>INDEX(M:M,MATCH(P7,J:J,0))</f>
        <v>10</v>
      </c>
      <c r="R7" s="17">
        <f>INDEX(K:K,MATCH(P7,J:J,0))</f>
        <v>2</v>
      </c>
      <c r="S7" s="1">
        <f>IF(INDEX(D:D,MATCH(R7,A:A,0))="Back",1/INDEX(E:E,MATCH(R7,A:A,0)),1/(1-INDEX(E:E,MATCH(R7,A:A,0))))</f>
        <v>6.666666666666667</v>
      </c>
      <c r="T7" s="1">
        <f>INDEX(F:F,MATCH(R7,A:A,0))-IF(INDEX(D:D,MATCH(R7,A:A,0))="Back",SUMIF(R$2:R6,R7,X$2:X6),SUMIF(R$2:R6,R7,Y$2:Y6))</f>
        <v>100</v>
      </c>
      <c r="U7" s="15">
        <f>INDEX(B:B,MATCH(K7,A:A,0))</f>
        <v>0</v>
      </c>
      <c r="V7" s="15">
        <f>IF(INDEX(D:D,MATCH(R7,A:A,0))="Back",INDEX(C:C,MATCH(R7,A:A,0)),INDEX(L:L,MATCH(P7,J:J,0)))</f>
        <v>1</v>
      </c>
      <c r="W7" s="15">
        <f>IF(INDEX(D:D,MATCH(R7,A:A,0))="Lay",INDEX(C:C,MATCH(R7,A:A,0)),INDEX(L:L,MATCH(P7,J:J,0)))</f>
        <v>0</v>
      </c>
      <c r="X7" s="18">
        <f>IF(INDEX(D:D,MATCH(K7,A:A,0))="Back",MIN(M7/(S7-1),T7),MIN(S7*T7-T7,M7))</f>
        <v>1.7647058823529411</v>
      </c>
      <c r="Y7" s="18">
        <f>IF(INDEX(D:D,MATCH(K7,A:A,0))="Back",MIN(S7*T7-T7,M7),MIN(M7/(S7-1),T7))</f>
        <v>10</v>
      </c>
      <c r="Z7" s="7">
        <f t="shared" si="0"/>
        <v>0.15</v>
      </c>
      <c r="AA7" s="1">
        <f>AC7/X7</f>
        <v>6.666666666666667</v>
      </c>
      <c r="AB7" s="1">
        <f>AC7/Y7</f>
        <v>1.1764705882352942</v>
      </c>
      <c r="AC7" s="1">
        <f>X7+Y7</f>
        <v>11.764705882352942</v>
      </c>
      <c r="AE7" s="4">
        <v>4</v>
      </c>
      <c r="AF7">
        <f>INDEX(A:A,MATCH(AE7,H:H,0))</f>
        <v>10</v>
      </c>
      <c r="AG7" s="7">
        <f>INDEX(E:E,MATCH(AE7,H:H,0))</f>
        <v>0.15873015873015872</v>
      </c>
      <c r="AH7" s="19">
        <f>IF(INDEX(D:D,MATCH(AE7,H:H,0))="Lay",INDEX(G:G,MATCH(AE7,H:H,0)),0)*(1/(1-AG7)-1)</f>
        <v>132.07547169811318</v>
      </c>
      <c r="AI7" s="19">
        <f>IF(INDEX(D:D,MATCH(AE7,H:H,0))="Back",INDEX(G:G,MATCH(AE7,H:H,0)),0)*(1/AG7-1)</f>
        <v>0</v>
      </c>
    </row>
    <row r="8" spans="1:35" x14ac:dyDescent="0.25">
      <c r="A8" s="4">
        <v>5</v>
      </c>
      <c r="B8" s="5">
        <v>1</v>
      </c>
      <c r="C8" s="5">
        <v>9</v>
      </c>
      <c r="D8" s="6" t="s">
        <v>7</v>
      </c>
      <c r="E8" s="14">
        <f>1/6</f>
        <v>0.16666666666666666</v>
      </c>
      <c r="F8" s="21">
        <v>100</v>
      </c>
      <c r="G8" s="19">
        <f>F8-IF(D8="Back",SUMIF(R:R,A8,X:X),SUMIF(R:R,A8,Y:Y))</f>
        <v>100</v>
      </c>
      <c r="H8" s="25">
        <f>IF(AND(B8=AH$1,G8&gt;0),COUNTIFS(E:E,"&gt;"&amp;E8,B:B,AH$1,F:F,"&gt;0")+COUNTIF(E$2:E7,E8),"N/A")</f>
        <v>2</v>
      </c>
      <c r="J8" s="4">
        <v>5</v>
      </c>
      <c r="K8" s="5">
        <v>6</v>
      </c>
      <c r="L8" s="5">
        <v>8</v>
      </c>
      <c r="M8" s="21">
        <v>0</v>
      </c>
      <c r="O8" s="4">
        <v>5</v>
      </c>
      <c r="P8" s="28">
        <f>J8</f>
        <v>5</v>
      </c>
      <c r="Q8">
        <f>INDEX(M:M,MATCH(P8,J:J,0))</f>
        <v>0</v>
      </c>
      <c r="R8" s="17">
        <f>INDEX(K:K,MATCH(P8,J:J,0))</f>
        <v>6</v>
      </c>
      <c r="S8" s="1">
        <f>IF(INDEX(D:D,MATCH(R8,A:A,0))="Back",1/INDEX(E:E,MATCH(R8,A:A,0)),1/(1-INDEX(E:E,MATCH(R8,A:A,0))))</f>
        <v>6.2</v>
      </c>
      <c r="T8" s="1">
        <f>INDEX(F:F,MATCH(R8,A:A,0))-IF(INDEX(D:D,MATCH(R8,A:A,0))="Back",SUMIF(R$2:R7,R8,X$2:X7),SUMIF(R$2:R7,R8,Y$2:Y7))</f>
        <v>100</v>
      </c>
      <c r="U8" s="15">
        <f>INDEX(B:B,MATCH(K8,A:A,0))</f>
        <v>1</v>
      </c>
      <c r="V8" s="15">
        <f>IF(INDEX(D:D,MATCH(R8,A:A,0))="Back",INDEX(C:C,MATCH(R8,A:A,0)),INDEX(L:L,MATCH(P8,J:J,0)))</f>
        <v>9</v>
      </c>
      <c r="W8" s="15">
        <f>IF(INDEX(D:D,MATCH(R8,A:A,0))="Lay",INDEX(C:C,MATCH(R8,A:A,0)),INDEX(L:L,MATCH(P8,J:J,0)))</f>
        <v>8</v>
      </c>
      <c r="X8" s="18">
        <f>IF(INDEX(D:D,MATCH(K8,A:A,0))="Back",MIN(M8/(S8-1),T8),MIN(S8*T8-T8,M8))</f>
        <v>0</v>
      </c>
      <c r="Y8" s="18">
        <f>IF(INDEX(D:D,MATCH(K8,A:A,0))="Back",MIN(S8*T8-T8,M8),MIN(M8/(S8-1),T8))</f>
        <v>0</v>
      </c>
      <c r="Z8" s="7" t="e">
        <f t="shared" si="0"/>
        <v>#DIV/0!</v>
      </c>
      <c r="AA8" s="1" t="e">
        <f>AC8/X8</f>
        <v>#DIV/0!</v>
      </c>
      <c r="AB8" s="1" t="e">
        <f>AC8/Y8</f>
        <v>#DIV/0!</v>
      </c>
      <c r="AC8" s="1">
        <f>X8+Y8</f>
        <v>0</v>
      </c>
      <c r="AE8" s="22">
        <v>5</v>
      </c>
      <c r="AF8">
        <f>INDEX(A:A,MATCH(AE8,H:H,0))</f>
        <v>7</v>
      </c>
      <c r="AG8" s="7">
        <f>INDEX(E:E,MATCH(AE8,H:H,0))</f>
        <v>0.15625</v>
      </c>
      <c r="AH8" s="19">
        <f>IF(INDEX(D:D,MATCH(AE8,H:H,0))="Lay",INDEX(G:G,MATCH(AE8,H:H,0)),0)*(1/(1-AG8)-1)</f>
        <v>0</v>
      </c>
      <c r="AI8" s="19">
        <f>IF(INDEX(D:D,MATCH(AE8,H:H,0))="Back",INDEX(G:G,MATCH(AE8,H:H,0)),0)*(1/AG8-1)</f>
        <v>540</v>
      </c>
    </row>
    <row r="9" spans="1:35" x14ac:dyDescent="0.25">
      <c r="A9" s="4">
        <v>6</v>
      </c>
      <c r="B9" s="5">
        <v>1</v>
      </c>
      <c r="C9" s="5">
        <v>9</v>
      </c>
      <c r="D9" s="6" t="s">
        <v>27</v>
      </c>
      <c r="E9" s="14">
        <f>1/6.2</f>
        <v>0.16129032258064516</v>
      </c>
      <c r="F9" s="21">
        <v>100</v>
      </c>
      <c r="G9" s="19">
        <f>F9-IF(D9="Back",SUMIF(R:R,A9,X:X),SUMIF(R:R,A9,Y:Y))</f>
        <v>100</v>
      </c>
      <c r="H9" s="25">
        <f>IF(AND(B9=AH$1,G9&gt;0),COUNTIFS(E:E,"&gt;"&amp;E9,B:B,AH$1,F:F,"&gt;0")+COUNTIF(E$2:E8,E9),"N/A")</f>
        <v>3</v>
      </c>
      <c r="J9" s="4">
        <v>6</v>
      </c>
      <c r="K9" s="5"/>
      <c r="L9" s="5"/>
      <c r="M9" s="21"/>
      <c r="O9" s="4">
        <v>6</v>
      </c>
      <c r="P9" s="28">
        <f>J9</f>
        <v>6</v>
      </c>
      <c r="Q9">
        <f>INDEX(M:M,MATCH(P9,J:J,0))</f>
        <v>0</v>
      </c>
      <c r="R9" s="17">
        <f>INDEX(K:K,MATCH(P9,J:J,0))</f>
        <v>0</v>
      </c>
      <c r="S9" s="1">
        <f>IF(INDEX(D:D,MATCH(R9,A:A,0))="Back",1/INDEX(E:E,MATCH(R9,A:A,0)),1/(1-INDEX(E:E,MATCH(R9,A:A,0))))</f>
        <v>8</v>
      </c>
      <c r="T9" s="1">
        <f>INDEX(F:F,MATCH(R9,A:A,0))-IF(INDEX(D:D,MATCH(R9,A:A,0))="Back",SUMIF(R$2:R8,R9,X$2:X8),SUMIF(R$2:R8,R9,Y$2:Y8))</f>
        <v>0</v>
      </c>
      <c r="U9" s="15">
        <f>INDEX(B:B,MATCH(K9,A:A,0))</f>
        <v>0</v>
      </c>
      <c r="V9" s="15">
        <f>IF(INDEX(D:D,MATCH(R9,A:A,0))="Back",INDEX(C:C,MATCH(R9,A:A,0)),INDEX(L:L,MATCH(P9,J:J,0)))</f>
        <v>0</v>
      </c>
      <c r="W9" s="15">
        <f>IF(INDEX(D:D,MATCH(R9,A:A,0))="Lay",INDEX(C:C,MATCH(R9,A:A,0)),INDEX(L:L,MATCH(P9,J:J,0)))</f>
        <v>0</v>
      </c>
      <c r="X9" s="18">
        <f>IF(INDEX(D:D,MATCH(K9,A:A,0))="Back",MIN(M9/(S9-1),T9),MIN(S9*T9-T9,M9))</f>
        <v>0</v>
      </c>
      <c r="Y9" s="18">
        <f>IF(INDEX(D:D,MATCH(K9,A:A,0))="Back",MIN(S9*T9-T9,M9),MIN(M9/(S9-1),T9))</f>
        <v>0</v>
      </c>
      <c r="Z9" s="7" t="e">
        <f t="shared" si="0"/>
        <v>#DIV/0!</v>
      </c>
      <c r="AA9" s="1" t="e">
        <f>AC9/X9</f>
        <v>#DIV/0!</v>
      </c>
      <c r="AB9" s="1" t="e">
        <f>AC9/Y9</f>
        <v>#DIV/0!</v>
      </c>
      <c r="AC9" s="1">
        <f>X9+Y9</f>
        <v>0</v>
      </c>
      <c r="AE9" s="4">
        <v>6</v>
      </c>
      <c r="AF9">
        <f>INDEX(A:A,MATCH(AE9,H:H,0))</f>
        <v>9</v>
      </c>
      <c r="AG9" s="7">
        <f>INDEX(E:E,MATCH(AE9,H:H,0))</f>
        <v>0.15625</v>
      </c>
      <c r="AH9" s="19">
        <f>IF(INDEX(D:D,MATCH(AE9,H:H,0))="Lay",INDEX(G:G,MATCH(AE9,H:H,0)),0)*(1/(1-AG9)-1)</f>
        <v>0</v>
      </c>
      <c r="AI9" s="19">
        <f>IF(INDEX(D:D,MATCH(AE9,H:H,0))="Back",INDEX(G:G,MATCH(AE9,H:H,0)),0)*(1/AG9-1)</f>
        <v>540</v>
      </c>
    </row>
    <row r="10" spans="1:35" x14ac:dyDescent="0.25">
      <c r="A10" s="4">
        <v>7</v>
      </c>
      <c r="B10" s="5">
        <v>1</v>
      </c>
      <c r="C10" s="5">
        <v>9</v>
      </c>
      <c r="D10" s="6" t="s">
        <v>27</v>
      </c>
      <c r="E10" s="14">
        <f>1/6.4</f>
        <v>0.15625</v>
      </c>
      <c r="F10" s="21">
        <v>100</v>
      </c>
      <c r="G10" s="19">
        <f>F10-IF(D10="Back",SUMIF(R:R,A10,X:X),SUMIF(R:R,A10,Y:Y))</f>
        <v>100</v>
      </c>
      <c r="H10" s="25">
        <f>IF(AND(B10=AH$1,G10&gt;0),COUNTIFS(E:E,"&gt;"&amp;E10,B:B,AH$1,F:F,"&gt;0")+COUNTIF(E$2:E9,E10),"N/A")</f>
        <v>5</v>
      </c>
      <c r="J10" s="4">
        <v>7</v>
      </c>
      <c r="K10" s="5"/>
      <c r="L10" s="5"/>
      <c r="M10" s="21"/>
      <c r="O10" s="4">
        <v>7</v>
      </c>
      <c r="P10" s="28">
        <f>J10</f>
        <v>7</v>
      </c>
      <c r="Q10">
        <f>INDEX(M:M,MATCH(P10,J:J,0))</f>
        <v>0</v>
      </c>
      <c r="R10" s="17">
        <f>INDEX(K:K,MATCH(P10,J:J,0))</f>
        <v>0</v>
      </c>
      <c r="S10" s="1">
        <f>IF(INDEX(D:D,MATCH(R10,A:A,0))="Back",1/INDEX(E:E,MATCH(R10,A:A,0)),1/(1-INDEX(E:E,MATCH(R10,A:A,0))))</f>
        <v>8</v>
      </c>
      <c r="T10" s="1">
        <f>INDEX(F:F,MATCH(R10,A:A,0))-IF(INDEX(D:D,MATCH(R10,A:A,0))="Back",SUMIF(R$2:R9,R10,X$2:X9),SUMIF(R$2:R9,R10,Y$2:Y9))</f>
        <v>0</v>
      </c>
      <c r="U10" s="15">
        <f>INDEX(B:B,MATCH(K10,A:A,0))</f>
        <v>0</v>
      </c>
      <c r="V10" s="15">
        <f>IF(INDEX(D:D,MATCH(R10,A:A,0))="Back",INDEX(C:C,MATCH(R10,A:A,0)),INDEX(L:L,MATCH(P10,J:J,0)))</f>
        <v>0</v>
      </c>
      <c r="W10" s="15">
        <f>IF(INDEX(D:D,MATCH(R10,A:A,0))="Lay",INDEX(C:C,MATCH(R10,A:A,0)),INDEX(L:L,MATCH(P10,J:J,0)))</f>
        <v>0</v>
      </c>
      <c r="X10" s="18">
        <f>IF(INDEX(D:D,MATCH(K10,A:A,0))="Back",MIN(M10/(S10-1),T10),MIN(S10*T10-T10,M10))</f>
        <v>0</v>
      </c>
      <c r="Y10" s="18">
        <f>IF(INDEX(D:D,MATCH(K10,A:A,0))="Back",MIN(S10*T10-T10,M10),MIN(M10/(S10-1),T10))</f>
        <v>0</v>
      </c>
      <c r="Z10" s="7" t="e">
        <f t="shared" si="0"/>
        <v>#DIV/0!</v>
      </c>
      <c r="AA10" s="1" t="e">
        <f>AC10/X10</f>
        <v>#DIV/0!</v>
      </c>
      <c r="AB10" s="1" t="e">
        <f>AC10/Y10</f>
        <v>#DIV/0!</v>
      </c>
      <c r="AC10" s="1">
        <f>X10+Y10</f>
        <v>0</v>
      </c>
      <c r="AE10" s="22">
        <v>7</v>
      </c>
      <c r="AF10">
        <f>INDEX(A:A,MATCH(AE10,H:H,0))</f>
        <v>8</v>
      </c>
      <c r="AG10" s="7">
        <f>INDEX(E:E,MATCH(AE10,H:H,0))</f>
        <v>0.15151515151515152</v>
      </c>
      <c r="AH10" s="19">
        <f>IF(INDEX(D:D,MATCH(AE10,H:H,0))="Lay",INDEX(G:G,MATCH(AE10,H:H,0)),0)*(1/(1-AG10)-1)</f>
        <v>0</v>
      </c>
      <c r="AI10" s="19">
        <f>IF(INDEX(D:D,MATCH(AE10,H:H,0))="Back",INDEX(G:G,MATCH(AE10,H:H,0)),0)*(1/AG10-1)</f>
        <v>560</v>
      </c>
    </row>
    <row r="11" spans="1:35" x14ac:dyDescent="0.25">
      <c r="A11" s="4">
        <v>8</v>
      </c>
      <c r="B11" s="5">
        <v>1</v>
      </c>
      <c r="C11" s="5">
        <v>9</v>
      </c>
      <c r="D11" s="6" t="s">
        <v>27</v>
      </c>
      <c r="E11" s="14">
        <f>1/6.6</f>
        <v>0.15151515151515152</v>
      </c>
      <c r="F11" s="21">
        <v>100</v>
      </c>
      <c r="G11" s="19">
        <f>F11-IF(D11="Back",SUMIF(R:R,A11,X:X),SUMIF(R:R,A11,Y:Y))</f>
        <v>100</v>
      </c>
      <c r="H11" s="25">
        <f>IF(AND(B11=AH$1,G11&gt;0),COUNTIFS(E:E,"&gt;"&amp;E11,B:B,AH$1,F:F,"&gt;0")+COUNTIF(E$2:E10,E11),"N/A")</f>
        <v>7</v>
      </c>
      <c r="J11" s="4">
        <v>8</v>
      </c>
      <c r="K11" s="5"/>
      <c r="L11" s="5"/>
      <c r="M11" s="21"/>
      <c r="O11" s="4">
        <v>8</v>
      </c>
      <c r="P11" s="28">
        <f>J11</f>
        <v>8</v>
      </c>
      <c r="Q11">
        <f>INDEX(M:M,MATCH(P11,J:J,0))</f>
        <v>0</v>
      </c>
      <c r="R11" s="17">
        <f>INDEX(K:K,MATCH(P11,J:J,0))</f>
        <v>0</v>
      </c>
      <c r="S11" s="1">
        <f>IF(INDEX(D:D,MATCH(R11,A:A,0))="Back",1/INDEX(E:E,MATCH(R11,A:A,0)),1/(1-INDEX(E:E,MATCH(R11,A:A,0))))</f>
        <v>8</v>
      </c>
      <c r="T11" s="1">
        <f>INDEX(F:F,MATCH(R11,A:A,0))-IF(INDEX(D:D,MATCH(R11,A:A,0))="Back",SUMIF(R$2:R10,R11,X$2:X10),SUMIF(R$2:R10,R11,Y$2:Y10))</f>
        <v>0</v>
      </c>
      <c r="U11" s="15">
        <f>INDEX(B:B,MATCH(K11,A:A,0))</f>
        <v>0</v>
      </c>
      <c r="V11" s="15">
        <f>IF(INDEX(D:D,MATCH(R11,A:A,0))="Back",INDEX(C:C,MATCH(R11,A:A,0)),INDEX(L:L,MATCH(P11,J:J,0)))</f>
        <v>0</v>
      </c>
      <c r="W11" s="15">
        <f>IF(INDEX(D:D,MATCH(R11,A:A,0))="Lay",INDEX(C:C,MATCH(R11,A:A,0)),INDEX(L:L,MATCH(P11,J:J,0)))</f>
        <v>0</v>
      </c>
      <c r="X11" s="18">
        <f>IF(INDEX(D:D,MATCH(K11,A:A,0))="Back",MIN(M11/(S11-1),T11),MIN(S11*T11-T11,M11))</f>
        <v>0</v>
      </c>
      <c r="Y11" s="18">
        <f>IF(INDEX(D:D,MATCH(K11,A:A,0))="Back",MIN(S11*T11-T11,M11),MIN(M11/(S11-1),T11))</f>
        <v>0</v>
      </c>
      <c r="Z11" s="7" t="e">
        <f t="shared" si="0"/>
        <v>#DIV/0!</v>
      </c>
      <c r="AA11" s="1" t="e">
        <f>AC11/X11</f>
        <v>#DIV/0!</v>
      </c>
      <c r="AB11" s="1" t="e">
        <f>AC11/Y11</f>
        <v>#DIV/0!</v>
      </c>
      <c r="AC11" s="1">
        <f>X11+Y11</f>
        <v>0</v>
      </c>
      <c r="AE11" s="4">
        <v>8</v>
      </c>
      <c r="AF11" t="e">
        <f>INDEX(A:A,MATCH(AE11,H:H,0))</f>
        <v>#N/A</v>
      </c>
      <c r="AG11" s="7" t="e">
        <f>INDEX(E:E,MATCH(AE11,H:H,0))</f>
        <v>#N/A</v>
      </c>
      <c r="AH11" s="19" t="e">
        <f>IF(INDEX(D:D,MATCH(AE11,H:H,0))="Lay",INDEX(G:G,MATCH(AE11,H:H,0)),0)*(1/(1-AG11)-1)</f>
        <v>#N/A</v>
      </c>
      <c r="AI11" s="19" t="e">
        <f>IF(INDEX(D:D,MATCH(AE11,H:H,0))="Back",INDEX(G:G,MATCH(AE11,H:H,0)),0)*(1/AG11-1)</f>
        <v>#N/A</v>
      </c>
    </row>
    <row r="12" spans="1:35" x14ac:dyDescent="0.25">
      <c r="A12" s="4">
        <v>9</v>
      </c>
      <c r="B12" s="5">
        <v>1</v>
      </c>
      <c r="C12" s="5">
        <v>9</v>
      </c>
      <c r="D12" s="6" t="s">
        <v>27</v>
      </c>
      <c r="E12" s="14">
        <f>1/6.4</f>
        <v>0.15625</v>
      </c>
      <c r="F12" s="21">
        <v>100</v>
      </c>
      <c r="G12" s="19">
        <f>F12-IF(D12="Back",SUMIF(R:R,A12,X:X),SUMIF(R:R,A12,Y:Y))</f>
        <v>100</v>
      </c>
      <c r="H12" s="25">
        <f>IF(AND(B12=AH$1,G12&gt;0),COUNTIFS(E:E,"&gt;"&amp;E12,B:B,AH$1,F:F,"&gt;0")+COUNTIF(E$2:E11,E12),"N/A")</f>
        <v>6</v>
      </c>
      <c r="J12" s="4">
        <v>9</v>
      </c>
      <c r="K12" s="5"/>
      <c r="L12" s="5"/>
      <c r="M12" s="21"/>
      <c r="O12" s="4">
        <v>9</v>
      </c>
      <c r="P12" s="28">
        <f>J12</f>
        <v>9</v>
      </c>
      <c r="Q12">
        <f>INDEX(M:M,MATCH(P12,J:J,0))</f>
        <v>0</v>
      </c>
      <c r="R12" s="17">
        <f>INDEX(K:K,MATCH(P12,J:J,0))</f>
        <v>0</v>
      </c>
      <c r="S12" s="1">
        <f>IF(INDEX(D:D,MATCH(R12,A:A,0))="Back",1/INDEX(E:E,MATCH(R12,A:A,0)),1/(1-INDEX(E:E,MATCH(R12,A:A,0))))</f>
        <v>8</v>
      </c>
      <c r="T12" s="1">
        <f>INDEX(F:F,MATCH(R12,A:A,0))-IF(INDEX(D:D,MATCH(R12,A:A,0))="Back",SUMIF(R$2:R11,R12,X$2:X11),SUMIF(R$2:R11,R12,Y$2:Y11))</f>
        <v>0</v>
      </c>
      <c r="U12" s="15">
        <f>INDEX(B:B,MATCH(K12,A:A,0))</f>
        <v>0</v>
      </c>
      <c r="V12" s="15">
        <f>IF(INDEX(D:D,MATCH(R12,A:A,0))="Back",INDEX(C:C,MATCH(R12,A:A,0)),INDEX(L:L,MATCH(P12,J:J,0)))</f>
        <v>0</v>
      </c>
      <c r="W12" s="15">
        <f>IF(INDEX(D:D,MATCH(R12,A:A,0))="Lay",INDEX(C:C,MATCH(R12,A:A,0)),INDEX(L:L,MATCH(P12,J:J,0)))</f>
        <v>0</v>
      </c>
      <c r="X12" s="18">
        <f>IF(INDEX(D:D,MATCH(K12,A:A,0))="Back",MIN(M12/(S12-1),T12),MIN(S12*T12-T12,M12))</f>
        <v>0</v>
      </c>
      <c r="Y12" s="18">
        <f>IF(INDEX(D:D,MATCH(K12,A:A,0))="Back",MIN(S12*T12-T12,M12),MIN(M12/(S12-1),T12))</f>
        <v>0</v>
      </c>
      <c r="Z12" s="7" t="e">
        <f t="shared" si="0"/>
        <v>#DIV/0!</v>
      </c>
      <c r="AA12" s="1" t="e">
        <f>AC12/X12</f>
        <v>#DIV/0!</v>
      </c>
      <c r="AB12" s="1" t="e">
        <f>AC12/Y12</f>
        <v>#DIV/0!</v>
      </c>
      <c r="AC12" s="1">
        <f>X12+Y12</f>
        <v>0</v>
      </c>
      <c r="AE12" s="22">
        <v>9</v>
      </c>
      <c r="AF12" t="e">
        <f>INDEX(A:A,MATCH(AE12,H:H,0))</f>
        <v>#N/A</v>
      </c>
      <c r="AG12" s="7" t="e">
        <f>INDEX(E:E,MATCH(AE12,H:H,0))</f>
        <v>#N/A</v>
      </c>
      <c r="AH12" s="19" t="e">
        <f>IF(INDEX(D:D,MATCH(AE12,H:H,0))="Lay",INDEX(G:G,MATCH(AE12,H:H,0)),0)*(1/(1-AG12)-1)</f>
        <v>#N/A</v>
      </c>
      <c r="AI12" s="19" t="e">
        <f>IF(INDEX(D:D,MATCH(AE12,H:H,0))="Back",INDEX(G:G,MATCH(AE12,H:H,0)),0)*(1/AG12-1)</f>
        <v>#N/A</v>
      </c>
    </row>
    <row r="13" spans="1:35" x14ac:dyDescent="0.25">
      <c r="A13" s="4">
        <v>10</v>
      </c>
      <c r="B13" s="5">
        <v>1</v>
      </c>
      <c r="C13" s="5">
        <v>8</v>
      </c>
      <c r="D13" s="6" t="s">
        <v>7</v>
      </c>
      <c r="E13" s="14">
        <f>1/6.3</f>
        <v>0.15873015873015872</v>
      </c>
      <c r="F13" s="21">
        <v>700</v>
      </c>
      <c r="G13" s="19">
        <f>F13-IF(D13="Back",SUMIF(R:R,A13,X:X),SUMIF(R:R,A13,Y:Y))</f>
        <v>700</v>
      </c>
      <c r="H13" s="25">
        <f>IF(AND(B13=AH$1,G13&gt;0),COUNTIFS(E:E,"&gt;"&amp;E13,B:B,AH$1,F:F,"&gt;0")+COUNTIF(E$2:E12,E13),"N/A")</f>
        <v>4</v>
      </c>
      <c r="J13" s="4">
        <v>10</v>
      </c>
      <c r="K13" s="5"/>
      <c r="L13" s="5"/>
      <c r="M13" s="21"/>
      <c r="O13" s="4">
        <v>10</v>
      </c>
      <c r="P13" s="28">
        <f>J13</f>
        <v>10</v>
      </c>
      <c r="Q13">
        <f>INDEX(M:M,MATCH(P13,J:J,0))</f>
        <v>0</v>
      </c>
      <c r="R13" s="17">
        <f>INDEX(K:K,MATCH(P13,J:J,0))</f>
        <v>0</v>
      </c>
      <c r="S13" s="1">
        <f>IF(INDEX(D:D,MATCH(R13,A:A,0))="Back",1/INDEX(E:E,MATCH(R13,A:A,0)),1/(1-INDEX(E:E,MATCH(R13,A:A,0))))</f>
        <v>8</v>
      </c>
      <c r="T13" s="1">
        <f>INDEX(F:F,MATCH(R13,A:A,0))-IF(INDEX(D:D,MATCH(R13,A:A,0))="Back",SUMIF(R$2:R12,R13,X$2:X12),SUMIF(R$2:R12,R13,Y$2:Y12))</f>
        <v>0</v>
      </c>
      <c r="U13" s="15">
        <f>INDEX(B:B,MATCH(K13,A:A,0))</f>
        <v>0</v>
      </c>
      <c r="V13" s="15">
        <f>IF(INDEX(D:D,MATCH(R13,A:A,0))="Back",INDEX(C:C,MATCH(R13,A:A,0)),INDEX(L:L,MATCH(P13,J:J,0)))</f>
        <v>0</v>
      </c>
      <c r="W13" s="15">
        <f>IF(INDEX(D:D,MATCH(R13,A:A,0))="Lay",INDEX(C:C,MATCH(R13,A:A,0)),INDEX(L:L,MATCH(P13,J:J,0)))</f>
        <v>0</v>
      </c>
      <c r="X13" s="18">
        <f>IF(INDEX(D:D,MATCH(K13,A:A,0))="Back",MIN(M13/(S13-1),T13),MIN(S13*T13-T13,M13))</f>
        <v>0</v>
      </c>
      <c r="Y13" s="18">
        <f>IF(INDEX(D:D,MATCH(K13,A:A,0))="Back",MIN(S13*T13-T13,M13),MIN(M13/(S13-1),T13))</f>
        <v>0</v>
      </c>
      <c r="Z13" s="7" t="e">
        <f t="shared" si="0"/>
        <v>#DIV/0!</v>
      </c>
      <c r="AA13" s="1" t="e">
        <f>AC13/X13</f>
        <v>#DIV/0!</v>
      </c>
      <c r="AB13" s="1" t="e">
        <f>AC13/Y13</f>
        <v>#DIV/0!</v>
      </c>
      <c r="AC13" s="1">
        <f>X13+Y13</f>
        <v>0</v>
      </c>
      <c r="AE13" s="4">
        <v>10</v>
      </c>
      <c r="AF13" t="e">
        <f>INDEX(A:A,MATCH(AE13,H:H,0))</f>
        <v>#N/A</v>
      </c>
      <c r="AG13" s="7" t="e">
        <f>INDEX(E:E,MATCH(AE13,H:H,0))</f>
        <v>#N/A</v>
      </c>
      <c r="AH13" s="19" t="e">
        <f>IF(INDEX(D:D,MATCH(AE13,H:H,0))="Lay",INDEX(G:G,MATCH(AE13,H:H,0)),0)*(1/(1-AG13)-1)</f>
        <v>#N/A</v>
      </c>
      <c r="AI13" s="19" t="e">
        <f>IF(INDEX(D:D,MATCH(AE13,H:H,0))="Back",INDEX(G:G,MATCH(AE13,H:H,0)),0)*(1/AG13-1)</f>
        <v>#N/A</v>
      </c>
    </row>
    <row r="14" spans="1:35" x14ac:dyDescent="0.25">
      <c r="A14" s="4">
        <v>11</v>
      </c>
      <c r="B14" s="5"/>
      <c r="C14" s="5"/>
      <c r="D14" s="6"/>
      <c r="E14" s="14"/>
      <c r="F14" s="21"/>
      <c r="G14" s="19">
        <f>F14-IF(D14="Back",SUMIF(R:R,A14,X:X),SUMIF(R:R,A14,Y:Y))</f>
        <v>0</v>
      </c>
      <c r="H14" s="25" t="str">
        <f>IF(AND(B14=AH$1,G14&gt;0),COUNTIFS(E:E,"&gt;"&amp;E14,B:B,AH$1,F:F,"&gt;0")+COUNTIF(E$2:E13,E14),"N/A")</f>
        <v>N/A</v>
      </c>
      <c r="J14" s="4">
        <v>11</v>
      </c>
      <c r="K14" s="5"/>
      <c r="L14" s="5"/>
      <c r="M14" s="21"/>
      <c r="O14" s="4">
        <v>11</v>
      </c>
      <c r="P14" s="28">
        <f>J14</f>
        <v>11</v>
      </c>
      <c r="Q14">
        <f>INDEX(M:M,MATCH(P14,J:J,0))</f>
        <v>0</v>
      </c>
      <c r="R14" s="17">
        <f>INDEX(K:K,MATCH(P14,J:J,0))</f>
        <v>0</v>
      </c>
      <c r="S14" s="1">
        <f>IF(INDEX(D:D,MATCH(R14,A:A,0))="Back",1/INDEX(E:E,MATCH(R14,A:A,0)),1/(1-INDEX(E:E,MATCH(R14,A:A,0))))</f>
        <v>8</v>
      </c>
      <c r="T14" s="1">
        <f>INDEX(F:F,MATCH(R14,A:A,0))-IF(INDEX(D:D,MATCH(R14,A:A,0))="Back",SUMIF(R$2:R13,R14,X$2:X13),SUMIF(R$2:R13,R14,Y$2:Y13))</f>
        <v>0</v>
      </c>
      <c r="U14" s="15">
        <f>INDEX(B:B,MATCH(K14,A:A,0))</f>
        <v>0</v>
      </c>
      <c r="V14" s="15">
        <f>IF(INDEX(D:D,MATCH(R14,A:A,0))="Back",INDEX(C:C,MATCH(R14,A:A,0)),INDEX(L:L,MATCH(P14,J:J,0)))</f>
        <v>0</v>
      </c>
      <c r="W14" s="15">
        <f>IF(INDEX(D:D,MATCH(R14,A:A,0))="Lay",INDEX(C:C,MATCH(R14,A:A,0)),INDEX(L:L,MATCH(P14,J:J,0)))</f>
        <v>0</v>
      </c>
      <c r="X14" s="18">
        <f>IF(INDEX(D:D,MATCH(K14,A:A,0))="Back",MIN(M14/(S14-1),T14),MIN(S14*T14-T14,M14))</f>
        <v>0</v>
      </c>
      <c r="Y14" s="18">
        <f>IF(INDEX(D:D,MATCH(K14,A:A,0))="Back",MIN(S14*T14-T14,M14),MIN(M14/(S14-1),T14))</f>
        <v>0</v>
      </c>
      <c r="Z14" s="7" t="e">
        <f t="shared" si="0"/>
        <v>#DIV/0!</v>
      </c>
      <c r="AA14" s="1" t="e">
        <f>AC14/X14</f>
        <v>#DIV/0!</v>
      </c>
      <c r="AB14" s="1" t="e">
        <f>AC14/Y14</f>
        <v>#DIV/0!</v>
      </c>
      <c r="AC14" s="1">
        <f>X14+Y14</f>
        <v>0</v>
      </c>
      <c r="AE14" s="22">
        <v>11</v>
      </c>
      <c r="AF14" t="e">
        <f>INDEX(A:A,MATCH(AE14,H:H,0))</f>
        <v>#N/A</v>
      </c>
      <c r="AG14" s="7" t="e">
        <f>INDEX(E:E,MATCH(AE14,H:H,0))</f>
        <v>#N/A</v>
      </c>
      <c r="AH14" s="19" t="e">
        <f>IF(INDEX(D:D,MATCH(AE14,H:H,0))="Lay",INDEX(G:G,MATCH(AE14,H:H,0)),0)*(1/(1-AG14)-1)</f>
        <v>#N/A</v>
      </c>
      <c r="AI14" s="19" t="e">
        <f>IF(INDEX(D:D,MATCH(AE14,H:H,0))="Back",INDEX(G:G,MATCH(AE14,H:H,0)),0)*(1/AG14-1)</f>
        <v>#N/A</v>
      </c>
    </row>
    <row r="15" spans="1:35" x14ac:dyDescent="0.25">
      <c r="A15" s="4">
        <v>12</v>
      </c>
      <c r="B15" s="5"/>
      <c r="C15" s="5"/>
      <c r="D15" s="6"/>
      <c r="E15" s="14"/>
      <c r="F15" s="21"/>
      <c r="G15" s="19">
        <f>F15-IF(D15="Back",SUMIF(R:R,A15,X:X),SUMIF(R:R,A15,Y:Y))</f>
        <v>0</v>
      </c>
      <c r="H15" s="25" t="str">
        <f>IF(AND(B15=AH$1,G15&gt;0),COUNTIFS(E:E,"&gt;"&amp;E15,B:B,AH$1,F:F,"&gt;0")+COUNTIF(E$2:E14,E15),"N/A")</f>
        <v>N/A</v>
      </c>
      <c r="J15" s="4">
        <v>12</v>
      </c>
      <c r="K15" s="5"/>
      <c r="L15" s="5"/>
      <c r="M15" s="21"/>
      <c r="O15" s="4">
        <v>12</v>
      </c>
      <c r="P15" s="28">
        <f>J15</f>
        <v>12</v>
      </c>
      <c r="Q15">
        <f>INDEX(M:M,MATCH(P15,J:J,0))</f>
        <v>0</v>
      </c>
      <c r="R15" s="17">
        <f>INDEX(K:K,MATCH(P15,J:J,0))</f>
        <v>0</v>
      </c>
      <c r="S15" s="1">
        <f>IF(INDEX(D:D,MATCH(R15,A:A,0))="Back",1/INDEX(E:E,MATCH(R15,A:A,0)),1/(1-INDEX(E:E,MATCH(R15,A:A,0))))</f>
        <v>8</v>
      </c>
      <c r="T15" s="1">
        <f>INDEX(F:F,MATCH(R15,A:A,0))-IF(INDEX(D:D,MATCH(R15,A:A,0))="Back",SUMIF(R$2:R14,R15,X$2:X14),SUMIF(R$2:R14,R15,Y$2:Y14))</f>
        <v>0</v>
      </c>
      <c r="U15" s="15">
        <f>INDEX(B:B,MATCH(K15,A:A,0))</f>
        <v>0</v>
      </c>
      <c r="V15" s="15">
        <f>IF(INDEX(D:D,MATCH(R15,A:A,0))="Back",INDEX(C:C,MATCH(R15,A:A,0)),INDEX(L:L,MATCH(P15,J:J,0)))</f>
        <v>0</v>
      </c>
      <c r="W15" s="15">
        <f>IF(INDEX(D:D,MATCH(R15,A:A,0))="Lay",INDEX(C:C,MATCH(R15,A:A,0)),INDEX(L:L,MATCH(P15,J:J,0)))</f>
        <v>0</v>
      </c>
      <c r="X15" s="18">
        <f>IF(INDEX(D:D,MATCH(K15,A:A,0))="Back",MIN(M15/(S15-1),T15),MIN(S15*T15-T15,M15))</f>
        <v>0</v>
      </c>
      <c r="Y15" s="18">
        <f>IF(INDEX(D:D,MATCH(K15,A:A,0))="Back",MIN(S15*T15-T15,M15),MIN(M15/(S15-1),T15))</f>
        <v>0</v>
      </c>
      <c r="Z15" s="7" t="e">
        <f t="shared" si="0"/>
        <v>#DIV/0!</v>
      </c>
      <c r="AA15" s="1" t="e">
        <f>AC15/X15</f>
        <v>#DIV/0!</v>
      </c>
      <c r="AB15" s="1" t="e">
        <f>AC15/Y15</f>
        <v>#DIV/0!</v>
      </c>
      <c r="AC15" s="1">
        <f>X15+Y15</f>
        <v>0</v>
      </c>
      <c r="AE15" s="4">
        <v>12</v>
      </c>
      <c r="AF15" t="e">
        <f>INDEX(A:A,MATCH(AE15,H:H,0))</f>
        <v>#N/A</v>
      </c>
      <c r="AG15" s="7" t="e">
        <f>INDEX(E:E,MATCH(AE15,H:H,0))</f>
        <v>#N/A</v>
      </c>
      <c r="AH15" s="19" t="e">
        <f>IF(INDEX(D:D,MATCH(AE15,H:H,0))="Lay",INDEX(G:G,MATCH(AE15,H:H,0)),0)*(1/(1-AG15)-1)</f>
        <v>#N/A</v>
      </c>
      <c r="AI15" s="19" t="e">
        <f>IF(INDEX(D:D,MATCH(AE15,H:H,0))="Back",INDEX(G:G,MATCH(AE15,H:H,0)),0)*(1/AG15-1)</f>
        <v>#N/A</v>
      </c>
    </row>
    <row r="16" spans="1:35" x14ac:dyDescent="0.25">
      <c r="A16" s="4">
        <v>13</v>
      </c>
      <c r="B16" s="5"/>
      <c r="C16" s="5"/>
      <c r="D16" s="6"/>
      <c r="E16" s="14"/>
      <c r="F16" s="21"/>
      <c r="G16" s="19">
        <f>F16-IF(D16="Back",SUMIF(R:R,A16,X:X),SUMIF(R:R,A16,Y:Y))</f>
        <v>0</v>
      </c>
      <c r="H16" s="25" t="str">
        <f>IF(AND(B16=AH$1,G16&gt;0),COUNTIFS(E:E,"&gt;"&amp;E16,B:B,AH$1,F:F,"&gt;0")+COUNTIF(E$2:E15,E16),"N/A")</f>
        <v>N/A</v>
      </c>
      <c r="J16" s="4">
        <v>13</v>
      </c>
      <c r="K16" s="5"/>
      <c r="L16" s="5"/>
      <c r="M16" s="21"/>
      <c r="O16" s="4">
        <v>13</v>
      </c>
      <c r="P16" s="28">
        <f>J16</f>
        <v>13</v>
      </c>
      <c r="Q16">
        <f>INDEX(M:M,MATCH(P16,J:J,0))</f>
        <v>0</v>
      </c>
      <c r="R16" s="17">
        <f>INDEX(K:K,MATCH(P16,J:J,0))</f>
        <v>0</v>
      </c>
      <c r="S16" s="1">
        <f>IF(INDEX(D:D,MATCH(R16,A:A,0))="Back",1/INDEX(E:E,MATCH(R16,A:A,0)),1/(1-INDEX(E:E,MATCH(R16,A:A,0))))</f>
        <v>8</v>
      </c>
      <c r="T16" s="1">
        <f>INDEX(F:F,MATCH(R16,A:A,0))-IF(INDEX(D:D,MATCH(R16,A:A,0))="Back",SUMIF(R$2:R15,R16,X$2:X15),SUMIF(R$2:R15,R16,Y$2:Y15))</f>
        <v>0</v>
      </c>
      <c r="U16" s="15">
        <f>INDEX(B:B,MATCH(K16,A:A,0))</f>
        <v>0</v>
      </c>
      <c r="V16" s="15">
        <f>IF(INDEX(D:D,MATCH(R16,A:A,0))="Back",INDEX(C:C,MATCH(R16,A:A,0)),INDEX(L:L,MATCH(P16,J:J,0)))</f>
        <v>0</v>
      </c>
      <c r="W16" s="15">
        <f>IF(INDEX(D:D,MATCH(R16,A:A,0))="Lay",INDEX(C:C,MATCH(R16,A:A,0)),INDEX(L:L,MATCH(P16,J:J,0)))</f>
        <v>0</v>
      </c>
      <c r="X16" s="18">
        <f>IF(INDEX(D:D,MATCH(K16,A:A,0))="Back",MIN(M16/(S16-1),T16),MIN(S16*T16-T16,M16))</f>
        <v>0</v>
      </c>
      <c r="Y16" s="18">
        <f>IF(INDEX(D:D,MATCH(K16,A:A,0))="Back",MIN(S16*T16-T16,M16),MIN(M16/(S16-1),T16))</f>
        <v>0</v>
      </c>
      <c r="Z16" s="7" t="e">
        <f t="shared" si="0"/>
        <v>#DIV/0!</v>
      </c>
      <c r="AA16" s="1" t="e">
        <f>AC16/X16</f>
        <v>#DIV/0!</v>
      </c>
      <c r="AB16" s="1" t="e">
        <f>AC16/Y16</f>
        <v>#DIV/0!</v>
      </c>
      <c r="AC16" s="1">
        <f>X16+Y16</f>
        <v>0</v>
      </c>
      <c r="AE16" s="22">
        <v>13</v>
      </c>
      <c r="AF16" t="e">
        <f>INDEX(A:A,MATCH(AE16,H:H,0))</f>
        <v>#N/A</v>
      </c>
      <c r="AG16" s="7" t="e">
        <f>INDEX(E:E,MATCH(AE16,H:H,0))</f>
        <v>#N/A</v>
      </c>
      <c r="AH16" s="19" t="e">
        <f>IF(INDEX(D:D,MATCH(AE16,H:H,0))="Lay",INDEX(G:G,MATCH(AE16,H:H,0)),0)*(1/(1-AG16)-1)</f>
        <v>#N/A</v>
      </c>
      <c r="AI16" s="19" t="e">
        <f>IF(INDEX(D:D,MATCH(AE16,H:H,0))="Back",INDEX(G:G,MATCH(AE16,H:H,0)),0)*(1/AG16-1)</f>
        <v>#N/A</v>
      </c>
    </row>
    <row r="17" spans="1:35" x14ac:dyDescent="0.25">
      <c r="A17" s="4">
        <v>14</v>
      </c>
      <c r="B17" s="5"/>
      <c r="C17" s="5"/>
      <c r="D17" s="6"/>
      <c r="E17" s="14"/>
      <c r="F17" s="21"/>
      <c r="G17" s="19">
        <f>F17-IF(D17="Back",SUMIF(R:R,A17,X:X),SUMIF(R:R,A17,Y:Y))</f>
        <v>0</v>
      </c>
      <c r="H17" s="25" t="str">
        <f>IF(AND(B17=AH$1,G17&gt;0),COUNTIFS(E:E,"&gt;"&amp;E17,B:B,AH$1,F:F,"&gt;0")+COUNTIF(E$2:E16,E17),"N/A")</f>
        <v>N/A</v>
      </c>
      <c r="J17" s="4">
        <v>14</v>
      </c>
      <c r="K17" s="5"/>
      <c r="L17" s="5"/>
      <c r="M17" s="21"/>
      <c r="O17" s="4">
        <v>14</v>
      </c>
      <c r="P17" s="28">
        <f>J17</f>
        <v>14</v>
      </c>
      <c r="Q17">
        <f>INDEX(M:M,MATCH(P17,J:J,0))</f>
        <v>0</v>
      </c>
      <c r="R17" s="17">
        <f>INDEX(K:K,MATCH(P17,J:J,0))</f>
        <v>0</v>
      </c>
      <c r="S17" s="1">
        <f>IF(INDEX(D:D,MATCH(R17,A:A,0))="Back",1/INDEX(E:E,MATCH(R17,A:A,0)),1/(1-INDEX(E:E,MATCH(R17,A:A,0))))</f>
        <v>8</v>
      </c>
      <c r="T17" s="1">
        <f>INDEX(F:F,MATCH(R17,A:A,0))-IF(INDEX(D:D,MATCH(R17,A:A,0))="Back",SUMIF(R$2:R16,R17,X$2:X16),SUMIF(R$2:R16,R17,Y$2:Y16))</f>
        <v>0</v>
      </c>
      <c r="U17" s="15">
        <f>INDEX(B:B,MATCH(K17,A:A,0))</f>
        <v>0</v>
      </c>
      <c r="V17" s="15">
        <f>IF(INDEX(D:D,MATCH(R17,A:A,0))="Back",INDEX(C:C,MATCH(R17,A:A,0)),INDEX(L:L,MATCH(P17,J:J,0)))</f>
        <v>0</v>
      </c>
      <c r="W17" s="15">
        <f>IF(INDEX(D:D,MATCH(R17,A:A,0))="Lay",INDEX(C:C,MATCH(R17,A:A,0)),INDEX(L:L,MATCH(P17,J:J,0)))</f>
        <v>0</v>
      </c>
      <c r="X17" s="18">
        <f>IF(INDEX(D:D,MATCH(K17,A:A,0))="Back",MIN(M17/(S17-1),T17),MIN(S17*T17-T17,M17))</f>
        <v>0</v>
      </c>
      <c r="Y17" s="18">
        <f>IF(INDEX(D:D,MATCH(K17,A:A,0))="Back",MIN(S17*T17-T17,M17),MIN(M17/(S17-1),T17))</f>
        <v>0</v>
      </c>
      <c r="Z17" s="7" t="e">
        <f t="shared" si="0"/>
        <v>#DIV/0!</v>
      </c>
      <c r="AA17" s="1" t="e">
        <f>AC17/X17</f>
        <v>#DIV/0!</v>
      </c>
      <c r="AB17" s="1" t="e">
        <f>AC17/Y17</f>
        <v>#DIV/0!</v>
      </c>
      <c r="AC17" s="1">
        <f>X17+Y17</f>
        <v>0</v>
      </c>
      <c r="AE17" s="4">
        <v>14</v>
      </c>
      <c r="AF17" t="e">
        <f>INDEX(A:A,MATCH(AE17,H:H,0))</f>
        <v>#N/A</v>
      </c>
      <c r="AG17" s="7" t="e">
        <f>INDEX(E:E,MATCH(AE17,H:H,0))</f>
        <v>#N/A</v>
      </c>
      <c r="AH17" s="19" t="e">
        <f>IF(INDEX(D:D,MATCH(AE17,H:H,0))="Lay",INDEX(G:G,MATCH(AE17,H:H,0)),0)*(1/(1-AG17)-1)</f>
        <v>#N/A</v>
      </c>
      <c r="AI17" s="19" t="e">
        <f>IF(INDEX(D:D,MATCH(AE17,H:H,0))="Back",INDEX(G:G,MATCH(AE17,H:H,0)),0)*(1/AG17-1)</f>
        <v>#N/A</v>
      </c>
    </row>
    <row r="18" spans="1:35" x14ac:dyDescent="0.25">
      <c r="A18" s="4">
        <v>15</v>
      </c>
      <c r="B18" s="5"/>
      <c r="C18" s="5"/>
      <c r="D18" s="6"/>
      <c r="E18" s="14"/>
      <c r="F18" s="21"/>
      <c r="G18" s="19">
        <f>F18-IF(D18="Back",SUMIF(R:R,A18,X:X),SUMIF(R:R,A18,Y:Y))</f>
        <v>0</v>
      </c>
      <c r="H18" s="25" t="str">
        <f>IF(AND(B18=AH$1,G18&gt;0),COUNTIFS(E:E,"&gt;"&amp;E18,B:B,AH$1,F:F,"&gt;0")+COUNTIF(E$2:E17,E18),"N/A")</f>
        <v>N/A</v>
      </c>
      <c r="J18" s="4">
        <v>15</v>
      </c>
      <c r="K18" s="5"/>
      <c r="L18" s="5"/>
      <c r="M18" s="21"/>
      <c r="O18" s="4">
        <v>15</v>
      </c>
      <c r="P18" s="28">
        <f>J18</f>
        <v>15</v>
      </c>
      <c r="Q18">
        <f>INDEX(M:M,MATCH(P18,J:J,0))</f>
        <v>0</v>
      </c>
      <c r="R18" s="17">
        <f>INDEX(K:K,MATCH(P18,J:J,0))</f>
        <v>0</v>
      </c>
      <c r="S18" s="1">
        <f>IF(INDEX(D:D,MATCH(R18,A:A,0))="Back",1/INDEX(E:E,MATCH(R18,A:A,0)),1/(1-INDEX(E:E,MATCH(R18,A:A,0))))</f>
        <v>8</v>
      </c>
      <c r="T18" s="1">
        <f>INDEX(F:F,MATCH(R18,A:A,0))-IF(INDEX(D:D,MATCH(R18,A:A,0))="Back",SUMIF(R$2:R17,R18,X$2:X17),SUMIF(R$2:R17,R18,Y$2:Y17))</f>
        <v>0</v>
      </c>
      <c r="U18" s="15">
        <f>INDEX(B:B,MATCH(K18,A:A,0))</f>
        <v>0</v>
      </c>
      <c r="V18" s="15">
        <f>IF(INDEX(D:D,MATCH(R18,A:A,0))="Back",INDEX(C:C,MATCH(R18,A:A,0)),INDEX(L:L,MATCH(P18,J:J,0)))</f>
        <v>0</v>
      </c>
      <c r="W18" s="15">
        <f>IF(INDEX(D:D,MATCH(R18,A:A,0))="Lay",INDEX(C:C,MATCH(R18,A:A,0)),INDEX(L:L,MATCH(P18,J:J,0)))</f>
        <v>0</v>
      </c>
      <c r="X18" s="18">
        <f>IF(INDEX(D:D,MATCH(K18,A:A,0))="Back",MIN(M18/(S18-1),T18),MIN(S18*T18-T18,M18))</f>
        <v>0</v>
      </c>
      <c r="Y18" s="18">
        <f>IF(INDEX(D:D,MATCH(K18,A:A,0))="Back",MIN(S18*T18-T18,M18),MIN(M18/(S18-1),T18))</f>
        <v>0</v>
      </c>
      <c r="Z18" s="7" t="e">
        <f t="shared" si="0"/>
        <v>#DIV/0!</v>
      </c>
      <c r="AA18" s="1" t="e">
        <f>AC18/X18</f>
        <v>#DIV/0!</v>
      </c>
      <c r="AB18" s="1" t="e">
        <f>AC18/Y18</f>
        <v>#DIV/0!</v>
      </c>
      <c r="AC18" s="1">
        <f>X18+Y18</f>
        <v>0</v>
      </c>
      <c r="AE18" s="22">
        <v>15</v>
      </c>
      <c r="AF18" t="e">
        <f>INDEX(A:A,MATCH(AE18,H:H,0))</f>
        <v>#N/A</v>
      </c>
      <c r="AG18" s="7" t="e">
        <f>INDEX(E:E,MATCH(AE18,H:H,0))</f>
        <v>#N/A</v>
      </c>
      <c r="AH18" s="19" t="e">
        <f>IF(INDEX(D:D,MATCH(AE18,H:H,0))="Lay",INDEX(G:G,MATCH(AE18,H:H,0)),0)*(1/(1-AG18)-1)</f>
        <v>#N/A</v>
      </c>
      <c r="AI18" s="19" t="e">
        <f>IF(INDEX(D:D,MATCH(AE18,H:H,0))="Back",INDEX(G:G,MATCH(AE18,H:H,0)),0)*(1/AG18-1)</f>
        <v>#N/A</v>
      </c>
    </row>
    <row r="19" spans="1:35" x14ac:dyDescent="0.25">
      <c r="A19" s="4">
        <v>16</v>
      </c>
      <c r="B19" s="5"/>
      <c r="C19" s="5"/>
      <c r="D19" s="6"/>
      <c r="E19" s="14"/>
      <c r="F19" s="21"/>
      <c r="G19" s="19">
        <f>F19-IF(D19="Back",SUMIF(R:R,A19,X:X),SUMIF(R:R,A19,Y:Y))</f>
        <v>0</v>
      </c>
      <c r="H19" s="25" t="str">
        <f>IF(AND(B19=AH$1,G19&gt;0),COUNTIFS(E:E,"&gt;"&amp;E19,B:B,AH$1,F:F,"&gt;0")+COUNTIF(E$2:E18,E19),"N/A")</f>
        <v>N/A</v>
      </c>
      <c r="J19" s="4">
        <v>16</v>
      </c>
      <c r="K19" s="5"/>
      <c r="L19" s="5"/>
      <c r="M19" s="21"/>
      <c r="O19" s="4">
        <v>16</v>
      </c>
      <c r="P19" s="28">
        <f>J19</f>
        <v>16</v>
      </c>
      <c r="Q19">
        <f>INDEX(M:M,MATCH(P19,J:J,0))</f>
        <v>0</v>
      </c>
      <c r="R19" s="17">
        <f>INDEX(K:K,MATCH(P19,J:J,0))</f>
        <v>0</v>
      </c>
      <c r="S19" s="1">
        <f>IF(INDEX(D:D,MATCH(R19,A:A,0))="Back",1/INDEX(E:E,MATCH(R19,A:A,0)),1/(1-INDEX(E:E,MATCH(R19,A:A,0))))</f>
        <v>8</v>
      </c>
      <c r="T19" s="1">
        <f>INDEX(F:F,MATCH(R19,A:A,0))-IF(INDEX(D:D,MATCH(R19,A:A,0))="Back",SUMIF(R$2:R18,R19,X$2:X18),SUMIF(R$2:R18,R19,Y$2:Y18))</f>
        <v>0</v>
      </c>
      <c r="U19" s="15">
        <f>INDEX(B:B,MATCH(K19,A:A,0))</f>
        <v>0</v>
      </c>
      <c r="V19" s="15">
        <f>IF(INDEX(D:D,MATCH(R19,A:A,0))="Back",INDEX(C:C,MATCH(R19,A:A,0)),INDEX(L:L,MATCH(P19,J:J,0)))</f>
        <v>0</v>
      </c>
      <c r="W19" s="15">
        <f>IF(INDEX(D:D,MATCH(R19,A:A,0))="Lay",INDEX(C:C,MATCH(R19,A:A,0)),INDEX(L:L,MATCH(P19,J:J,0)))</f>
        <v>0</v>
      </c>
      <c r="X19" s="18">
        <f>IF(INDEX(D:D,MATCH(K19,A:A,0))="Back",MIN(M19/(S19-1),T19),MIN(S19*T19-T19,M19))</f>
        <v>0</v>
      </c>
      <c r="Y19" s="18">
        <f>IF(INDEX(D:D,MATCH(K19,A:A,0))="Back",MIN(S19*T19-T19,M19),MIN(M19/(S19-1),T19))</f>
        <v>0</v>
      </c>
      <c r="Z19" s="7" t="e">
        <f t="shared" si="0"/>
        <v>#DIV/0!</v>
      </c>
      <c r="AA19" s="1" t="e">
        <f>AC19/X19</f>
        <v>#DIV/0!</v>
      </c>
      <c r="AB19" s="1" t="e">
        <f>AC19/Y19</f>
        <v>#DIV/0!</v>
      </c>
      <c r="AC19" s="1">
        <f>X19+Y19</f>
        <v>0</v>
      </c>
      <c r="AE19" s="4">
        <v>16</v>
      </c>
      <c r="AF19" t="e">
        <f>INDEX(A:A,MATCH(AE19,H:H,0))</f>
        <v>#N/A</v>
      </c>
      <c r="AG19" s="7" t="e">
        <f>INDEX(E:E,MATCH(AE19,H:H,0))</f>
        <v>#N/A</v>
      </c>
      <c r="AH19" s="19" t="e">
        <f>IF(INDEX(D:D,MATCH(AE19,H:H,0))="Lay",INDEX(G:G,MATCH(AE19,H:H,0)),0)*(1/(1-AG19)-1)</f>
        <v>#N/A</v>
      </c>
      <c r="AI19" s="19" t="e">
        <f>IF(INDEX(D:D,MATCH(AE19,H:H,0))="Back",INDEX(G:G,MATCH(AE19,H:H,0)),0)*(1/AG19-1)</f>
        <v>#N/A</v>
      </c>
    </row>
    <row r="20" spans="1:35" x14ac:dyDescent="0.25">
      <c r="A20" s="4">
        <v>17</v>
      </c>
      <c r="B20" s="5"/>
      <c r="C20" s="5"/>
      <c r="D20" s="6"/>
      <c r="E20" s="14"/>
      <c r="F20" s="21"/>
      <c r="G20" s="19">
        <f>F20-IF(D20="Back",SUMIF(R:R,A20,X:X),SUMIF(R:R,A20,Y:Y))</f>
        <v>0</v>
      </c>
      <c r="H20" s="25" t="str">
        <f>IF(AND(B20=AH$1,G20&gt;0),COUNTIFS(E:E,"&gt;"&amp;E20,B:B,AH$1,F:F,"&gt;0")+COUNTIF(E$2:E19,E20),"N/A")</f>
        <v>N/A</v>
      </c>
      <c r="J20" s="4">
        <v>17</v>
      </c>
      <c r="K20" s="5"/>
      <c r="L20" s="5"/>
      <c r="M20" s="21"/>
      <c r="O20" s="4">
        <v>17</v>
      </c>
      <c r="P20" s="28">
        <f>J20</f>
        <v>17</v>
      </c>
      <c r="Q20">
        <f>INDEX(M:M,MATCH(P20,J:J,0))</f>
        <v>0</v>
      </c>
      <c r="R20" s="17">
        <f>INDEX(K:K,MATCH(P20,J:J,0))</f>
        <v>0</v>
      </c>
      <c r="S20" s="1">
        <f>IF(INDEX(D:D,MATCH(R20,A:A,0))="Back",1/INDEX(E:E,MATCH(R20,A:A,0)),1/(1-INDEX(E:E,MATCH(R20,A:A,0))))</f>
        <v>8</v>
      </c>
      <c r="T20" s="1">
        <f>INDEX(F:F,MATCH(R20,A:A,0))-IF(INDEX(D:D,MATCH(R20,A:A,0))="Back",SUMIF(R$2:R19,R20,X$2:X19),SUMIF(R$2:R19,R20,Y$2:Y19))</f>
        <v>0</v>
      </c>
      <c r="U20" s="15">
        <f>INDEX(B:B,MATCH(K20,A:A,0))</f>
        <v>0</v>
      </c>
      <c r="V20" s="15">
        <f>IF(INDEX(D:D,MATCH(R20,A:A,0))="Back",INDEX(C:C,MATCH(R20,A:A,0)),INDEX(L:L,MATCH(P20,J:J,0)))</f>
        <v>0</v>
      </c>
      <c r="W20" s="15">
        <f>IF(INDEX(D:D,MATCH(R20,A:A,0))="Lay",INDEX(C:C,MATCH(R20,A:A,0)),INDEX(L:L,MATCH(P20,J:J,0)))</f>
        <v>0</v>
      </c>
      <c r="X20" s="18">
        <f>IF(INDEX(D:D,MATCH(K20,A:A,0))="Back",MIN(M20/(S20-1),T20),MIN(S20*T20-T20,M20))</f>
        <v>0</v>
      </c>
      <c r="Y20" s="18">
        <f>IF(INDEX(D:D,MATCH(K20,A:A,0))="Back",MIN(S20*T20-T20,M20),MIN(M20/(S20-1),T20))</f>
        <v>0</v>
      </c>
      <c r="Z20" s="7" t="e">
        <f t="shared" si="0"/>
        <v>#DIV/0!</v>
      </c>
      <c r="AA20" s="1" t="e">
        <f>AC20/X20</f>
        <v>#DIV/0!</v>
      </c>
      <c r="AB20" s="1" t="e">
        <f>AC20/Y20</f>
        <v>#DIV/0!</v>
      </c>
      <c r="AC20" s="1">
        <f>X20+Y20</f>
        <v>0</v>
      </c>
      <c r="AE20" s="22">
        <v>17</v>
      </c>
      <c r="AF20" t="e">
        <f>INDEX(A:A,MATCH(AE20,H:H,0))</f>
        <v>#N/A</v>
      </c>
      <c r="AG20" s="7" t="e">
        <f>INDEX(E:E,MATCH(AE20,H:H,0))</f>
        <v>#N/A</v>
      </c>
      <c r="AH20" s="19" t="e">
        <f>IF(INDEX(D:D,MATCH(AE20,H:H,0))="Lay",INDEX(G:G,MATCH(AE20,H:H,0)),0)*(1/(1-AG20)-1)</f>
        <v>#N/A</v>
      </c>
      <c r="AI20" s="19" t="e">
        <f>IF(INDEX(D:D,MATCH(AE20,H:H,0))="Back",INDEX(G:G,MATCH(AE20,H:H,0)),0)*(1/AG20-1)</f>
        <v>#N/A</v>
      </c>
    </row>
    <row r="21" spans="1:35" x14ac:dyDescent="0.25">
      <c r="A21" s="4">
        <v>18</v>
      </c>
      <c r="B21" s="5"/>
      <c r="C21" s="5"/>
      <c r="D21" s="6"/>
      <c r="E21" s="14"/>
      <c r="F21" s="21"/>
      <c r="G21" s="19">
        <f>F21-IF(D21="Back",SUMIF(R:R,A21,X:X),SUMIF(R:R,A21,Y:Y))</f>
        <v>0</v>
      </c>
      <c r="H21" s="25" t="str">
        <f>IF(AND(B21=AH$1,G21&gt;0),COUNTIFS(E:E,"&gt;"&amp;E21,B:B,AH$1,F:F,"&gt;0")+COUNTIF(E$2:E20,E21),"N/A")</f>
        <v>N/A</v>
      </c>
      <c r="J21" s="4">
        <v>18</v>
      </c>
      <c r="K21" s="5"/>
      <c r="L21" s="5"/>
      <c r="M21" s="21"/>
      <c r="O21" s="4">
        <v>18</v>
      </c>
      <c r="P21" s="28">
        <f>J21</f>
        <v>18</v>
      </c>
      <c r="Q21">
        <f>INDEX(M:M,MATCH(P21,J:J,0))</f>
        <v>0</v>
      </c>
      <c r="R21" s="17">
        <f>INDEX(K:K,MATCH(P21,J:J,0))</f>
        <v>0</v>
      </c>
      <c r="S21" s="1">
        <f>IF(INDEX(D:D,MATCH(R21,A:A,0))="Back",1/INDEX(E:E,MATCH(R21,A:A,0)),1/(1-INDEX(E:E,MATCH(R21,A:A,0))))</f>
        <v>8</v>
      </c>
      <c r="T21" s="1">
        <f>INDEX(F:F,MATCH(R21,A:A,0))-IF(INDEX(D:D,MATCH(R21,A:A,0))="Back",SUMIF(R$2:R20,R21,X$2:X20),SUMIF(R$2:R20,R21,Y$2:Y20))</f>
        <v>0</v>
      </c>
      <c r="U21" s="15">
        <f>INDEX(B:B,MATCH(K21,A:A,0))</f>
        <v>0</v>
      </c>
      <c r="V21" s="15">
        <f>IF(INDEX(D:D,MATCH(R21,A:A,0))="Back",INDEX(C:C,MATCH(R21,A:A,0)),INDEX(L:L,MATCH(P21,J:J,0)))</f>
        <v>0</v>
      </c>
      <c r="W21" s="15">
        <f>IF(INDEX(D:D,MATCH(R21,A:A,0))="Lay",INDEX(C:C,MATCH(R21,A:A,0)),INDEX(L:L,MATCH(P21,J:J,0)))</f>
        <v>0</v>
      </c>
      <c r="X21" s="18">
        <f>IF(INDEX(D:D,MATCH(K21,A:A,0))="Back",MIN(M21/(S21-1),T21),MIN(S21*T21-T21,M21))</f>
        <v>0</v>
      </c>
      <c r="Y21" s="18">
        <f>IF(INDEX(D:D,MATCH(K21,A:A,0))="Back",MIN(S21*T21-T21,M21),MIN(M21/(S21-1),T21))</f>
        <v>0</v>
      </c>
      <c r="Z21" s="7" t="e">
        <f t="shared" si="0"/>
        <v>#DIV/0!</v>
      </c>
      <c r="AA21" s="1" t="e">
        <f>AC21/X21</f>
        <v>#DIV/0!</v>
      </c>
      <c r="AB21" s="1" t="e">
        <f>AC21/Y21</f>
        <v>#DIV/0!</v>
      </c>
      <c r="AC21" s="1">
        <f>X21+Y21</f>
        <v>0</v>
      </c>
      <c r="AE21" s="4">
        <v>18</v>
      </c>
      <c r="AF21" t="e">
        <f>INDEX(A:A,MATCH(AE21,H:H,0))</f>
        <v>#N/A</v>
      </c>
      <c r="AG21" s="7" t="e">
        <f>INDEX(E:E,MATCH(AE21,H:H,0))</f>
        <v>#N/A</v>
      </c>
      <c r="AH21" s="19" t="e">
        <f>IF(INDEX(D:D,MATCH(AE21,H:H,0))="Lay",INDEX(G:G,MATCH(AE21,H:H,0)),0)*(1/(1-AG21)-1)</f>
        <v>#N/A</v>
      </c>
      <c r="AI21" s="19" t="e">
        <f>IF(INDEX(D:D,MATCH(AE21,H:H,0))="Back",INDEX(G:G,MATCH(AE21,H:H,0)),0)*(1/AG21-1)</f>
        <v>#N/A</v>
      </c>
    </row>
    <row r="22" spans="1:35" x14ac:dyDescent="0.25">
      <c r="A22" s="4">
        <v>19</v>
      </c>
      <c r="B22" s="5"/>
      <c r="C22" s="5"/>
      <c r="D22" s="6"/>
      <c r="E22" s="14"/>
      <c r="F22" s="21"/>
      <c r="G22" s="19">
        <f>F22-IF(D22="Back",SUMIF(R:R,A22,X:X),SUMIF(R:R,A22,Y:Y))</f>
        <v>0</v>
      </c>
      <c r="H22" s="25" t="str">
        <f>IF(AND(B22=AH$1,G22&gt;0),COUNTIFS(E:E,"&gt;"&amp;E22,B:B,AH$1,F:F,"&gt;0")+COUNTIF(E$2:E21,E22),"N/A")</f>
        <v>N/A</v>
      </c>
      <c r="J22" s="4">
        <v>19</v>
      </c>
      <c r="K22" s="5"/>
      <c r="L22" s="5"/>
      <c r="M22" s="21"/>
      <c r="O22" s="4">
        <v>19</v>
      </c>
      <c r="P22" s="28">
        <f>J22</f>
        <v>19</v>
      </c>
      <c r="Q22">
        <f>INDEX(M:M,MATCH(P22,J:J,0))</f>
        <v>0</v>
      </c>
      <c r="R22" s="17">
        <f>INDEX(K:K,MATCH(P22,J:J,0))</f>
        <v>0</v>
      </c>
      <c r="S22" s="1">
        <f>IF(INDEX(D:D,MATCH(R22,A:A,0))="Back",1/INDEX(E:E,MATCH(R22,A:A,0)),1/(1-INDEX(E:E,MATCH(R22,A:A,0))))</f>
        <v>8</v>
      </c>
      <c r="T22" s="1">
        <f>INDEX(F:F,MATCH(R22,A:A,0))-IF(INDEX(D:D,MATCH(R22,A:A,0))="Back",SUMIF(R$2:R21,R22,X$2:X21),SUMIF(R$2:R21,R22,Y$2:Y21))</f>
        <v>0</v>
      </c>
      <c r="U22" s="15">
        <f>INDEX(B:B,MATCH(K22,A:A,0))</f>
        <v>0</v>
      </c>
      <c r="V22" s="15">
        <f>IF(INDEX(D:D,MATCH(R22,A:A,0))="Back",INDEX(C:C,MATCH(R22,A:A,0)),INDEX(L:L,MATCH(P22,J:J,0)))</f>
        <v>0</v>
      </c>
      <c r="W22" s="15">
        <f>IF(INDEX(D:D,MATCH(R22,A:A,0))="Lay",INDEX(C:C,MATCH(R22,A:A,0)),INDEX(L:L,MATCH(P22,J:J,0)))</f>
        <v>0</v>
      </c>
      <c r="X22" s="18">
        <f>IF(INDEX(D:D,MATCH(K22,A:A,0))="Back",MIN(M22/(S22-1),T22),MIN(S22*T22-T22,M22))</f>
        <v>0</v>
      </c>
      <c r="Y22" s="18">
        <f>IF(INDEX(D:D,MATCH(K22,A:A,0))="Back",MIN(S22*T22-T22,M22),MIN(M22/(S22-1),T22))</f>
        <v>0</v>
      </c>
      <c r="Z22" s="7" t="e">
        <f t="shared" si="0"/>
        <v>#DIV/0!</v>
      </c>
      <c r="AA22" s="1" t="e">
        <f>AC22/X22</f>
        <v>#DIV/0!</v>
      </c>
      <c r="AB22" s="1" t="e">
        <f>AC22/Y22</f>
        <v>#DIV/0!</v>
      </c>
      <c r="AC22" s="1">
        <f>X22+Y22</f>
        <v>0</v>
      </c>
      <c r="AE22" s="22">
        <v>19</v>
      </c>
      <c r="AF22" t="e">
        <f>INDEX(A:A,MATCH(AE22,H:H,0))</f>
        <v>#N/A</v>
      </c>
      <c r="AG22" s="7" t="e">
        <f>INDEX(E:E,MATCH(AE22,H:H,0))</f>
        <v>#N/A</v>
      </c>
      <c r="AH22" s="19" t="e">
        <f>IF(INDEX(D:D,MATCH(AE22,H:H,0))="Lay",INDEX(G:G,MATCH(AE22,H:H,0)),0)*(1/(1-AG22)-1)</f>
        <v>#N/A</v>
      </c>
      <c r="AI22" s="19" t="e">
        <f>IF(INDEX(D:D,MATCH(AE22,H:H,0))="Back",INDEX(G:G,MATCH(AE22,H:H,0)),0)*(1/AG22-1)</f>
        <v>#N/A</v>
      </c>
    </row>
    <row r="23" spans="1:35" x14ac:dyDescent="0.25">
      <c r="A23" s="4">
        <v>20</v>
      </c>
      <c r="B23" s="5"/>
      <c r="C23" s="5"/>
      <c r="D23" s="6"/>
      <c r="E23" s="14"/>
      <c r="F23" s="21"/>
      <c r="G23" s="19">
        <f>F23-IF(D23="Back",SUMIF(R:R,A23,X:X),SUMIF(R:R,A23,Y:Y))</f>
        <v>0</v>
      </c>
      <c r="H23" s="25" t="str">
        <f>IF(AND(B23=AH$1,G23&gt;0),COUNTIFS(E:E,"&gt;"&amp;E23,B:B,AH$1,F:F,"&gt;0")+COUNTIF(E$2:E22,E23),"N/A")</f>
        <v>N/A</v>
      </c>
      <c r="J23" s="4">
        <v>20</v>
      </c>
      <c r="K23" s="5"/>
      <c r="L23" s="5"/>
      <c r="M23" s="21"/>
      <c r="O23" s="4">
        <v>20</v>
      </c>
      <c r="P23" s="28">
        <f>J23</f>
        <v>20</v>
      </c>
      <c r="Q23">
        <f>INDEX(M:M,MATCH(P23,J:J,0))</f>
        <v>0</v>
      </c>
      <c r="R23" s="17">
        <f>INDEX(K:K,MATCH(P23,J:J,0))</f>
        <v>0</v>
      </c>
      <c r="S23" s="1">
        <f>IF(INDEX(D:D,MATCH(R23,A:A,0))="Back",1/INDEX(E:E,MATCH(R23,A:A,0)),1/(1-INDEX(E:E,MATCH(R23,A:A,0))))</f>
        <v>8</v>
      </c>
      <c r="T23" s="1">
        <f>INDEX(F:F,MATCH(R23,A:A,0))-IF(INDEX(D:D,MATCH(R23,A:A,0))="Back",SUMIF(R$2:R22,R23,X$2:X22),SUMIF(R$2:R22,R23,Y$2:Y22))</f>
        <v>0</v>
      </c>
      <c r="U23" s="15">
        <f>INDEX(B:B,MATCH(K23,A:A,0))</f>
        <v>0</v>
      </c>
      <c r="V23" s="15">
        <f>IF(INDEX(D:D,MATCH(R23,A:A,0))="Back",INDEX(C:C,MATCH(R23,A:A,0)),INDEX(L:L,MATCH(P23,J:J,0)))</f>
        <v>0</v>
      </c>
      <c r="W23" s="15">
        <f>IF(INDEX(D:D,MATCH(R23,A:A,0))="Lay",INDEX(C:C,MATCH(R23,A:A,0)),INDEX(L:L,MATCH(P23,J:J,0)))</f>
        <v>0</v>
      </c>
      <c r="X23" s="18">
        <f>IF(INDEX(D:D,MATCH(K23,A:A,0))="Back",MIN(M23/(S23-1),T23),MIN(S23*T23-T23,M23))</f>
        <v>0</v>
      </c>
      <c r="Y23" s="18">
        <f>IF(INDEX(D:D,MATCH(K23,A:A,0))="Back",MIN(S23*T23-T23,M23),MIN(M23/(S23-1),T23))</f>
        <v>0</v>
      </c>
      <c r="Z23" s="7" t="e">
        <f t="shared" si="0"/>
        <v>#DIV/0!</v>
      </c>
      <c r="AA23" s="1" t="e">
        <f>AC23/X23</f>
        <v>#DIV/0!</v>
      </c>
      <c r="AB23" s="1" t="e">
        <f>AC23/Y23</f>
        <v>#DIV/0!</v>
      </c>
      <c r="AC23" s="1">
        <f>X23+Y23</f>
        <v>0</v>
      </c>
      <c r="AE23" s="4">
        <v>20</v>
      </c>
      <c r="AF23" t="e">
        <f>INDEX(A:A,MATCH(AE23,H:H,0))</f>
        <v>#N/A</v>
      </c>
      <c r="AG23" s="7" t="e">
        <f>INDEX(E:E,MATCH(AE23,H:H,0))</f>
        <v>#N/A</v>
      </c>
      <c r="AH23" s="19" t="e">
        <f>IF(INDEX(D:D,MATCH(AE23,H:H,0))="Lay",INDEX(G:G,MATCH(AE23,H:H,0)),0)*(1/(1-AG23)-1)</f>
        <v>#N/A</v>
      </c>
      <c r="AI23" s="19" t="e">
        <f>IF(INDEX(D:D,MATCH(AE23,H:H,0))="Back",INDEX(G:G,MATCH(AE23,H:H,0)),0)*(1/AG23-1)</f>
        <v>#N/A</v>
      </c>
    </row>
    <row r="24" spans="1:35" x14ac:dyDescent="0.25">
      <c r="A24" s="4">
        <v>21</v>
      </c>
      <c r="B24" s="5"/>
      <c r="C24" s="5"/>
      <c r="D24" s="6"/>
      <c r="E24" s="14"/>
      <c r="F24" s="21"/>
      <c r="G24" s="19">
        <f>F24-IF(D24="Back",SUMIF(R:R,A24,X:X),SUMIF(R:R,A24,Y:Y))</f>
        <v>0</v>
      </c>
      <c r="H24" s="25" t="str">
        <f>IF(AND(B24=AH$1,G24&gt;0),COUNTIFS(E:E,"&gt;"&amp;E24,B:B,AH$1,F:F,"&gt;0")+COUNTIF(E$2:E23,E24),"N/A")</f>
        <v>N/A</v>
      </c>
      <c r="J24" s="4">
        <v>21</v>
      </c>
      <c r="K24" s="5"/>
      <c r="L24" s="5"/>
      <c r="M24" s="21"/>
      <c r="O24" s="4">
        <v>21</v>
      </c>
      <c r="P24" s="28">
        <f>J24</f>
        <v>21</v>
      </c>
      <c r="Q24">
        <f>INDEX(M:M,MATCH(P24,J:J,0))</f>
        <v>0</v>
      </c>
      <c r="R24" s="17">
        <f>INDEX(K:K,MATCH(P24,J:J,0))</f>
        <v>0</v>
      </c>
      <c r="S24" s="1">
        <f>IF(INDEX(D:D,MATCH(R24,A:A,0))="Back",1/INDEX(E:E,MATCH(R24,A:A,0)),1/(1-INDEX(E:E,MATCH(R24,A:A,0))))</f>
        <v>8</v>
      </c>
      <c r="T24" s="1">
        <f>INDEX(F:F,MATCH(R24,A:A,0))-IF(INDEX(D:D,MATCH(R24,A:A,0))="Back",SUMIF(R$2:R23,R24,X$2:X23),SUMIF(R$2:R23,R24,Y$2:Y23))</f>
        <v>0</v>
      </c>
      <c r="U24" s="15">
        <f>INDEX(B:B,MATCH(K24,A:A,0))</f>
        <v>0</v>
      </c>
      <c r="V24" s="15">
        <f>IF(INDEX(D:D,MATCH(R24,A:A,0))="Back",INDEX(C:C,MATCH(R24,A:A,0)),INDEX(L:L,MATCH(P24,J:J,0)))</f>
        <v>0</v>
      </c>
      <c r="W24" s="15">
        <f>IF(INDEX(D:D,MATCH(R24,A:A,0))="Lay",INDEX(C:C,MATCH(R24,A:A,0)),INDEX(L:L,MATCH(P24,J:J,0)))</f>
        <v>0</v>
      </c>
      <c r="X24" s="18">
        <f>IF(INDEX(D:D,MATCH(K24,A:A,0))="Back",MIN(M24/(S24-1),T24),MIN(S24*T24-T24,M24))</f>
        <v>0</v>
      </c>
      <c r="Y24" s="18">
        <f>IF(INDEX(D:D,MATCH(K24,A:A,0))="Back",MIN(S24*T24-T24,M24),MIN(M24/(S24-1),T24))</f>
        <v>0</v>
      </c>
      <c r="Z24" s="7" t="e">
        <f t="shared" si="0"/>
        <v>#DIV/0!</v>
      </c>
      <c r="AA24" s="1" t="e">
        <f>AC24/X24</f>
        <v>#DIV/0!</v>
      </c>
      <c r="AB24" s="1" t="e">
        <f>AC24/Y24</f>
        <v>#DIV/0!</v>
      </c>
      <c r="AC24" s="1">
        <f>X24+Y24</f>
        <v>0</v>
      </c>
      <c r="AE24" s="22">
        <v>21</v>
      </c>
      <c r="AF24" t="e">
        <f>INDEX(A:A,MATCH(AE24,H:H,0))</f>
        <v>#N/A</v>
      </c>
      <c r="AG24" s="7" t="e">
        <f>INDEX(E:E,MATCH(AE24,H:H,0))</f>
        <v>#N/A</v>
      </c>
      <c r="AH24" s="19" t="e">
        <f>IF(INDEX(D:D,MATCH(AE24,H:H,0))="Lay",INDEX(G:G,MATCH(AE24,H:H,0)),0)*(1/(1-AG24)-1)</f>
        <v>#N/A</v>
      </c>
      <c r="AI24" s="19" t="e">
        <f>IF(INDEX(D:D,MATCH(AE24,H:H,0))="Back",INDEX(G:G,MATCH(AE24,H:H,0)),0)*(1/AG24-1)</f>
        <v>#N/A</v>
      </c>
    </row>
    <row r="25" spans="1:35" x14ac:dyDescent="0.25">
      <c r="A25" s="4">
        <v>22</v>
      </c>
      <c r="B25" s="5"/>
      <c r="C25" s="5"/>
      <c r="D25" s="6"/>
      <c r="E25" s="14"/>
      <c r="F25" s="21"/>
      <c r="G25" s="19">
        <f>F25-IF(D25="Back",SUMIF(R:R,A25,X:X),SUMIF(R:R,A25,Y:Y))</f>
        <v>0</v>
      </c>
      <c r="H25" s="25" t="str">
        <f>IF(AND(B25=AH$1,G25&gt;0),COUNTIFS(E:E,"&gt;"&amp;E25,B:B,AH$1,F:F,"&gt;0")+COUNTIF(E$2:E24,E25),"N/A")</f>
        <v>N/A</v>
      </c>
      <c r="J25" s="4">
        <v>22</v>
      </c>
      <c r="K25" s="5"/>
      <c r="L25" s="5"/>
      <c r="M25" s="21"/>
      <c r="O25" s="4">
        <v>22</v>
      </c>
      <c r="P25" s="28">
        <f>J25</f>
        <v>22</v>
      </c>
      <c r="Q25">
        <f>INDEX(M:M,MATCH(P25,J:J,0))</f>
        <v>0</v>
      </c>
      <c r="R25" s="17">
        <f>INDEX(K:K,MATCH(P25,J:J,0))</f>
        <v>0</v>
      </c>
      <c r="S25" s="1">
        <f>IF(INDEX(D:D,MATCH(R25,A:A,0))="Back",1/INDEX(E:E,MATCH(R25,A:A,0)),1/(1-INDEX(E:E,MATCH(R25,A:A,0))))</f>
        <v>8</v>
      </c>
      <c r="T25" s="1">
        <f>INDEX(F:F,MATCH(R25,A:A,0))-IF(INDEX(D:D,MATCH(R25,A:A,0))="Back",SUMIF(R$2:R24,R25,X$2:X24),SUMIF(R$2:R24,R25,Y$2:Y24))</f>
        <v>0</v>
      </c>
      <c r="U25" s="15">
        <f>INDEX(B:B,MATCH(K25,A:A,0))</f>
        <v>0</v>
      </c>
      <c r="V25" s="15">
        <f>IF(INDEX(D:D,MATCH(R25,A:A,0))="Back",INDEX(C:C,MATCH(R25,A:A,0)),INDEX(L:L,MATCH(P25,J:J,0)))</f>
        <v>0</v>
      </c>
      <c r="W25" s="15">
        <f>IF(INDEX(D:D,MATCH(R25,A:A,0))="Lay",INDEX(C:C,MATCH(R25,A:A,0)),INDEX(L:L,MATCH(P25,J:J,0)))</f>
        <v>0</v>
      </c>
      <c r="X25" s="18">
        <f>IF(INDEX(D:D,MATCH(K25,A:A,0))="Back",MIN(M25/(S25-1),T25),MIN(S25*T25-T25,M25))</f>
        <v>0</v>
      </c>
      <c r="Y25" s="18">
        <f>IF(INDEX(D:D,MATCH(K25,A:A,0))="Back",MIN(S25*T25-T25,M25),MIN(M25/(S25-1),T25))</f>
        <v>0</v>
      </c>
      <c r="Z25" s="7" t="e">
        <f t="shared" si="0"/>
        <v>#DIV/0!</v>
      </c>
      <c r="AA25" s="1" t="e">
        <f>AC25/X25</f>
        <v>#DIV/0!</v>
      </c>
      <c r="AB25" s="1" t="e">
        <f>AC25/Y25</f>
        <v>#DIV/0!</v>
      </c>
      <c r="AC25" s="1">
        <f>X25+Y25</f>
        <v>0</v>
      </c>
      <c r="AE25" s="4">
        <v>22</v>
      </c>
      <c r="AF25" t="e">
        <f>INDEX(A:A,MATCH(AE25,H:H,0))</f>
        <v>#N/A</v>
      </c>
      <c r="AG25" s="7" t="e">
        <f>INDEX(E:E,MATCH(AE25,H:H,0))</f>
        <v>#N/A</v>
      </c>
      <c r="AH25" s="19" t="e">
        <f>IF(INDEX(D:D,MATCH(AE25,H:H,0))="Lay",INDEX(G:G,MATCH(AE25,H:H,0)),0)*(1/(1-AG25)-1)</f>
        <v>#N/A</v>
      </c>
      <c r="AI25" s="19" t="e">
        <f>IF(INDEX(D:D,MATCH(AE25,H:H,0))="Back",INDEX(G:G,MATCH(AE25,H:H,0)),0)*(1/AG25-1)</f>
        <v>#N/A</v>
      </c>
    </row>
    <row r="26" spans="1:35" x14ac:dyDescent="0.25">
      <c r="A26" s="4">
        <v>23</v>
      </c>
      <c r="B26" s="5"/>
      <c r="C26" s="5"/>
      <c r="D26" s="6"/>
      <c r="E26" s="14"/>
      <c r="F26" s="21"/>
      <c r="G26" s="19">
        <f>F26-IF(D26="Back",SUMIF(R:R,A26,X:X),SUMIF(R:R,A26,Y:Y))</f>
        <v>0</v>
      </c>
      <c r="H26" s="25" t="str">
        <f>IF(AND(B26=AH$1,G26&gt;0),COUNTIFS(E:E,"&gt;"&amp;E26,B:B,AH$1,F:F,"&gt;0")+COUNTIF(E$2:E25,E26),"N/A")</f>
        <v>N/A</v>
      </c>
      <c r="J26" s="4">
        <v>23</v>
      </c>
      <c r="K26" s="5"/>
      <c r="L26" s="5"/>
      <c r="M26" s="21"/>
      <c r="O26" s="4">
        <v>23</v>
      </c>
      <c r="P26" s="28">
        <f>J26</f>
        <v>23</v>
      </c>
      <c r="Q26">
        <f>INDEX(M:M,MATCH(P26,J:J,0))</f>
        <v>0</v>
      </c>
      <c r="R26" s="17">
        <f>INDEX(K:K,MATCH(P26,J:J,0))</f>
        <v>0</v>
      </c>
      <c r="S26" s="1">
        <f>IF(INDEX(D:D,MATCH(R26,A:A,0))="Back",1/INDEX(E:E,MATCH(R26,A:A,0)),1/(1-INDEX(E:E,MATCH(R26,A:A,0))))</f>
        <v>8</v>
      </c>
      <c r="T26" s="1">
        <f>INDEX(F:F,MATCH(R26,A:A,0))-IF(INDEX(D:D,MATCH(R26,A:A,0))="Back",SUMIF(R$2:R25,R26,X$2:X25),SUMIF(R$2:R25,R26,Y$2:Y25))</f>
        <v>0</v>
      </c>
      <c r="U26" s="15">
        <f>INDEX(B:B,MATCH(K26,A:A,0))</f>
        <v>0</v>
      </c>
      <c r="V26" s="15">
        <f>IF(INDEX(D:D,MATCH(R26,A:A,0))="Back",INDEX(C:C,MATCH(R26,A:A,0)),INDEX(L:L,MATCH(P26,J:J,0)))</f>
        <v>0</v>
      </c>
      <c r="W26" s="15">
        <f>IF(INDEX(D:D,MATCH(R26,A:A,0))="Lay",INDEX(C:C,MATCH(R26,A:A,0)),INDEX(L:L,MATCH(P26,J:J,0)))</f>
        <v>0</v>
      </c>
      <c r="X26" s="18">
        <f>IF(INDEX(D:D,MATCH(K26,A:A,0))="Back",MIN(M26/(S26-1),T26),MIN(S26*T26-T26,M26))</f>
        <v>0</v>
      </c>
      <c r="Y26" s="18">
        <f>IF(INDEX(D:D,MATCH(K26,A:A,0))="Back",MIN(S26*T26-T26,M26),MIN(M26/(S26-1),T26))</f>
        <v>0</v>
      </c>
      <c r="Z26" s="7" t="e">
        <f t="shared" si="0"/>
        <v>#DIV/0!</v>
      </c>
      <c r="AA26" s="1" t="e">
        <f>AC26/X26</f>
        <v>#DIV/0!</v>
      </c>
      <c r="AB26" s="1" t="e">
        <f>AC26/Y26</f>
        <v>#DIV/0!</v>
      </c>
      <c r="AC26" s="1">
        <f>X26+Y26</f>
        <v>0</v>
      </c>
      <c r="AE26" s="22">
        <v>23</v>
      </c>
      <c r="AF26" t="e">
        <f>INDEX(A:A,MATCH(AE26,H:H,0))</f>
        <v>#N/A</v>
      </c>
      <c r="AG26" s="7" t="e">
        <f>INDEX(E:E,MATCH(AE26,H:H,0))</f>
        <v>#N/A</v>
      </c>
      <c r="AH26" s="19" t="e">
        <f>IF(INDEX(D:D,MATCH(AE26,H:H,0))="Lay",INDEX(G:G,MATCH(AE26,H:H,0)),0)*(1/(1-AG26)-1)</f>
        <v>#N/A</v>
      </c>
      <c r="AI26" s="19" t="e">
        <f>IF(INDEX(D:D,MATCH(AE26,H:H,0))="Back",INDEX(G:G,MATCH(AE26,H:H,0)),0)*(1/AG26-1)</f>
        <v>#N/A</v>
      </c>
    </row>
    <row r="27" spans="1:35" x14ac:dyDescent="0.25">
      <c r="A27" s="4">
        <v>24</v>
      </c>
      <c r="B27" s="5"/>
      <c r="C27" s="5"/>
      <c r="D27" s="6"/>
      <c r="E27" s="14"/>
      <c r="F27" s="21"/>
      <c r="G27" s="19">
        <f>F27-IF(D27="Back",SUMIF(R:R,A27,X:X),SUMIF(R:R,A27,Y:Y))</f>
        <v>0</v>
      </c>
      <c r="H27" s="25" t="str">
        <f>IF(AND(B27=AH$1,G27&gt;0),COUNTIFS(E:E,"&gt;"&amp;E27,B:B,AH$1,F:F,"&gt;0")+COUNTIF(E$2:E26,E27),"N/A")</f>
        <v>N/A</v>
      </c>
      <c r="J27" s="4">
        <v>24</v>
      </c>
      <c r="K27" s="5"/>
      <c r="L27" s="5"/>
      <c r="M27" s="21"/>
      <c r="O27" s="4">
        <v>24</v>
      </c>
      <c r="P27" s="28">
        <f>J27</f>
        <v>24</v>
      </c>
      <c r="Q27">
        <f>INDEX(M:M,MATCH(P27,J:J,0))</f>
        <v>0</v>
      </c>
      <c r="R27" s="17">
        <f>INDEX(K:K,MATCH(P27,J:J,0))</f>
        <v>0</v>
      </c>
      <c r="S27" s="1">
        <f>IF(INDEX(D:D,MATCH(R27,A:A,0))="Back",1/INDEX(E:E,MATCH(R27,A:A,0)),1/(1-INDEX(E:E,MATCH(R27,A:A,0))))</f>
        <v>8</v>
      </c>
      <c r="T27" s="1">
        <f>INDEX(F:F,MATCH(R27,A:A,0))-IF(INDEX(D:D,MATCH(R27,A:A,0))="Back",SUMIF(R$2:R26,R27,X$2:X26),SUMIF(R$2:R26,R27,Y$2:Y26))</f>
        <v>0</v>
      </c>
      <c r="U27" s="15">
        <f>INDEX(B:B,MATCH(K27,A:A,0))</f>
        <v>0</v>
      </c>
      <c r="V27" s="15">
        <f>IF(INDEX(D:D,MATCH(R27,A:A,0))="Back",INDEX(C:C,MATCH(R27,A:A,0)),INDEX(L:L,MATCH(P27,J:J,0)))</f>
        <v>0</v>
      </c>
      <c r="W27" s="15">
        <f>IF(INDEX(D:D,MATCH(R27,A:A,0))="Lay",INDEX(C:C,MATCH(R27,A:A,0)),INDEX(L:L,MATCH(P27,J:J,0)))</f>
        <v>0</v>
      </c>
      <c r="X27" s="18">
        <f>IF(INDEX(D:D,MATCH(K27,A:A,0))="Back",MIN(M27/(S27-1),T27),MIN(S27*T27-T27,M27))</f>
        <v>0</v>
      </c>
      <c r="Y27" s="18">
        <f>IF(INDEX(D:D,MATCH(K27,A:A,0))="Back",MIN(S27*T27-T27,M27),MIN(M27/(S27-1),T27))</f>
        <v>0</v>
      </c>
      <c r="Z27" s="7" t="e">
        <f t="shared" si="0"/>
        <v>#DIV/0!</v>
      </c>
      <c r="AA27" s="1" t="e">
        <f>AC27/X27</f>
        <v>#DIV/0!</v>
      </c>
      <c r="AB27" s="1" t="e">
        <f>AC27/Y27</f>
        <v>#DIV/0!</v>
      </c>
      <c r="AC27" s="1">
        <f>X27+Y27</f>
        <v>0</v>
      </c>
      <c r="AE27" s="4">
        <v>24</v>
      </c>
      <c r="AF27" t="e">
        <f>INDEX(A:A,MATCH(AE27,H:H,0))</f>
        <v>#N/A</v>
      </c>
      <c r="AG27" s="7" t="e">
        <f>INDEX(E:E,MATCH(AE27,H:H,0))</f>
        <v>#N/A</v>
      </c>
      <c r="AH27" s="19" t="e">
        <f>IF(INDEX(D:D,MATCH(AE27,H:H,0))="Lay",INDEX(G:G,MATCH(AE27,H:H,0)),0)*(1/(1-AG27)-1)</f>
        <v>#N/A</v>
      </c>
      <c r="AI27" s="19" t="e">
        <f>IF(INDEX(D:D,MATCH(AE27,H:H,0))="Back",INDEX(G:G,MATCH(AE27,H:H,0)),0)*(1/AG27-1)</f>
        <v>#N/A</v>
      </c>
    </row>
    <row r="28" spans="1:35" x14ac:dyDescent="0.25">
      <c r="A28" s="4">
        <v>25</v>
      </c>
      <c r="B28" s="5"/>
      <c r="C28" s="5"/>
      <c r="D28" s="6"/>
      <c r="E28" s="14"/>
      <c r="F28" s="21"/>
      <c r="G28" s="19">
        <f>F28-IF(D28="Back",SUMIF(R:R,A28,X:X),SUMIF(R:R,A28,Y:Y))</f>
        <v>0</v>
      </c>
      <c r="H28" s="25" t="str">
        <f>IF(AND(B28=AH$1,G28&gt;0),COUNTIFS(E:E,"&gt;"&amp;E28,B:B,AH$1,F:F,"&gt;0")+COUNTIF(E$2:E27,E28),"N/A")</f>
        <v>N/A</v>
      </c>
      <c r="J28" s="4">
        <v>25</v>
      </c>
      <c r="K28" s="5"/>
      <c r="L28" s="5"/>
      <c r="M28" s="21"/>
      <c r="O28" s="4">
        <v>25</v>
      </c>
      <c r="P28" s="28">
        <f>J28</f>
        <v>25</v>
      </c>
      <c r="Q28">
        <f>INDEX(M:M,MATCH(P28,J:J,0))</f>
        <v>0</v>
      </c>
      <c r="R28" s="17">
        <f>INDEX(K:K,MATCH(P28,J:J,0))</f>
        <v>0</v>
      </c>
      <c r="S28" s="1">
        <f>IF(INDEX(D:D,MATCH(R28,A:A,0))="Back",1/INDEX(E:E,MATCH(R28,A:A,0)),1/(1-INDEX(E:E,MATCH(R28,A:A,0))))</f>
        <v>8</v>
      </c>
      <c r="T28" s="1">
        <f>INDEX(F:F,MATCH(R28,A:A,0))-IF(INDEX(D:D,MATCH(R28,A:A,0))="Back",SUMIF(R$2:R27,R28,X$2:X27),SUMIF(R$2:R27,R28,Y$2:Y27))</f>
        <v>0</v>
      </c>
      <c r="U28" s="15">
        <f>INDEX(B:B,MATCH(K28,A:A,0))</f>
        <v>0</v>
      </c>
      <c r="V28" s="15">
        <f>IF(INDEX(D:D,MATCH(R28,A:A,0))="Back",INDEX(C:C,MATCH(R28,A:A,0)),INDEX(L:L,MATCH(P28,J:J,0)))</f>
        <v>0</v>
      </c>
      <c r="W28" s="15">
        <f>IF(INDEX(D:D,MATCH(R28,A:A,0))="Lay",INDEX(C:C,MATCH(R28,A:A,0)),INDEX(L:L,MATCH(P28,J:J,0)))</f>
        <v>0</v>
      </c>
      <c r="X28" s="18">
        <f>IF(INDEX(D:D,MATCH(K28,A:A,0))="Back",MIN(M28/(S28-1),T28),MIN(S28*T28-T28,M28))</f>
        <v>0</v>
      </c>
      <c r="Y28" s="18">
        <f>IF(INDEX(D:D,MATCH(K28,A:A,0))="Back",MIN(S28*T28-T28,M28),MIN(M28/(S28-1),T28))</f>
        <v>0</v>
      </c>
      <c r="Z28" s="7" t="e">
        <f t="shared" si="0"/>
        <v>#DIV/0!</v>
      </c>
      <c r="AA28" s="1" t="e">
        <f>AC28/X28</f>
        <v>#DIV/0!</v>
      </c>
      <c r="AB28" s="1" t="e">
        <f>AC28/Y28</f>
        <v>#DIV/0!</v>
      </c>
      <c r="AC28" s="1">
        <f>X28+Y28</f>
        <v>0</v>
      </c>
      <c r="AE28" s="22">
        <v>25</v>
      </c>
      <c r="AF28" t="e">
        <f>INDEX(A:A,MATCH(AE28,H:H,0))</f>
        <v>#N/A</v>
      </c>
      <c r="AG28" s="7" t="e">
        <f>INDEX(E:E,MATCH(AE28,H:H,0))</f>
        <v>#N/A</v>
      </c>
      <c r="AH28" s="19" t="e">
        <f>IF(INDEX(D:D,MATCH(AE28,H:H,0))="Lay",INDEX(G:G,MATCH(AE28,H:H,0)),0)*(1/(1-AG28)-1)</f>
        <v>#N/A</v>
      </c>
      <c r="AI28" s="19" t="e">
        <f>IF(INDEX(D:D,MATCH(AE28,H:H,0))="Back",INDEX(G:G,MATCH(AE28,H:H,0)),0)*(1/AG28-1)</f>
        <v>#N/A</v>
      </c>
    </row>
    <row r="29" spans="1:35" x14ac:dyDescent="0.25">
      <c r="A29" s="4">
        <v>26</v>
      </c>
      <c r="B29" s="5"/>
      <c r="C29" s="5"/>
      <c r="D29" s="6"/>
      <c r="E29" s="14"/>
      <c r="F29" s="21"/>
      <c r="G29" s="19">
        <f>F29-IF(D29="Back",SUMIF(R:R,A29,X:X),SUMIF(R:R,A29,Y:Y))</f>
        <v>0</v>
      </c>
      <c r="H29" s="25" t="str">
        <f>IF(AND(B29=AH$1,G29&gt;0),COUNTIFS(E:E,"&gt;"&amp;E29,B:B,AH$1,F:F,"&gt;0")+COUNTIF(E$2:E28,E29),"N/A")</f>
        <v>N/A</v>
      </c>
      <c r="J29" s="4">
        <v>26</v>
      </c>
      <c r="K29" s="5"/>
      <c r="L29" s="5"/>
      <c r="M29" s="21"/>
      <c r="O29" s="4">
        <v>26</v>
      </c>
      <c r="P29" s="28">
        <f>J29</f>
        <v>26</v>
      </c>
      <c r="Q29">
        <f>INDEX(M:M,MATCH(P29,J:J,0))</f>
        <v>0</v>
      </c>
      <c r="R29" s="17">
        <f>INDEX(K:K,MATCH(P29,J:J,0))</f>
        <v>0</v>
      </c>
      <c r="S29" s="1">
        <f>IF(INDEX(D:D,MATCH(R29,A:A,0))="Back",1/INDEX(E:E,MATCH(R29,A:A,0)),1/(1-INDEX(E:E,MATCH(R29,A:A,0))))</f>
        <v>8</v>
      </c>
      <c r="T29" s="1">
        <f>INDEX(F:F,MATCH(R29,A:A,0))-IF(INDEX(D:D,MATCH(R29,A:A,0))="Back",SUMIF(R$2:R28,R29,X$2:X28),SUMIF(R$2:R28,R29,Y$2:Y28))</f>
        <v>0</v>
      </c>
      <c r="U29" s="15">
        <f>INDEX(B:B,MATCH(K29,A:A,0))</f>
        <v>0</v>
      </c>
      <c r="V29" s="15">
        <f>IF(INDEX(D:D,MATCH(R29,A:A,0))="Back",INDEX(C:C,MATCH(R29,A:A,0)),INDEX(L:L,MATCH(P29,J:J,0)))</f>
        <v>0</v>
      </c>
      <c r="W29" s="15">
        <f>IF(INDEX(D:D,MATCH(R29,A:A,0))="Lay",INDEX(C:C,MATCH(R29,A:A,0)),INDEX(L:L,MATCH(P29,J:J,0)))</f>
        <v>0</v>
      </c>
      <c r="X29" s="18">
        <f>IF(INDEX(D:D,MATCH(K29,A:A,0))="Back",MIN(M29/(S29-1),T29),MIN(S29*T29-T29,M29))</f>
        <v>0</v>
      </c>
      <c r="Y29" s="18">
        <f>IF(INDEX(D:D,MATCH(K29,A:A,0))="Back",MIN(S29*T29-T29,M29),MIN(M29/(S29-1),T29))</f>
        <v>0</v>
      </c>
      <c r="Z29" s="7" t="e">
        <f t="shared" si="0"/>
        <v>#DIV/0!</v>
      </c>
      <c r="AA29" s="1" t="e">
        <f>AC29/X29</f>
        <v>#DIV/0!</v>
      </c>
      <c r="AB29" s="1" t="e">
        <f>AC29/Y29</f>
        <v>#DIV/0!</v>
      </c>
      <c r="AC29" s="1">
        <f>X29+Y29</f>
        <v>0</v>
      </c>
      <c r="AE29" s="4">
        <v>26</v>
      </c>
      <c r="AF29" t="e">
        <f>INDEX(A:A,MATCH(AE29,H:H,0))</f>
        <v>#N/A</v>
      </c>
      <c r="AG29" s="7" t="e">
        <f>INDEX(E:E,MATCH(AE29,H:H,0))</f>
        <v>#N/A</v>
      </c>
      <c r="AH29" s="19" t="e">
        <f>IF(INDEX(D:D,MATCH(AE29,H:H,0))="Lay",INDEX(G:G,MATCH(AE29,H:H,0)),0)*(1/(1-AG29)-1)</f>
        <v>#N/A</v>
      </c>
      <c r="AI29" s="19" t="e">
        <f>IF(INDEX(D:D,MATCH(AE29,H:H,0))="Back",INDEX(G:G,MATCH(AE29,H:H,0)),0)*(1/AG29-1)</f>
        <v>#N/A</v>
      </c>
    </row>
    <row r="30" spans="1:35" x14ac:dyDescent="0.25">
      <c r="A30" s="4">
        <v>27</v>
      </c>
      <c r="B30" s="5"/>
      <c r="C30" s="5"/>
      <c r="D30" s="6"/>
      <c r="E30" s="14"/>
      <c r="F30" s="21"/>
      <c r="G30" s="19">
        <f>F30-IF(D30="Back",SUMIF(R:R,A30,X:X),SUMIF(R:R,A30,Y:Y))</f>
        <v>0</v>
      </c>
      <c r="H30" s="25" t="str">
        <f>IF(AND(B30=AH$1,G30&gt;0),COUNTIFS(E:E,"&gt;"&amp;E30,B:B,AH$1,F:F,"&gt;0")+COUNTIF(E$2:E29,E30),"N/A")</f>
        <v>N/A</v>
      </c>
      <c r="J30" s="4">
        <v>27</v>
      </c>
      <c r="K30" s="5"/>
      <c r="L30" s="5"/>
      <c r="M30" s="21"/>
      <c r="O30" s="4">
        <v>27</v>
      </c>
      <c r="P30" s="28">
        <f>J30</f>
        <v>27</v>
      </c>
      <c r="Q30">
        <f>INDEX(M:M,MATCH(P30,J:J,0))</f>
        <v>0</v>
      </c>
      <c r="R30" s="17">
        <f>INDEX(K:K,MATCH(P30,J:J,0))</f>
        <v>0</v>
      </c>
      <c r="S30" s="1">
        <f>IF(INDEX(D:D,MATCH(R30,A:A,0))="Back",1/INDEX(E:E,MATCH(R30,A:A,0)),1/(1-INDEX(E:E,MATCH(R30,A:A,0))))</f>
        <v>8</v>
      </c>
      <c r="T30" s="1">
        <f>INDEX(F:F,MATCH(R30,A:A,0))-IF(INDEX(D:D,MATCH(R30,A:A,0))="Back",SUMIF(R$2:R29,R30,X$2:X29),SUMIF(R$2:R29,R30,Y$2:Y29))</f>
        <v>0</v>
      </c>
      <c r="U30" s="15">
        <f>INDEX(B:B,MATCH(K30,A:A,0))</f>
        <v>0</v>
      </c>
      <c r="V30" s="15">
        <f>IF(INDEX(D:D,MATCH(R30,A:A,0))="Back",INDEX(C:C,MATCH(R30,A:A,0)),INDEX(L:L,MATCH(P30,J:J,0)))</f>
        <v>0</v>
      </c>
      <c r="W30" s="15">
        <f>IF(INDEX(D:D,MATCH(R30,A:A,0))="Lay",INDEX(C:C,MATCH(R30,A:A,0)),INDEX(L:L,MATCH(P30,J:J,0)))</f>
        <v>0</v>
      </c>
      <c r="X30" s="18">
        <f>IF(INDEX(D:D,MATCH(K30,A:A,0))="Back",MIN(M30/(S30-1),T30),MIN(S30*T30-T30,M30))</f>
        <v>0</v>
      </c>
      <c r="Y30" s="18">
        <f>IF(INDEX(D:D,MATCH(K30,A:A,0))="Back",MIN(S30*T30-T30,M30),MIN(M30/(S30-1),T30))</f>
        <v>0</v>
      </c>
      <c r="Z30" s="7" t="e">
        <f t="shared" si="0"/>
        <v>#DIV/0!</v>
      </c>
      <c r="AA30" s="1" t="e">
        <f>AC30/X30</f>
        <v>#DIV/0!</v>
      </c>
      <c r="AB30" s="1" t="e">
        <f>AC30/Y30</f>
        <v>#DIV/0!</v>
      </c>
      <c r="AC30" s="1">
        <f>X30+Y30</f>
        <v>0</v>
      </c>
      <c r="AE30" s="22">
        <v>27</v>
      </c>
      <c r="AF30" t="e">
        <f>INDEX(A:A,MATCH(AE30,H:H,0))</f>
        <v>#N/A</v>
      </c>
      <c r="AG30" s="7" t="e">
        <f>INDEX(E:E,MATCH(AE30,H:H,0))</f>
        <v>#N/A</v>
      </c>
      <c r="AH30" s="19" t="e">
        <f>IF(INDEX(D:D,MATCH(AE30,H:H,0))="Lay",INDEX(G:G,MATCH(AE30,H:H,0)),0)*(1/(1-AG30)-1)</f>
        <v>#N/A</v>
      </c>
      <c r="AI30" s="19" t="e">
        <f>IF(INDEX(D:D,MATCH(AE30,H:H,0))="Back",INDEX(G:G,MATCH(AE30,H:H,0)),0)*(1/AG30-1)</f>
        <v>#N/A</v>
      </c>
    </row>
    <row r="31" spans="1:35" x14ac:dyDescent="0.25">
      <c r="A31" s="4">
        <v>28</v>
      </c>
      <c r="B31" s="5"/>
      <c r="C31" s="5"/>
      <c r="D31" s="6"/>
      <c r="E31" s="14"/>
      <c r="F31" s="21"/>
      <c r="G31" s="19">
        <f>F31-IF(D31="Back",SUMIF(R:R,A31,X:X),SUMIF(R:R,A31,Y:Y))</f>
        <v>0</v>
      </c>
      <c r="H31" s="25" t="str">
        <f>IF(AND(B31=AH$1,G31&gt;0),COUNTIFS(E:E,"&gt;"&amp;E31,B:B,AH$1,F:F,"&gt;0")+COUNTIF(E$2:E30,E31),"N/A")</f>
        <v>N/A</v>
      </c>
      <c r="J31" s="4">
        <v>28</v>
      </c>
      <c r="K31" s="5"/>
      <c r="L31" s="5"/>
      <c r="M31" s="21"/>
      <c r="O31" s="4">
        <v>28</v>
      </c>
      <c r="P31" s="28">
        <f>J31</f>
        <v>28</v>
      </c>
      <c r="Q31">
        <f>INDEX(M:M,MATCH(P31,J:J,0))</f>
        <v>0</v>
      </c>
      <c r="R31" s="17">
        <f>INDEX(K:K,MATCH(P31,J:J,0))</f>
        <v>0</v>
      </c>
      <c r="S31" s="1">
        <f>IF(INDEX(D:D,MATCH(R31,A:A,0))="Back",1/INDEX(E:E,MATCH(R31,A:A,0)),1/(1-INDEX(E:E,MATCH(R31,A:A,0))))</f>
        <v>8</v>
      </c>
      <c r="T31" s="1">
        <f>INDEX(F:F,MATCH(R31,A:A,0))-IF(INDEX(D:D,MATCH(R31,A:A,0))="Back",SUMIF(R$2:R30,R31,X$2:X30),SUMIF(R$2:R30,R31,Y$2:Y30))</f>
        <v>0</v>
      </c>
      <c r="U31" s="15">
        <f>INDEX(B:B,MATCH(K31,A:A,0))</f>
        <v>0</v>
      </c>
      <c r="V31" s="15">
        <f>IF(INDEX(D:D,MATCH(R31,A:A,0))="Back",INDEX(C:C,MATCH(R31,A:A,0)),INDEX(L:L,MATCH(P31,J:J,0)))</f>
        <v>0</v>
      </c>
      <c r="W31" s="15">
        <f>IF(INDEX(D:D,MATCH(R31,A:A,0))="Lay",INDEX(C:C,MATCH(R31,A:A,0)),INDEX(L:L,MATCH(P31,J:J,0)))</f>
        <v>0</v>
      </c>
      <c r="X31" s="18">
        <f>IF(INDEX(D:D,MATCH(K31,A:A,0))="Back",MIN(M31/(S31-1),T31),MIN(S31*T31-T31,M31))</f>
        <v>0</v>
      </c>
      <c r="Y31" s="18">
        <f>IF(INDEX(D:D,MATCH(K31,A:A,0))="Back",MIN(S31*T31-T31,M31),MIN(M31/(S31-1),T31))</f>
        <v>0</v>
      </c>
      <c r="Z31" s="7" t="e">
        <f t="shared" si="0"/>
        <v>#DIV/0!</v>
      </c>
      <c r="AA31" s="1" t="e">
        <f>AC31/X31</f>
        <v>#DIV/0!</v>
      </c>
      <c r="AB31" s="1" t="e">
        <f>AC31/Y31</f>
        <v>#DIV/0!</v>
      </c>
      <c r="AC31" s="1">
        <f>X31+Y31</f>
        <v>0</v>
      </c>
      <c r="AE31" s="4">
        <v>28</v>
      </c>
      <c r="AF31" t="e">
        <f>INDEX(A:A,MATCH(AE31,H:H,0))</f>
        <v>#N/A</v>
      </c>
      <c r="AG31" s="7" t="e">
        <f>INDEX(E:E,MATCH(AE31,H:H,0))</f>
        <v>#N/A</v>
      </c>
      <c r="AH31" s="19" t="e">
        <f>IF(INDEX(D:D,MATCH(AE31,H:H,0))="Lay",INDEX(G:G,MATCH(AE31,H:H,0)),0)*(1/(1-AG31)-1)</f>
        <v>#N/A</v>
      </c>
      <c r="AI31" s="19" t="e">
        <f>IF(INDEX(D:D,MATCH(AE31,H:H,0))="Back",INDEX(G:G,MATCH(AE31,H:H,0)),0)*(1/AG31-1)</f>
        <v>#N/A</v>
      </c>
    </row>
    <row r="32" spans="1:35" x14ac:dyDescent="0.25">
      <c r="A32" s="4">
        <v>29</v>
      </c>
      <c r="B32" s="5"/>
      <c r="C32" s="5"/>
      <c r="D32" s="6"/>
      <c r="E32" s="14"/>
      <c r="F32" s="21"/>
      <c r="G32" s="19">
        <f>F32-IF(D32="Back",SUMIF(R:R,A32,X:X),SUMIF(R:R,A32,Y:Y))</f>
        <v>0</v>
      </c>
      <c r="H32" s="25" t="str">
        <f>IF(AND(B32=AH$1,G32&gt;0),COUNTIFS(E:E,"&gt;"&amp;E32,B:B,AH$1,F:F,"&gt;0")+COUNTIF(E$2:E31,E32),"N/A")</f>
        <v>N/A</v>
      </c>
      <c r="J32" s="4">
        <v>29</v>
      </c>
      <c r="K32" s="5"/>
      <c r="L32" s="5"/>
      <c r="M32" s="21"/>
      <c r="O32" s="4">
        <v>29</v>
      </c>
      <c r="P32" s="28">
        <f>J32</f>
        <v>29</v>
      </c>
      <c r="Q32">
        <f>INDEX(M:M,MATCH(P32,J:J,0))</f>
        <v>0</v>
      </c>
      <c r="R32" s="17">
        <f>INDEX(K:K,MATCH(P32,J:J,0))</f>
        <v>0</v>
      </c>
      <c r="S32" s="1">
        <f>IF(INDEX(D:D,MATCH(R32,A:A,0))="Back",1/INDEX(E:E,MATCH(R32,A:A,0)),1/(1-INDEX(E:E,MATCH(R32,A:A,0))))</f>
        <v>8</v>
      </c>
      <c r="T32" s="1">
        <f>INDEX(F:F,MATCH(R32,A:A,0))-IF(INDEX(D:D,MATCH(R32,A:A,0))="Back",SUMIF(R$2:R31,R32,X$2:X31),SUMIF(R$2:R31,R32,Y$2:Y31))</f>
        <v>0</v>
      </c>
      <c r="U32" s="15">
        <f>INDEX(B:B,MATCH(K32,A:A,0))</f>
        <v>0</v>
      </c>
      <c r="V32" s="15">
        <f>IF(INDEX(D:D,MATCH(R32,A:A,0))="Back",INDEX(C:C,MATCH(R32,A:A,0)),INDEX(L:L,MATCH(P32,J:J,0)))</f>
        <v>0</v>
      </c>
      <c r="W32" s="15">
        <f>IF(INDEX(D:D,MATCH(R32,A:A,0))="Lay",INDEX(C:C,MATCH(R32,A:A,0)),INDEX(L:L,MATCH(P32,J:J,0)))</f>
        <v>0</v>
      </c>
      <c r="X32" s="18">
        <f>IF(INDEX(D:D,MATCH(K32,A:A,0))="Back",MIN(M32/(S32-1),T32),MIN(S32*T32-T32,M32))</f>
        <v>0</v>
      </c>
      <c r="Y32" s="18">
        <f>IF(INDEX(D:D,MATCH(K32,A:A,0))="Back",MIN(S32*T32-T32,M32),MIN(M32/(S32-1),T32))</f>
        <v>0</v>
      </c>
      <c r="Z32" s="7" t="e">
        <f t="shared" si="0"/>
        <v>#DIV/0!</v>
      </c>
      <c r="AA32" s="1" t="e">
        <f>AC32/X32</f>
        <v>#DIV/0!</v>
      </c>
      <c r="AB32" s="1" t="e">
        <f>AC32/Y32</f>
        <v>#DIV/0!</v>
      </c>
      <c r="AC32" s="1">
        <f>X32+Y32</f>
        <v>0</v>
      </c>
      <c r="AE32" s="22">
        <v>29</v>
      </c>
      <c r="AF32" t="e">
        <f>INDEX(A:A,MATCH(AE32,H:H,0))</f>
        <v>#N/A</v>
      </c>
      <c r="AG32" s="7" t="e">
        <f>INDEX(E:E,MATCH(AE32,H:H,0))</f>
        <v>#N/A</v>
      </c>
      <c r="AH32" s="19" t="e">
        <f>IF(INDEX(D:D,MATCH(AE32,H:H,0))="Lay",INDEX(G:G,MATCH(AE32,H:H,0)),0)*(1/(1-AG32)-1)</f>
        <v>#N/A</v>
      </c>
      <c r="AI32" s="19" t="e">
        <f>IF(INDEX(D:D,MATCH(AE32,H:H,0))="Back",INDEX(G:G,MATCH(AE32,H:H,0)),0)*(1/AG32-1)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Truls Edvardsen Aarønes</dc:creator>
  <cp:lastModifiedBy>Truls</cp:lastModifiedBy>
  <dcterms:created xsi:type="dcterms:W3CDTF">2015-06-05T18:17:20Z</dcterms:created>
  <dcterms:modified xsi:type="dcterms:W3CDTF">2021-06-13T20:02:50Z</dcterms:modified>
</cp:coreProperties>
</file>