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ls\Documents\git\new_model\"/>
    </mc:Choice>
  </mc:AlternateContent>
  <xr:revisionPtr revIDLastSave="0" documentId="8_{504E9FE2-6F1E-4DF2-A1E6-AC5C08859879}" xr6:coauthVersionLast="46" xr6:coauthVersionMax="46" xr10:uidLastSave="{00000000-0000-0000-0000-000000000000}"/>
  <bookViews>
    <workbookView xWindow="-120" yWindow="-120" windowWidth="29040" windowHeight="15840" xr2:uid="{F8AB8032-EF32-437F-B496-18F732A2B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2" i="1"/>
  <c r="J3" i="1"/>
  <c r="K3" i="1"/>
  <c r="I3" i="1"/>
  <c r="H3" i="1"/>
  <c r="I2" i="1"/>
  <c r="H2" i="1"/>
  <c r="K2" i="1"/>
  <c r="J2" i="1"/>
  <c r="N2" i="1" l="1"/>
  <c r="N3" i="1"/>
  <c r="S2" i="1"/>
  <c r="S3" i="1"/>
  <c r="T3" i="1" s="1"/>
  <c r="U3" i="1" s="1"/>
  <c r="V3" i="1" s="1"/>
  <c r="O2" i="1"/>
  <c r="P2" i="1" s="1"/>
  <c r="Q2" i="1" s="1"/>
  <c r="O3" i="1"/>
  <c r="T2" i="1"/>
  <c r="U2" i="1" s="1"/>
  <c r="V2" i="1" s="1"/>
  <c r="P3" i="1"/>
  <c r="Q3" i="1" s="1"/>
  <c r="X2" i="1" l="1"/>
  <c r="Y2" i="1"/>
  <c r="Y3" i="1"/>
  <c r="X3" i="1"/>
</calcChain>
</file>

<file path=xl/sharedStrings.xml><?xml version="1.0" encoding="utf-8"?>
<sst xmlns="http://schemas.openxmlformats.org/spreadsheetml/2006/main" count="21" uniqueCount="21">
  <si>
    <t>home_team_rating</t>
  </si>
  <si>
    <t>away_team_rating</t>
  </si>
  <si>
    <t>home_goals</t>
  </si>
  <si>
    <t>away_goals</t>
  </si>
  <si>
    <t>home_team_rating_change</t>
  </si>
  <si>
    <t>away_team_rating_change</t>
  </si>
  <si>
    <t>home_team_we</t>
  </si>
  <si>
    <t>home_team_we_adv</t>
  </si>
  <si>
    <t>home_team_w</t>
  </si>
  <si>
    <t>away_team_w</t>
  </si>
  <si>
    <t>rating_change</t>
  </si>
  <si>
    <t>k</t>
  </si>
  <si>
    <t>rating_change_adv</t>
  </si>
  <si>
    <t>k_modifier</t>
  </si>
  <si>
    <t>k_raw</t>
  </si>
  <si>
    <t>est_rating_change</t>
  </si>
  <si>
    <t>est_rating_change_adv</t>
  </si>
  <si>
    <t>k_raw_adv</t>
  </si>
  <si>
    <t>est_k</t>
  </si>
  <si>
    <t>est_k_adv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</si>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</sst>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\ %"/>
    <numFmt numFmtId="170" formatCode="0.000"/>
    <numFmt numFmtId="171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168" fontId="0" fillId="0" borderId="0" xfId="1" applyNumberFormat="1" applyFont="1" applyAlignment="1"/>
    <xf numFmtId="171" fontId="0" fillId="0" borderId="0" xfId="0" applyNumberFormat="1" applyAlignment="1"/>
    <xf numFmtId="1" fontId="0" fillId="0" borderId="0" xfId="0" applyNumberFormat="1" applyAlignment="1"/>
    <xf numFmtId="171" fontId="0" fillId="0" borderId="0" xfId="1" applyNumberFormat="1" applyFont="1" applyAlignment="1"/>
    <xf numFmtId="170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B37C-E636-4237-9688-B57C5790C27E}">
  <dimension ref="A1:Y3"/>
  <sheetViews>
    <sheetView tabSelected="1" workbookViewId="0">
      <selection activeCell="Y3" sqref="Y3"/>
    </sheetView>
  </sheetViews>
  <sheetFormatPr defaultRowHeight="15" x14ac:dyDescent="0.25"/>
  <cols>
    <col min="1" max="16384" width="9.140625" style="2"/>
  </cols>
  <sheetData>
    <row r="1" spans="1:25" customFormat="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8</v>
      </c>
      <c r="I1" s="1" t="s">
        <v>9</v>
      </c>
      <c r="J1" s="1" t="s">
        <v>6</v>
      </c>
      <c r="K1" s="1" t="s">
        <v>7</v>
      </c>
      <c r="L1" s="1" t="s">
        <v>13</v>
      </c>
      <c r="M1" s="1"/>
      <c r="N1" s="1" t="s">
        <v>14</v>
      </c>
      <c r="O1" s="1" t="s">
        <v>18</v>
      </c>
      <c r="P1" s="1" t="s">
        <v>10</v>
      </c>
      <c r="Q1" s="1" t="s">
        <v>15</v>
      </c>
      <c r="R1" s="1"/>
      <c r="S1" s="1" t="s">
        <v>17</v>
      </c>
      <c r="T1" s="1" t="s">
        <v>19</v>
      </c>
      <c r="U1" s="1" t="s">
        <v>12</v>
      </c>
      <c r="V1" s="1" t="s">
        <v>16</v>
      </c>
      <c r="W1" s="1"/>
      <c r="X1" s="1" t="s">
        <v>11</v>
      </c>
      <c r="Y1" s="1" t="s">
        <v>20</v>
      </c>
    </row>
    <row r="2" spans="1:25" x14ac:dyDescent="0.25">
      <c r="A2" s="2">
        <v>1604</v>
      </c>
      <c r="B2" s="2">
        <v>1105</v>
      </c>
      <c r="C2" s="2">
        <v>4</v>
      </c>
      <c r="D2" s="2">
        <v>1</v>
      </c>
      <c r="E2" s="2">
        <v>2</v>
      </c>
      <c r="F2" s="2">
        <v>-2</v>
      </c>
      <c r="H2" s="2">
        <f>IF(C2&gt;D2,1,IF(D2&gt;C2,0,0.5))</f>
        <v>1</v>
      </c>
      <c r="I2" s="2">
        <f>IF(C2&gt;D2,0,IF(D2&gt;C2,1,0.5))</f>
        <v>0</v>
      </c>
      <c r="J2" s="3">
        <f>1/(1+10^((-A2+B2)/400))</f>
        <v>0.94646887895946308</v>
      </c>
      <c r="K2" s="3">
        <f>1/(1+10^((-A2+B2-100)/400))</f>
        <v>0.96917506069568571</v>
      </c>
      <c r="L2" s="7">
        <f>IF((C2-D2)&lt;2,1,IF((C2-D2)=2,1.5,IF((C2-D2)=3,1.75,1+3/4+((C2-D2)-3)/8)))</f>
        <v>1.75</v>
      </c>
      <c r="M2" s="7"/>
      <c r="N2" s="6">
        <f>E2/L2/(H2-J2)</f>
        <v>21.349396774106484</v>
      </c>
      <c r="O2" s="2">
        <f>ROUND(N2/10,0)*10</f>
        <v>20</v>
      </c>
      <c r="P2" s="4">
        <f>(H2-J2)*O2*IF((C2-D2)&lt;2,1,IF((C2-D2)=2,1.5,IF((C2-D2)=3,1.75,1+3/4+((C2-D2)-3)/8)))</f>
        <v>1.8735892364187923</v>
      </c>
      <c r="Q2" s="5">
        <f>ROUND(P2,0)</f>
        <v>2</v>
      </c>
      <c r="R2" s="5"/>
      <c r="S2" s="4">
        <f>E2/L2/(H2-K2)</f>
        <v>37.075730517243464</v>
      </c>
      <c r="T2" s="2">
        <f>ROUND(S2/10,0)*10</f>
        <v>40</v>
      </c>
      <c r="U2" s="4">
        <f>(H2-K2)*T2*IF((C2-D2)&lt;2,1,IF((C2-D2)=2,1.5,IF((C2-D2)=3,1.75,1+3/4+((C2-D2)-3)/8)))</f>
        <v>2.1577457513020004</v>
      </c>
      <c r="V2" s="5">
        <f>ROUND(U2,0)</f>
        <v>2</v>
      </c>
      <c r="W2" s="5"/>
      <c r="X2" s="2">
        <f>IF(E2=Q2,O2,IF(V2=E2,T2,"error"))</f>
        <v>20</v>
      </c>
      <c r="Y2" s="2">
        <f>IF(E2=Q2,0,IF(V2=E2,100,"error"))</f>
        <v>0</v>
      </c>
    </row>
    <row r="3" spans="1:25" x14ac:dyDescent="0.25">
      <c r="A3" s="2">
        <v>1956</v>
      </c>
      <c r="B3" s="2">
        <v>1639</v>
      </c>
      <c r="C3" s="2">
        <v>4</v>
      </c>
      <c r="D3" s="2">
        <v>0</v>
      </c>
      <c r="E3" s="2">
        <v>6</v>
      </c>
      <c r="F3" s="2">
        <v>-6</v>
      </c>
      <c r="H3" s="2">
        <f>IF(C3&gt;D3,1,IF(D3&gt;C3,0,0.5))</f>
        <v>1</v>
      </c>
      <c r="I3" s="2">
        <f>IF(C3&gt;D3,0,IF(D3&gt;C3,1,0.5))</f>
        <v>0</v>
      </c>
      <c r="J3" s="3">
        <f>1/(1+10^((-A3+B3)/400))</f>
        <v>0.86114093565704342</v>
      </c>
      <c r="K3" s="3">
        <f>1/(1+10^((-A3+B3-100)/400))</f>
        <v>0.91686122759572986</v>
      </c>
      <c r="L3" s="7">
        <f>IF((C3-D3)&lt;2,1,IF((C3-D3)=2,1.5,IF((C3-D3)=3,1.75,1+3/4+((C3-D3)-3)/8)))</f>
        <v>1.875</v>
      </c>
      <c r="M3" s="7"/>
      <c r="N3" s="6">
        <f>E3/L3/(H3-J3)</f>
        <v>23.044948596921145</v>
      </c>
      <c r="O3" s="2">
        <f>ROUND(N3/10,0)*10</f>
        <v>20</v>
      </c>
      <c r="P3" s="4">
        <f>(H3-J3)*O3*IF((C3-D3)&lt;2,1,IF((C3-D3)=2,1.5,IF((C3-D3)=3,1.75,1+3/4+((C3-D3)-3)/8)))</f>
        <v>5.2072149128608718</v>
      </c>
      <c r="Q3" s="5">
        <f>ROUND(P3,0)</f>
        <v>5</v>
      </c>
      <c r="R3" s="5"/>
      <c r="S3" s="4">
        <f>E3/L3/(H3-K3)</f>
        <v>38.489863483185651</v>
      </c>
      <c r="T3" s="2">
        <f>ROUND(S3/10,0)*10</f>
        <v>40</v>
      </c>
      <c r="U3" s="4">
        <f>(H3-K3)*T3*IF((C3-D3)&lt;2,1,IF((C3-D3)=2,1.5,IF((C3-D3)=3,1.75,1+3/4+((C3-D3)-3)/8)))</f>
        <v>6.2354079303202612</v>
      </c>
      <c r="V3" s="5">
        <f>ROUND(U3,0)</f>
        <v>6</v>
      </c>
      <c r="W3" s="5"/>
      <c r="X3" s="2">
        <f>IF(E3=Q3,O3,IF(V3=E3,T3,"error"))</f>
        <v>40</v>
      </c>
      <c r="Y3" s="2">
        <f>IF(E3=Q3,0,IF(V3=E3,100,"error"))</f>
        <v>100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</dc:creator>
  <cp:lastModifiedBy>Truls</cp:lastModifiedBy>
  <dcterms:created xsi:type="dcterms:W3CDTF">2021-04-23T19:30:56Z</dcterms:created>
  <dcterms:modified xsi:type="dcterms:W3CDTF">2021-04-23T21:01:57Z</dcterms:modified>
</cp:coreProperties>
</file>