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 activeTab="6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2" l="1"/>
  <c r="J7" i="12"/>
  <c r="G7" i="12"/>
  <c r="G6" i="12" l="1"/>
  <c r="G1" i="4"/>
  <c r="H1" i="11"/>
  <c r="G5" i="12" s="1"/>
  <c r="C6" i="12" l="1"/>
  <c r="G1" i="11"/>
  <c r="O2" i="1" l="1"/>
  <c r="O6" i="1"/>
  <c r="O8" i="1"/>
  <c r="O11" i="1"/>
  <c r="O14" i="1"/>
  <c r="O21" i="1"/>
  <c r="O23" i="1"/>
  <c r="O25" i="1"/>
  <c r="O28" i="1"/>
  <c r="O30" i="1"/>
  <c r="O32" i="1"/>
  <c r="O33" i="1"/>
  <c r="G11" i="1" l="1"/>
  <c r="G25" i="1"/>
  <c r="G14" i="1"/>
  <c r="G23" i="1"/>
  <c r="G6" i="1"/>
  <c r="G33" i="1"/>
  <c r="G8" i="1"/>
  <c r="G32" i="1"/>
  <c r="G28" i="1"/>
  <c r="G21" i="1"/>
  <c r="G30" i="1"/>
  <c r="G2" i="1"/>
  <c r="E11" i="1"/>
  <c r="E25" i="1"/>
  <c r="E14" i="1"/>
  <c r="E23" i="1"/>
  <c r="E6" i="1"/>
  <c r="E33" i="1"/>
  <c r="E8" i="1"/>
  <c r="E32" i="1"/>
  <c r="E28" i="1"/>
  <c r="E21" i="1"/>
  <c r="E30" i="1"/>
  <c r="E2" i="1"/>
  <c r="L11" i="1"/>
  <c r="L25" i="1"/>
  <c r="L14" i="1"/>
  <c r="L23" i="1"/>
  <c r="L6" i="1"/>
  <c r="L33" i="1"/>
  <c r="L8" i="1"/>
  <c r="L32" i="1"/>
  <c r="L28" i="1"/>
  <c r="L21" i="1"/>
  <c r="L30" i="1"/>
  <c r="L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7" i="1" l="1"/>
  <c r="F5" i="1"/>
  <c r="F28" i="1"/>
  <c r="F26" i="1"/>
  <c r="F25" i="1"/>
  <c r="F34" i="1"/>
  <c r="F39" i="1"/>
  <c r="F13" i="1"/>
  <c r="F12" i="1"/>
  <c r="F14" i="1"/>
  <c r="F37" i="1"/>
  <c r="F21" i="1"/>
  <c r="F3" i="1"/>
  <c r="F8" i="1"/>
  <c r="F9" i="1"/>
  <c r="F38" i="1"/>
  <c r="F41" i="1"/>
  <c r="F29" i="1"/>
  <c r="F23" i="1"/>
  <c r="F31" i="1"/>
  <c r="F36" i="1"/>
  <c r="F45" i="1"/>
  <c r="F11" i="1"/>
  <c r="F6" i="1"/>
  <c r="F4" i="1"/>
  <c r="F18" i="1"/>
  <c r="F43" i="1"/>
  <c r="F33" i="1"/>
  <c r="F27" i="1"/>
  <c r="F40" i="1"/>
  <c r="F20" i="1"/>
  <c r="F44" i="1"/>
  <c r="F15" i="1"/>
  <c r="F46" i="1"/>
  <c r="F22" i="1"/>
  <c r="F35" i="1"/>
  <c r="F30" i="1"/>
  <c r="F16" i="1"/>
  <c r="F10" i="1"/>
  <c r="F32" i="1"/>
  <c r="F24" i="1"/>
  <c r="F17" i="1"/>
  <c r="F19" i="1"/>
  <c r="F2" i="1"/>
  <c r="F42" i="1"/>
  <c r="D24" i="1"/>
  <c r="D17" i="1"/>
  <c r="D19" i="1"/>
  <c r="D2" i="1"/>
  <c r="D3" i="1"/>
  <c r="D7" i="1"/>
  <c r="D5" i="1"/>
  <c r="D28" i="1"/>
  <c r="D26" i="1"/>
  <c r="D25" i="1"/>
  <c r="D34" i="1"/>
  <c r="D39" i="1"/>
  <c r="D13" i="1"/>
  <c r="D14" i="1"/>
  <c r="D37" i="1"/>
  <c r="D21" i="1"/>
  <c r="D29" i="1"/>
  <c r="D45" i="1"/>
  <c r="D9" i="1"/>
  <c r="D38" i="1"/>
  <c r="D41" i="1"/>
  <c r="D36" i="1"/>
  <c r="D23" i="1"/>
  <c r="D31" i="1"/>
  <c r="D6" i="1"/>
  <c r="D4" i="1"/>
  <c r="D18" i="1"/>
  <c r="D33" i="1"/>
  <c r="D12" i="1"/>
  <c r="D43" i="1"/>
  <c r="D27" i="1"/>
  <c r="D40" i="1"/>
  <c r="D20" i="1"/>
  <c r="D44" i="1"/>
  <c r="D15" i="1"/>
  <c r="D8" i="1"/>
  <c r="D46" i="1"/>
  <c r="D22" i="1"/>
  <c r="D35" i="1"/>
  <c r="D30" i="1"/>
  <c r="D11" i="1"/>
  <c r="D16" i="1"/>
  <c r="D10" i="1"/>
  <c r="D32" i="1"/>
  <c r="D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16" i="3" l="1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44" i="1"/>
  <c r="M45" i="1"/>
  <c r="M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G266" i="3"/>
  <c r="G267" i="3"/>
  <c r="G268" i="3"/>
  <c r="G269" i="3"/>
  <c r="G270" i="3"/>
  <c r="G271" i="3"/>
  <c r="I4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I45" i="1" s="1"/>
  <c r="G248" i="3"/>
  <c r="G260" i="3"/>
  <c r="G249" i="3"/>
  <c r="G250" i="3"/>
  <c r="G253" i="3"/>
  <c r="G239" i="3"/>
  <c r="I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195" i="3"/>
  <c r="F184" i="3"/>
  <c r="F185" i="3"/>
  <c r="F197" i="3"/>
  <c r="F186" i="3"/>
  <c r="F198" i="3"/>
  <c r="F187" i="3"/>
  <c r="F199" i="3"/>
  <c r="F188" i="3"/>
  <c r="F200" i="3"/>
  <c r="F190" i="3"/>
  <c r="F191" i="3"/>
  <c r="F203" i="3"/>
  <c r="F192" i="3"/>
  <c r="F204" i="3"/>
  <c r="F181" i="3"/>
  <c r="F193" i="3"/>
  <c r="F205" i="3"/>
  <c r="F233" i="3"/>
  <c r="F229" i="3"/>
  <c r="F266" i="3"/>
  <c r="F267" i="3"/>
  <c r="F268" i="3"/>
  <c r="F269" i="3"/>
  <c r="F270" i="3"/>
  <c r="F271" i="3"/>
  <c r="H46" i="1" s="1"/>
  <c r="K46" i="1" s="1"/>
  <c r="F272" i="3"/>
  <c r="F261" i="3"/>
  <c r="F273" i="3"/>
  <c r="F262" i="3"/>
  <c r="F274" i="3"/>
  <c r="F263" i="3"/>
  <c r="F264" i="3"/>
  <c r="F265" i="3"/>
  <c r="F260" i="3"/>
  <c r="F249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I43" i="1" l="1"/>
  <c r="F259" i="3"/>
  <c r="H45" i="1" s="1"/>
  <c r="K45" i="1" s="1"/>
  <c r="F247" i="3"/>
  <c r="F242" i="3"/>
  <c r="F202" i="3"/>
  <c r="F196" i="3"/>
  <c r="H42" i="1" s="1"/>
  <c r="K42" i="1" s="1"/>
  <c r="F189" i="3"/>
  <c r="F206" i="3"/>
  <c r="F238" i="3"/>
  <c r="F236" i="3"/>
  <c r="F237" i="3"/>
  <c r="F235" i="3"/>
  <c r="F201" i="3"/>
  <c r="F232" i="3"/>
  <c r="I41" i="1"/>
  <c r="F222" i="3"/>
  <c r="F212" i="3"/>
  <c r="J46" i="1"/>
  <c r="F211" i="3"/>
  <c r="F210" i="3"/>
  <c r="F221" i="3"/>
  <c r="F208" i="3"/>
  <c r="F219" i="3"/>
  <c r="F217" i="3"/>
  <c r="F207" i="3"/>
  <c r="F216" i="3"/>
  <c r="F220" i="3"/>
  <c r="F215" i="3"/>
  <c r="F214" i="3"/>
  <c r="H41" i="1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43" i="1" s="1"/>
  <c r="K43" i="1" s="1"/>
  <c r="F245" i="3"/>
  <c r="F252" i="3"/>
  <c r="F243" i="3"/>
  <c r="F240" i="3"/>
  <c r="F256" i="3"/>
  <c r="F239" i="3"/>
  <c r="H44" i="1" s="1"/>
  <c r="K44" i="1" s="1"/>
  <c r="F244" i="3"/>
  <c r="F248" i="3"/>
  <c r="F251" i="3"/>
  <c r="F255" i="3"/>
  <c r="N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42" i="1"/>
  <c r="M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F165" i="3"/>
  <c r="J42" i="1"/>
  <c r="F179" i="3"/>
  <c r="F167" i="3"/>
  <c r="F164" i="3"/>
  <c r="F175" i="3"/>
  <c r="F163" i="3"/>
  <c r="J41" i="1"/>
  <c r="J45" i="1"/>
  <c r="N44" i="1"/>
  <c r="J44" i="1"/>
  <c r="N43" i="1"/>
  <c r="J43" i="1"/>
  <c r="N45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41" i="1"/>
  <c r="N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50" i="3" l="1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0" i="1" s="1"/>
  <c r="G140" i="3"/>
  <c r="I2" i="1" s="1"/>
  <c r="G129" i="3"/>
  <c r="G130" i="3"/>
  <c r="G131" i="3"/>
  <c r="G132" i="3"/>
  <c r="G133" i="3"/>
  <c r="F158" i="3"/>
  <c r="F13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J1" i="3" l="1"/>
  <c r="C3" i="12" s="1"/>
  <c r="F128" i="3"/>
  <c r="H40" i="1" s="1"/>
  <c r="K40" i="1" s="1"/>
  <c r="F138" i="3"/>
  <c r="F140" i="3"/>
  <c r="H2" i="1" s="1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0" i="1" l="1"/>
  <c r="J2" i="1"/>
  <c r="F7" i="2"/>
  <c r="F103" i="3" s="1"/>
  <c r="G98" i="3"/>
  <c r="I33" i="1" s="1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37" i="1" s="1"/>
  <c r="K37" i="1" s="1"/>
  <c r="G110" i="3"/>
  <c r="I37" i="1" s="1"/>
  <c r="G122" i="3"/>
  <c r="G121" i="3"/>
  <c r="G111" i="3"/>
  <c r="G112" i="3"/>
  <c r="G113" i="3"/>
  <c r="I38" i="1" s="1"/>
  <c r="G114" i="3"/>
  <c r="G115" i="3"/>
  <c r="G116" i="3"/>
  <c r="I39" i="1" s="1"/>
  <c r="G109" i="3"/>
  <c r="I36" i="1" s="1"/>
  <c r="G105" i="3"/>
  <c r="I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8" i="1" s="1"/>
  <c r="G53" i="3"/>
  <c r="G42" i="3"/>
  <c r="G54" i="3"/>
  <c r="G43" i="3"/>
  <c r="G55" i="3"/>
  <c r="G37" i="3"/>
  <c r="I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29" i="1" s="1"/>
  <c r="G58" i="3"/>
  <c r="G70" i="3"/>
  <c r="G59" i="3"/>
  <c r="G71" i="3"/>
  <c r="G60" i="3"/>
  <c r="F3" i="2"/>
  <c r="F26" i="3" s="1"/>
  <c r="G26" i="3"/>
  <c r="I21" i="1" s="1"/>
  <c r="G27" i="3"/>
  <c r="G28" i="3"/>
  <c r="G17" i="3"/>
  <c r="G29" i="3"/>
  <c r="G18" i="3"/>
  <c r="I18" i="1" s="1"/>
  <c r="G30" i="3"/>
  <c r="I24" i="1" s="1"/>
  <c r="G19" i="3"/>
  <c r="G31" i="3"/>
  <c r="G20" i="3"/>
  <c r="I5" i="1" s="1"/>
  <c r="G32" i="3"/>
  <c r="G21" i="3"/>
  <c r="G33" i="3"/>
  <c r="G22" i="3"/>
  <c r="I19" i="1" s="1"/>
  <c r="G34" i="3"/>
  <c r="G23" i="3"/>
  <c r="G35" i="3"/>
  <c r="G24" i="3"/>
  <c r="I20" i="1" s="1"/>
  <c r="G36" i="3"/>
  <c r="I17" i="1" s="1"/>
  <c r="G25" i="3"/>
  <c r="F6" i="2"/>
  <c r="F82" i="3" s="1"/>
  <c r="G74" i="3"/>
  <c r="G86" i="3"/>
  <c r="G75" i="3"/>
  <c r="G76" i="3"/>
  <c r="G77" i="3"/>
  <c r="G78" i="3"/>
  <c r="G79" i="3"/>
  <c r="G80" i="3"/>
  <c r="G81" i="3"/>
  <c r="I32" i="1" s="1"/>
  <c r="G82" i="3"/>
  <c r="G85" i="3"/>
  <c r="G83" i="3"/>
  <c r="G72" i="3"/>
  <c r="G84" i="3"/>
  <c r="G73" i="3"/>
  <c r="F113" i="3"/>
  <c r="H38" i="1" s="1"/>
  <c r="F114" i="3"/>
  <c r="F115" i="3"/>
  <c r="F116" i="3"/>
  <c r="H39" i="1" s="1"/>
  <c r="K39" i="1" s="1"/>
  <c r="F75" i="3"/>
  <c r="F72" i="3"/>
  <c r="F84" i="3"/>
  <c r="F85" i="3"/>
  <c r="F64" i="3"/>
  <c r="F66" i="3"/>
  <c r="F67" i="3"/>
  <c r="F56" i="3"/>
  <c r="F68" i="3"/>
  <c r="F57" i="3"/>
  <c r="F69" i="3"/>
  <c r="F58" i="3"/>
  <c r="F70" i="3"/>
  <c r="F60" i="3"/>
  <c r="F98" i="3"/>
  <c r="F100" i="3"/>
  <c r="F87" i="3"/>
  <c r="F88" i="3"/>
  <c r="F89" i="3"/>
  <c r="F90" i="3"/>
  <c r="F102" i="3"/>
  <c r="F91" i="3"/>
  <c r="F92" i="3"/>
  <c r="F104" i="3"/>
  <c r="F93" i="3"/>
  <c r="F94" i="3"/>
  <c r="F96" i="3"/>
  <c r="F97" i="3"/>
  <c r="F38" i="3"/>
  <c r="F52" i="3"/>
  <c r="F39" i="3"/>
  <c r="F51" i="3"/>
  <c r="F40" i="3"/>
  <c r="F41" i="3"/>
  <c r="H28" i="1" s="1"/>
  <c r="K28" i="1" s="1"/>
  <c r="F42" i="3"/>
  <c r="F54" i="3"/>
  <c r="F43" i="3"/>
  <c r="F55" i="3"/>
  <c r="F44" i="3"/>
  <c r="F46" i="3"/>
  <c r="F47" i="3"/>
  <c r="F48" i="3"/>
  <c r="F37" i="3"/>
  <c r="H27" i="1" s="1"/>
  <c r="K27" i="1" s="1"/>
  <c r="F49" i="3"/>
  <c r="F20" i="3"/>
  <c r="F21" i="3"/>
  <c r="M40" i="1"/>
  <c r="N40" i="1" s="1"/>
  <c r="K38" i="1" l="1"/>
  <c r="F121" i="3"/>
  <c r="F112" i="3"/>
  <c r="I25" i="1"/>
  <c r="F109" i="3"/>
  <c r="H36" i="1" s="1"/>
  <c r="K36" i="1" s="1"/>
  <c r="F108" i="3"/>
  <c r="F61" i="3"/>
  <c r="F65" i="3"/>
  <c r="F119" i="3"/>
  <c r="F111" i="3"/>
  <c r="F118" i="3"/>
  <c r="F120" i="3"/>
  <c r="H15" i="1" s="1"/>
  <c r="K15" i="1" s="1"/>
  <c r="F122" i="3"/>
  <c r="H34" i="1" s="1"/>
  <c r="F71" i="3"/>
  <c r="F63" i="3"/>
  <c r="F106" i="3"/>
  <c r="F59" i="3"/>
  <c r="F105" i="3"/>
  <c r="H35" i="1" s="1"/>
  <c r="K35" i="1" s="1"/>
  <c r="I7" i="1"/>
  <c r="I3" i="1"/>
  <c r="I23" i="1"/>
  <c r="I22" i="1"/>
  <c r="I26" i="1"/>
  <c r="I10" i="1"/>
  <c r="I31" i="1"/>
  <c r="I9" i="1"/>
  <c r="I34" i="1"/>
  <c r="I14" i="1"/>
  <c r="I6" i="1"/>
  <c r="I30" i="1"/>
  <c r="I13" i="1"/>
  <c r="F23" i="3"/>
  <c r="H7" i="1" s="1"/>
  <c r="K7" i="1" s="1"/>
  <c r="F117" i="3"/>
  <c r="H16" i="1" s="1"/>
  <c r="K16" i="1" s="1"/>
  <c r="I12" i="1"/>
  <c r="I16" i="1"/>
  <c r="I11" i="1"/>
  <c r="I15" i="1"/>
  <c r="I8" i="1"/>
  <c r="I4" i="1"/>
  <c r="J37" i="1"/>
  <c r="J35" i="1"/>
  <c r="J28" i="1"/>
  <c r="J39" i="1"/>
  <c r="J27" i="1"/>
  <c r="J36" i="1"/>
  <c r="J38" i="1"/>
  <c r="H33" i="1"/>
  <c r="K33" i="1" s="1"/>
  <c r="F34" i="3"/>
  <c r="F36" i="3"/>
  <c r="F45" i="3"/>
  <c r="F50" i="3"/>
  <c r="F76" i="3"/>
  <c r="F30" i="3"/>
  <c r="H24" i="1" s="1"/>
  <c r="K24" i="1" s="1"/>
  <c r="F27" i="3"/>
  <c r="F107" i="3"/>
  <c r="H6" i="1"/>
  <c r="K6" i="1" s="1"/>
  <c r="F32" i="3"/>
  <c r="H13" i="1" s="1"/>
  <c r="K13" i="1" s="1"/>
  <c r="F86" i="3"/>
  <c r="F18" i="3"/>
  <c r="H18" i="1" s="1"/>
  <c r="K18" i="1" s="1"/>
  <c r="F31" i="3"/>
  <c r="F24" i="3"/>
  <c r="H20" i="1" s="1"/>
  <c r="K20" i="1" s="1"/>
  <c r="F19" i="3"/>
  <c r="H4" i="1" s="1"/>
  <c r="K4" i="1" s="1"/>
  <c r="H9" i="1"/>
  <c r="F101" i="3"/>
  <c r="F73" i="3"/>
  <c r="H22" i="1" s="1"/>
  <c r="K22" i="1" s="1"/>
  <c r="F74" i="3"/>
  <c r="H30" i="1" s="1"/>
  <c r="K30" i="1" s="1"/>
  <c r="F25" i="3"/>
  <c r="H8" i="1" s="1"/>
  <c r="K8" i="1" s="1"/>
  <c r="F17" i="3"/>
  <c r="F95" i="3"/>
  <c r="F99" i="3"/>
  <c r="F83" i="3"/>
  <c r="F81" i="3"/>
  <c r="H32" i="1" s="1"/>
  <c r="K32" i="1" s="1"/>
  <c r="F80" i="3"/>
  <c r="H29" i="1" s="1"/>
  <c r="K29" i="1" s="1"/>
  <c r="F79" i="3"/>
  <c r="H31" i="1" s="1"/>
  <c r="K31" i="1" s="1"/>
  <c r="F78" i="3"/>
  <c r="F33" i="3"/>
  <c r="F77" i="3"/>
  <c r="F35" i="3"/>
  <c r="H26" i="1" s="1"/>
  <c r="K26" i="1" s="1"/>
  <c r="F29" i="3"/>
  <c r="H25" i="1"/>
  <c r="K25" i="1" s="1"/>
  <c r="F22" i="3"/>
  <c r="H19" i="1" s="1"/>
  <c r="K19" i="1" s="1"/>
  <c r="F28" i="3"/>
  <c r="H23" i="1" s="1"/>
  <c r="K23" i="1" s="1"/>
  <c r="H11" i="1"/>
  <c r="H5" i="1"/>
  <c r="K5" i="1" s="1"/>
  <c r="M2" i="1"/>
  <c r="M35" i="1"/>
  <c r="M36" i="1"/>
  <c r="M37" i="1"/>
  <c r="M38" i="1"/>
  <c r="M39" i="1"/>
  <c r="M30" i="1"/>
  <c r="M24" i="1"/>
  <c r="M29" i="1"/>
  <c r="M26" i="1"/>
  <c r="M23" i="1"/>
  <c r="M12" i="1"/>
  <c r="M18" i="1"/>
  <c r="M32" i="1"/>
  <c r="M19" i="1"/>
  <c r="M22" i="1"/>
  <c r="M21" i="1"/>
  <c r="M28" i="1"/>
  <c r="M15" i="1"/>
  <c r="M13" i="1"/>
  <c r="M14" i="1"/>
  <c r="M10" i="1"/>
  <c r="M7" i="1"/>
  <c r="M5" i="1"/>
  <c r="M4" i="1"/>
  <c r="M34" i="1"/>
  <c r="M17" i="1"/>
  <c r="M20" i="1"/>
  <c r="M33" i="1"/>
  <c r="M11" i="1"/>
  <c r="M9" i="1"/>
  <c r="M27" i="1"/>
  <c r="M25" i="1"/>
  <c r="M16" i="1"/>
  <c r="M8" i="1"/>
  <c r="M6" i="1"/>
  <c r="M31" i="1"/>
  <c r="M3" i="1"/>
  <c r="K11" i="1" l="1"/>
  <c r="K9" i="1"/>
  <c r="J34" i="1"/>
  <c r="K34" i="1"/>
  <c r="H3" i="1"/>
  <c r="K3" i="1" s="1"/>
  <c r="J19" i="1"/>
  <c r="J18" i="1"/>
  <c r="J7" i="1"/>
  <c r="J13" i="1"/>
  <c r="J25" i="1"/>
  <c r="J16" i="1"/>
  <c r="J6" i="1"/>
  <c r="J8" i="1"/>
  <c r="J15" i="1"/>
  <c r="J33" i="1"/>
  <c r="J26" i="1"/>
  <c r="J30" i="1"/>
  <c r="J32" i="1"/>
  <c r="J22" i="1"/>
  <c r="J23" i="1"/>
  <c r="J24" i="1"/>
  <c r="J9" i="1"/>
  <c r="J5" i="1"/>
  <c r="J31" i="1"/>
  <c r="J4" i="1"/>
  <c r="J11" i="1"/>
  <c r="J29" i="1"/>
  <c r="J20" i="1"/>
  <c r="H21" i="1"/>
  <c r="K21" i="1" s="1"/>
  <c r="N2" i="1"/>
  <c r="R1" i="1"/>
  <c r="C5" i="12" s="1"/>
  <c r="C7" i="12" s="1"/>
  <c r="H17" i="1"/>
  <c r="K17" i="1" s="1"/>
  <c r="H12" i="1"/>
  <c r="K12" i="1" s="1"/>
  <c r="H14" i="1"/>
  <c r="K14" i="1" s="1"/>
  <c r="H10" i="1"/>
  <c r="K10" i="1" s="1"/>
  <c r="N35" i="1"/>
  <c r="N36" i="1"/>
  <c r="N39" i="1"/>
  <c r="N37" i="1"/>
  <c r="J3" i="1" l="1"/>
  <c r="J10" i="1"/>
  <c r="J12" i="1"/>
  <c r="J14" i="1"/>
  <c r="J17" i="1"/>
  <c r="J21" i="1"/>
  <c r="N38" i="1"/>
  <c r="N32" i="1"/>
  <c r="N33" i="1"/>
  <c r="N29" i="1" l="1"/>
  <c r="N34" i="1"/>
  <c r="N31" i="1"/>
  <c r="N27" i="1" l="1"/>
  <c r="N20" i="1"/>
  <c r="N28" i="1"/>
  <c r="N30" i="1"/>
  <c r="N6" i="1"/>
  <c r="N25" i="1"/>
  <c r="N14" i="1"/>
  <c r="N12" i="1"/>
  <c r="N7" i="1"/>
  <c r="N18" i="1"/>
  <c r="N13" i="1"/>
  <c r="N3" i="1"/>
  <c r="N9" i="1"/>
  <c r="N5" i="1"/>
  <c r="N21" i="1"/>
  <c r="N16" i="1"/>
  <c r="N8" i="1"/>
  <c r="N22" i="1"/>
  <c r="N10" i="1"/>
  <c r="N11" i="1"/>
  <c r="N23" i="1"/>
  <c r="N26" i="1"/>
  <c r="N17" i="1"/>
  <c r="N15" i="1" l="1"/>
  <c r="N24" i="1"/>
  <c r="N4" i="1"/>
  <c r="N19" i="1"/>
  <c r="O20" i="1" s="1"/>
  <c r="O4" i="1" l="1"/>
  <c r="O9" i="1"/>
  <c r="O3" i="1"/>
  <c r="O12" i="1"/>
  <c r="O18" i="1"/>
  <c r="O7" i="1"/>
  <c r="O27" i="1"/>
  <c r="O19" i="1"/>
  <c r="O46" i="1"/>
  <c r="O5" i="1"/>
  <c r="O24" i="1"/>
  <c r="O38" i="1"/>
  <c r="O31" i="1"/>
  <c r="O36" i="1"/>
  <c r="O34" i="1"/>
  <c r="O35" i="1"/>
  <c r="O29" i="1"/>
  <c r="O43" i="1"/>
  <c r="O44" i="1"/>
  <c r="O45" i="1"/>
  <c r="O42" i="1"/>
  <c r="O41" i="1"/>
  <c r="O40" i="1"/>
  <c r="O37" i="1"/>
  <c r="O39" i="1"/>
  <c r="O16" i="1"/>
  <c r="O15" i="1"/>
  <c r="O26" i="1"/>
  <c r="O13" i="1"/>
  <c r="O22" i="1"/>
  <c r="O17" i="1"/>
  <c r="O10" i="1"/>
  <c r="G19" i="1"/>
  <c r="E42" i="1"/>
  <c r="L34" i="1"/>
  <c r="G45" i="1"/>
  <c r="E16" i="1"/>
  <c r="E45" i="1"/>
  <c r="L27" i="1"/>
  <c r="L20" i="1"/>
  <c r="L43" i="1"/>
  <c r="L42" i="1"/>
  <c r="L4" i="1"/>
  <c r="L44" i="1"/>
  <c r="E39" i="1"/>
  <c r="E44" i="1"/>
  <c r="E7" i="1"/>
  <c r="E10" i="1"/>
  <c r="L31" i="1"/>
  <c r="L13" i="1"/>
  <c r="G24" i="1"/>
  <c r="G40" i="1"/>
  <c r="G22" i="1"/>
  <c r="E20" i="1"/>
  <c r="G46" i="1"/>
  <c r="G27" i="1"/>
  <c r="L41" i="1"/>
  <c r="L46" i="1"/>
  <c r="G20" i="1"/>
  <c r="E34" i="1"/>
  <c r="E41" i="1"/>
  <c r="E46" i="1"/>
  <c r="L38" i="1"/>
  <c r="G31" i="1"/>
  <c r="E22" i="1"/>
  <c r="L24" i="1"/>
  <c r="G7" i="1"/>
  <c r="L26" i="1"/>
  <c r="L17" i="1"/>
  <c r="E26" i="1"/>
  <c r="L7" i="1"/>
  <c r="E13" i="1"/>
  <c r="G39" i="1"/>
  <c r="L3" i="1"/>
  <c r="G5" i="1"/>
  <c r="E38" i="1"/>
  <c r="E18" i="1"/>
  <c r="G16" i="1"/>
  <c r="E27" i="1"/>
  <c r="G13" i="1"/>
  <c r="E9" i="1"/>
  <c r="L5" i="1"/>
  <c r="L36" i="1"/>
  <c r="G36" i="1"/>
  <c r="G9" i="1"/>
  <c r="E5" i="1"/>
  <c r="E40" i="1"/>
  <c r="L9" i="1"/>
  <c r="L40" i="1"/>
  <c r="G29" i="1"/>
  <c r="L29" i="1"/>
  <c r="E19" i="1"/>
  <c r="L15" i="1"/>
  <c r="L12" i="1"/>
  <c r="E31" i="1"/>
  <c r="E37" i="1"/>
  <c r="G42" i="1"/>
  <c r="G43" i="1"/>
  <c r="E12" i="1"/>
  <c r="L18" i="1"/>
  <c r="G35" i="1"/>
  <c r="E4" i="1"/>
  <c r="L16" i="1"/>
  <c r="L35" i="1"/>
  <c r="G38" i="1"/>
  <c r="G37" i="1"/>
  <c r="G41" i="1"/>
  <c r="L22" i="1"/>
  <c r="G17" i="1"/>
  <c r="L39" i="1"/>
  <c r="E43" i="1"/>
  <c r="E15" i="1"/>
  <c r="E3" i="1"/>
  <c r="E17" i="1"/>
  <c r="G15" i="1"/>
  <c r="L45" i="1"/>
  <c r="L19" i="1"/>
  <c r="E29" i="1"/>
  <c r="E24" i="1"/>
  <c r="G44" i="1"/>
  <c r="G3" i="1"/>
  <c r="G34" i="1"/>
  <c r="G26" i="1"/>
  <c r="E36" i="1"/>
  <c r="L37" i="1"/>
  <c r="E35" i="1"/>
  <c r="G4" i="1"/>
  <c r="G18" i="1"/>
  <c r="G10" i="1"/>
  <c r="L10" i="1"/>
  <c r="G12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<sst xmlns="http://schemas.openxmlformats.org/spreadsheetml/2006/main" count="211" uniqueCount="113">
  <si>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</si>
  <si>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</si>
  <si>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</si>
  <si>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</si>
  <si>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</si>
  <si>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</si>
  <si>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</si>
  <si>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</si>
  <si>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</si>
  <si>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</si>
  <si>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</si>
  <si>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</si>
  <si>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</si>
  <si>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</si>
  <si>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</si>
  <si>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</si>
  <si>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</si>
  <si>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</si>
  <si>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</si>
  <si>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</si>
  <si>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</si>
  <si>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</si>
  <si>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</si>
  <si>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</si>
  <si>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</si>
  <si>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</si>
  <si>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</si>
  <si>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</si>
  <si>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</si>
  <si>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</si>
  <si>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</si>
  <si>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</si>
  <si>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</si>
  <si>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</si>
  <si>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</si>
  <si>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</si>
  <si>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</si>
  <si>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</si>
  <si>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</si>
  <si>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</si>
  <si>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</si>
  <si>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</si>
  <si>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</si>
  <si>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</si>
  <si>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</si>
  <si>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</si>
  <si>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</si>
  <si>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</si>
  <si>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</si>
  <si>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</si>
  <si>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</si>
  <si>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</si>
  <si>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</si>
  <si>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</si>
  <si>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</si>
  <si>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</si>
  <si>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</si>
  <si>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</si>
  <si>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</si>
  <si>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</si>
  <si>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</si>
  <si>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</si>
  <si>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</si>
  <si>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</si>
  <si>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</si>
  <si>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</si>
  <si>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</si>
  <si>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</si>
  <si>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</si>
  <si>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</si>
  <si>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</si>
  <si>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</si>
  <si>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</si>
  <si>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</si>
  <si>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</si>
  <si>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</si>
  <si>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</si>
  <si>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</si>
  <si>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</si>
  <si>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</si>
  <si>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</si>
  <si>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</si>
  <si>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</si>
  <si>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</si>
  <si>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</si>
  <si>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</si>
  <si>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</si>
  <si>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</si>
  <si>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</si>
  <si>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</si>
  <si>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</si>
  <si>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</si>
  <si>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</si>
  <si>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</si>
  <si>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</si>
  <si>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</si>
  <si>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</si>
  <si>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</si>
  <si>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</si>
  <si>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</si>
  <si>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</si>
  <si>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</si>
  <si>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</si>
  <si>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</si>
  <si>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</si>
  <si>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</si>
  <si>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</si>
  <si>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</si>
  <si>
    <t>Renter</t>
  </si>
  <si>
    <t>Renter 2016</t>
  </si>
  <si>
    <t>Renter 2017</t>
  </si>
  <si>
    <t>Renter 2018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</si>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</sst>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  <xf numFmtId="165" fontId="0" fillId="0" borderId="1" xfId="4" applyNumberFormat="1" applyFont="1" applyBorder="1"/>
    <xf numFmtId="165" fontId="14" fillId="0" borderId="0" xfId="4" applyNumberFormat="1" applyFont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3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i val="0"/>
      </font>
      <numFmt numFmtId="166" formatCode="0.0\ 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6" totalsRowShown="0" headerRowDxfId="32" dataDxfId="31">
  <autoFilter ref="A1:O46"/>
  <sortState ref="A2:O46">
    <sortCondition ref="A1:A46"/>
  </sortState>
  <tableColumns count="15">
    <tableColumn id="1" name="id" dataDxfId="30"/>
    <tableColumn id="2" name="name" dataDxfId="29"/>
    <tableColumn id="3" name="active" dataDxfId="28"/>
    <tableColumn id="9" name="tickets" dataDxfId="27">
      <calculatedColumnFormula>SUMIF(Sales!B:B,A2,Sales!D:D)</calculatedColumnFormula>
    </tableColumn>
    <tableColumn id="12" name="#t" dataDxfId="26">
      <calculatedColumnFormula>IF($C2=0," ",COUNTIFS($C:$C,1,D:D,"&gt;"&amp;D2)+1)</calculatedColumnFormula>
    </tableColumn>
    <tableColumn id="10" name="prizes" dataDxfId="25">
      <calculatedColumnFormula>SUMIF(Prizes!B:B,A2,Prizes!D:D)</calculatedColumnFormula>
    </tableColumn>
    <tableColumn id="13" name="#p" dataDxfId="24">
      <calculatedColumnFormula>IF($C2=0," ",COUNTIFS($C:$C,1,F:F,"&gt;"&amp;F2)+1)</calculatedColumnFormula>
    </tableColumn>
    <tableColumn id="7" name="μ" dataDxfId="23">
      <calculatedColumnFormula>SUMIF(Sales!B:B,A2,Sales!F:F)</calculatedColumnFormula>
    </tableColumn>
    <tableColumn id="11" name="σ" dataDxfId="22">
      <calculatedColumnFormula>SQRT(SUMIF(Sales!B:B,A2,Sales!G:G))</calculatedColumnFormula>
    </tableColumn>
    <tableColumn id="5" name="(pr - μ)/σ" dataDxfId="21">
      <calculatedColumnFormula>(F2-H2)/I2</calculatedColumnFormula>
    </tableColumn>
    <tableColumn id="15" name="prob" dataDxfId="20" dataCellStyle="Percent">
      <calculatedColumnFormula>IF(F2&gt;H2,1-_xlfn.NORM.DIST(F2,H2,I2,1),_xlfn.NORM.DIST(F2,H2,I2,1))</calculatedColumnFormula>
    </tableColumn>
    <tableColumn id="6" name="rank" dataDxfId="19">
      <calculatedColumnFormula>IF($C2=0," ",COUNTIFS($C:$C,1,J:J,"&gt;"&amp;J2)+1)</calculatedColumnFormula>
    </tableColumn>
    <tableColumn id="8" name="cost" dataDxfId="18">
      <calculatedColumnFormula>SUMIF(Sales!B:B,A2,Sales!E:E)</calculatedColumnFormula>
    </tableColumn>
    <tableColumn id="4" name="cost/μ" dataDxfId="17">
      <calculatedColumnFormula>M2/H2</calculatedColumnFormula>
    </tableColumn>
    <tableColumn id="14" name="#i" dataDxfId="16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F16">
  <autoFilter ref="A1:F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date" dataDxfId="15"/>
    <tableColumn id="4" name="cost" dataDxfId="14"/>
    <tableColumn id="3" name="sales" dataDxfId="13">
      <calculatedColumnFormula>SUMIFS(Sales!D:D,Sales!C:C,A2)</calculatedColumnFormula>
    </tableColumn>
    <tableColumn id="5" name="prizes" totalsRowFunction="sum" dataDxfId="12">
      <calculatedColumnFormula>SUMIFS(Prizes!D:D,Prizes!C:C,A2)</calculatedColumnFormula>
    </tableColumn>
    <tableColumn id="6" name="µ/ticket" dataDxfId="11" totalsRowDxfId="10">
      <calculatedColumnFormula>E2/D2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74" totalsRowShown="0">
  <autoFilter ref="A1:G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 headerRowDxfId="3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3" totalsRowShown="0" headerRowDxfId="2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workbookViewId="0">
      <selection activeCell="G7" sqref="G7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70" t="s">
        <v>42</v>
      </c>
      <c r="C2" s="70"/>
      <c r="D2" s="70"/>
      <c r="E2" s="70"/>
      <c r="F2" s="70"/>
      <c r="G2" s="70"/>
      <c r="H2" s="70"/>
      <c r="I2" s="70"/>
      <c r="J2" s="70"/>
      <c r="K2" s="70"/>
      <c r="L2" s="71" t="s">
        <v>41</v>
      </c>
      <c r="M2" s="71"/>
      <c r="N2" s="71"/>
      <c r="O2" s="71"/>
      <c r="P2" s="71"/>
      <c r="Q2" s="71"/>
      <c r="R2" s="71"/>
      <c r="S2" s="71"/>
      <c r="T2" s="71"/>
      <c r="U2" s="71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15</v>
      </c>
      <c r="F4" s="23">
        <f>INDEX(Persons!$F:$F,MATCH(C4,Persons!$A:$A,0))</f>
        <v>2</v>
      </c>
      <c r="G4" s="24">
        <f>INDEX(Persons!$H:$H,MATCH(C4,Persons!$A:$A,0))</f>
        <v>0.59948542024013718</v>
      </c>
      <c r="H4" s="24">
        <f>INDEX(Persons!$I:$I,MATCH(C4,Persons!$A:$A,0))</f>
        <v>0.73982863701939761</v>
      </c>
      <c r="I4" s="24">
        <f>INDEX(Persons!$J:$J,MATCH(C4,Persons!$A:$A,0))</f>
        <v>1.8930256409135764</v>
      </c>
      <c r="J4" s="50">
        <f>INDEX(Persons!$K:$K,MATCH(C4,Persons!$A:$A,0))</f>
        <v>2.9177229841034769E-2</v>
      </c>
      <c r="K4" s="44">
        <f>INDEX(Persons!$N:$N,MATCH(C4,Persons!$A:$A,0))</f>
        <v>250.21459227467813</v>
      </c>
      <c r="L4" s="14">
        <f>LARGE(Persons!L:L,1+ROW(L4)-ROW(L$4))</f>
        <v>33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32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44</v>
      </c>
      <c r="D6" s="23" t="str">
        <f>INDEX(Persons!$B:$B,MATCH(C6,Persons!$A:$A,0))</f>
        <v>Jan</v>
      </c>
      <c r="E6" s="23">
        <f>INDEX(Persons!$D:$D,MATCH(C6,Persons!$A:$A,0))</f>
        <v>5</v>
      </c>
      <c r="F6" s="23">
        <f>INDEX(Persons!$F:$F,MATCH(C6,Persons!$A:$A,0))</f>
        <v>1</v>
      </c>
      <c r="G6" s="24">
        <f>INDEX(Persons!$H:$H,MATCH(C6,Persons!$A:$A,0))</f>
        <v>0.32608695652173914</v>
      </c>
      <c r="H6" s="24">
        <f>INDEX(Persons!$I:$I,MATCH(C6,Persons!$A:$A,0))</f>
        <v>0.53983489724168388</v>
      </c>
      <c r="I6" s="24">
        <f>INDEX(Persons!$J:$J,MATCH(C6,Persons!$A:$A,0))</f>
        <v>1.2483688011309693</v>
      </c>
      <c r="J6" s="50">
        <f>INDEX(Persons!$K:$K,MATCH(C6,Persons!$A:$A,0))</f>
        <v>0.10594801446913715</v>
      </c>
      <c r="K6" s="44">
        <f>INDEX(Persons!$N:$N,MATCH(C6,Persons!$A:$A,0))</f>
        <v>153.33333333333334</v>
      </c>
      <c r="L6" s="14">
        <f>LARGE(Persons!L:L,1+ROW(L6)-ROW(L$4))</f>
        <v>31</v>
      </c>
      <c r="M6" s="14">
        <f t="array" ref="M6">INDEX(Persons!A:A,SMALL(IF(Persons!L:L=L6,ROW(Persons!L:L)-ROW(Persons!$L$1)+1),COUNTIF($L$4:L6,L6)))</f>
        <v>10</v>
      </c>
      <c r="N6" s="14" t="str">
        <f>INDEX(Persons!$B:$B,MATCH(M6,Persons!$A:$A,0))</f>
        <v>Odd</v>
      </c>
      <c r="O6" s="14">
        <f>INDEX(Persons!$D:$D,MATCH(M6,Persons!$A:$A,0))</f>
        <v>120</v>
      </c>
      <c r="P6" s="14">
        <f>INDEX(Persons!$F:$F,MATCH(M6,Persons!$A:$A,0))</f>
        <v>3</v>
      </c>
      <c r="Q6" s="15">
        <f>INDEX(Persons!$H:$H,MATCH(M6,Persons!$A:$A,0))</f>
        <v>5.3738881235615397</v>
      </c>
      <c r="R6" s="15">
        <f>INDEX(Persons!$I:$I,MATCH(M6,Persons!$A:$A,0))</f>
        <v>2.1775157131870162</v>
      </c>
      <c r="S6" s="15">
        <f>INDEX(Persons!$J:$J,MATCH(M6,Persons!$A:$A,0))</f>
        <v>-1.0901818568680326</v>
      </c>
      <c r="T6" s="51">
        <f>INDEX(Persons!$K:$K,MATCH(M6,Persons!$A:$A,0))</f>
        <v>0.13781652188722632</v>
      </c>
      <c r="U6" s="46">
        <f>INDEX(Persons!$N:$N,MATCH(M6,Persons!$A:$A,0))</f>
        <v>241.91050690099334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14</v>
      </c>
      <c r="D7" s="23" t="str">
        <f>INDEX(Persons!$B:$B,MATCH(C7,Persons!$A:$A,0))</f>
        <v>Truls</v>
      </c>
      <c r="E7" s="23">
        <f>INDEX(Persons!$D:$D,MATCH(C7,Persons!$A:$A,0))</f>
        <v>73</v>
      </c>
      <c r="F7" s="23">
        <f>INDEX(Persons!$F:$F,MATCH(C7,Persons!$A:$A,0))</f>
        <v>5</v>
      </c>
      <c r="G7" s="24">
        <f>INDEX(Persons!$H:$H,MATCH(C7,Persons!$A:$A,0))</f>
        <v>3.4840829499620698</v>
      </c>
      <c r="H7" s="24">
        <f>INDEX(Persons!$I:$I,MATCH(C7,Persons!$A:$A,0))</f>
        <v>1.7530186833491146</v>
      </c>
      <c r="I7" s="24">
        <f>INDEX(Persons!$J:$J,MATCH(C7,Persons!$A:$A,0))</f>
        <v>0.8647466592551053</v>
      </c>
      <c r="J7" s="50">
        <f>INDEX(Persons!$K:$K,MATCH(C7,Persons!$A:$A,0))</f>
        <v>0.19358892686978058</v>
      </c>
      <c r="K7" s="44">
        <f>INDEX(Persons!$N:$N,MATCH(C7,Persons!$A:$A,0))</f>
        <v>221.0050710785697</v>
      </c>
      <c r="L7" s="14">
        <f>LARGE(Persons!L:L,1+ROW(L7)-ROW(L$4))</f>
        <v>30</v>
      </c>
      <c r="M7" s="14">
        <f t="array" ref="M7">INDEX(Persons!A:A,SMALL(IF(Persons!L:L=L7,ROW(Persons!L:L)-ROW(Persons!$L$1)+1),COUNTIF($L$4:L7,L7)))</f>
        <v>1</v>
      </c>
      <c r="N7" s="14" t="str">
        <f>INDEX(Persons!$B:$B,MATCH(M7,Persons!$A:$A,0))</f>
        <v>Anders W</v>
      </c>
      <c r="O7" s="14">
        <f>INDEX(Persons!$D:$D,MATCH(M7,Persons!$A:$A,0))</f>
        <v>102</v>
      </c>
      <c r="P7" s="14">
        <f>INDEX(Persons!$F:$F,MATCH(M7,Persons!$A:$A,0))</f>
        <v>3</v>
      </c>
      <c r="Q7" s="15">
        <f>INDEX(Persons!$H:$H,MATCH(M7,Persons!$A:$A,0))</f>
        <v>5.0238575544420883</v>
      </c>
      <c r="R7" s="15">
        <f>INDEX(Persons!$I:$I,MATCH(M7,Persons!$A:$A,0))</f>
        <v>2.0742542497121694</v>
      </c>
      <c r="S7" s="15">
        <f>INDEX(Persons!$J:$J,MATCH(M7,Persons!$A:$A,0))</f>
        <v>-0.97570370398080453</v>
      </c>
      <c r="T7" s="51">
        <f>INDEX(Persons!$K:$K,MATCH(M7,Persons!$A:$A,0))</f>
        <v>0.16460565809130867</v>
      </c>
      <c r="U7" s="46">
        <f>INDEX(Persons!$N:$N,MATCH(M7,Persons!$A:$A,0))</f>
        <v>220.94575492462749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29</v>
      </c>
      <c r="M8" s="14">
        <f t="array" ref="M8">INDEX(Persons!A:A,SMALL(IF(Persons!L:L=L8,ROW(Persons!L:L)-ROW(Persons!$L$1)+1),COUNTIF($L$4:L8,L8)))</f>
        <v>13</v>
      </c>
      <c r="N8" s="14" t="str">
        <f>INDEX(Persons!$B:$B,MATCH(M8,Persons!$A:$A,0))</f>
        <v>Sven</v>
      </c>
      <c r="O8" s="14">
        <f>INDEX(Persons!$D:$D,MATCH(M8,Persons!$A:$A,0))</f>
        <v>38</v>
      </c>
      <c r="P8" s="14">
        <f>INDEX(Persons!$F:$F,MATCH(M8,Persons!$A:$A,0))</f>
        <v>1</v>
      </c>
      <c r="Q8" s="15">
        <f>INDEX(Persons!$H:$H,MATCH(M8,Persons!$A:$A,0))</f>
        <v>2.1292839623966007</v>
      </c>
      <c r="R8" s="15">
        <f>INDEX(Persons!$I:$I,MATCH(M8,Persons!$A:$A,0))</f>
        <v>1.3555226273956775</v>
      </c>
      <c r="S8" s="15">
        <f>INDEX(Persons!$J:$J,MATCH(M8,Persons!$A:$A,0))</f>
        <v>-0.83309856993406151</v>
      </c>
      <c r="T8" s="51">
        <f>INDEX(Persons!$K:$K,MATCH(M8,Persons!$A:$A,0))</f>
        <v>0.20239457002747768</v>
      </c>
      <c r="U8" s="46">
        <f>INDEX(Persons!$N:$N,MATCH(M8,Persons!$A:$A,0))</f>
        <v>197.2494075084621</v>
      </c>
    </row>
    <row r="10" spans="2:21" x14ac:dyDescent="0.35">
      <c r="B10" s="69" t="s">
        <v>47</v>
      </c>
      <c r="C10" s="69"/>
      <c r="D10" s="69"/>
      <c r="E10" s="69"/>
      <c r="F10" s="69"/>
      <c r="G10" s="69"/>
      <c r="H10" s="69"/>
      <c r="I10" s="69"/>
      <c r="J10" s="69"/>
      <c r="K10" s="69"/>
      <c r="L10" s="72" t="s">
        <v>46</v>
      </c>
      <c r="M10" s="72"/>
      <c r="N10" s="72"/>
      <c r="O10" s="72"/>
      <c r="P10" s="72"/>
      <c r="Q10" s="72"/>
      <c r="R10" s="72"/>
      <c r="S10" s="72"/>
      <c r="T10" s="72"/>
      <c r="U10" s="72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157</v>
      </c>
      <c r="F12" s="18">
        <f>INDEX(Persons!$F:$F,MATCH(C12,Persons!$A:$A,0))</f>
        <v>8</v>
      </c>
      <c r="G12" s="19">
        <f>INDEX(Persons!$H:$H,MATCH(C12,Persons!$A:$A,0))</f>
        <v>7.2530579034546712</v>
      </c>
      <c r="H12" s="19">
        <f>INDEX(Persons!$I:$I,MATCH(C12,Persons!$A:$A,0))</f>
        <v>2.4711886604511184</v>
      </c>
      <c r="I12" s="19">
        <f>INDEX(Persons!$J:$J,MATCH(C12,Persons!$A:$A,0))</f>
        <v>0.30226024766922233</v>
      </c>
      <c r="J12" s="52">
        <f>INDEX(Persons!$K:$K,MATCH(C12,Persons!$A:$A,0))</f>
        <v>0.38122683981814831</v>
      </c>
      <c r="K12" s="45">
        <f>INDEX(Persons!$N:$N,MATCH(C12,Persons!$A:$A,0))</f>
        <v>239.89881552872043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157</v>
      </c>
      <c r="P12" s="10">
        <f>INDEX(Persons!$F:$F,MATCH(M12,Persons!$A:$A,0))</f>
        <v>8</v>
      </c>
      <c r="Q12" s="11">
        <f>INDEX(Persons!$H:$H,MATCH(M12,Persons!$A:$A,0))</f>
        <v>7.2530579034546712</v>
      </c>
      <c r="R12" s="11">
        <f>INDEX(Persons!$I:$I,MATCH(M12,Persons!$A:$A,0))</f>
        <v>2.4711886604511184</v>
      </c>
      <c r="S12" s="11">
        <f>INDEX(Persons!$J:$J,MATCH(M12,Persons!$A:$A,0))</f>
        <v>0.30226024766922233</v>
      </c>
      <c r="T12" s="53">
        <f>INDEX(Persons!$K:$K,MATCH(M12,Persons!$A:$A,0))</f>
        <v>0.38122683981814831</v>
      </c>
      <c r="U12" s="47">
        <f>INDEX(Persons!$N:$N,MATCH(M12,Persons!$A:$A,0))</f>
        <v>239.89881552872043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73</v>
      </c>
      <c r="F13" s="18">
        <f>INDEX(Persons!$F:$F,MATCH(C13,Persons!$A:$A,0))</f>
        <v>5</v>
      </c>
      <c r="G13" s="19">
        <f>INDEX(Persons!$H:$H,MATCH(C13,Persons!$A:$A,0))</f>
        <v>3.4840829499620698</v>
      </c>
      <c r="H13" s="19">
        <f>INDEX(Persons!$I:$I,MATCH(C13,Persons!$A:$A,0))</f>
        <v>1.7530186833491146</v>
      </c>
      <c r="I13" s="19">
        <f>INDEX(Persons!$J:$J,MATCH(C13,Persons!$A:$A,0))</f>
        <v>0.8647466592551053</v>
      </c>
      <c r="J13" s="52">
        <f>INDEX(Persons!$K:$K,MATCH(C13,Persons!$A:$A,0))</f>
        <v>0.19358892686978058</v>
      </c>
      <c r="K13" s="45">
        <f>INDEX(Persons!$N:$N,MATCH(C13,Persons!$A:$A,0))</f>
        <v>221.0050710785697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120</v>
      </c>
      <c r="P13" s="10">
        <f>INDEX(Persons!$F:$F,MATCH(M13,Persons!$A:$A,0))</f>
        <v>3</v>
      </c>
      <c r="Q13" s="11">
        <f>INDEX(Persons!$H:$H,MATCH(M13,Persons!$A:$A,0))</f>
        <v>5.3738881235615397</v>
      </c>
      <c r="R13" s="11">
        <f>INDEX(Persons!$I:$I,MATCH(M13,Persons!$A:$A,0))</f>
        <v>2.1775157131870162</v>
      </c>
      <c r="S13" s="11">
        <f>INDEX(Persons!$J:$J,MATCH(M13,Persons!$A:$A,0))</f>
        <v>-1.0901818568680326</v>
      </c>
      <c r="T13" s="53">
        <f>INDEX(Persons!$K:$K,MATCH(M13,Persons!$A:$A,0))</f>
        <v>0.13781652188722632</v>
      </c>
      <c r="U13" s="47">
        <f>INDEX(Persons!$N:$N,MATCH(M13,Persons!$A:$A,0))</f>
        <v>241.91050690099334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5</v>
      </c>
      <c r="D14" s="18" t="str">
        <f>INDEX(Persons!$B:$B,MATCH(C14,Persons!$A:$A,0))</f>
        <v>Johanne</v>
      </c>
      <c r="E14" s="18">
        <f>INDEX(Persons!$D:$D,MATCH(C14,Persons!$A:$A,0))</f>
        <v>64</v>
      </c>
      <c r="F14" s="18">
        <f>INDEX(Persons!$F:$F,MATCH(C14,Persons!$A:$A,0))</f>
        <v>4</v>
      </c>
      <c r="G14" s="19">
        <f>INDEX(Persons!$H:$H,MATCH(C14,Persons!$A:$A,0))</f>
        <v>2.9523340876001374</v>
      </c>
      <c r="H14" s="19">
        <f>INDEX(Persons!$I:$I,MATCH(C14,Persons!$A:$A,0))</f>
        <v>1.6246358262190024</v>
      </c>
      <c r="I14" s="19">
        <f>INDEX(Persons!$J:$J,MATCH(C14,Persons!$A:$A,0))</f>
        <v>0.64486200260527571</v>
      </c>
      <c r="J14" s="52">
        <f>INDEX(Persons!$K:$K,MATCH(C14,Persons!$A:$A,0))</f>
        <v>0.259508308715931</v>
      </c>
      <c r="K14" s="45">
        <f>INDEX(Persons!$N:$N,MATCH(C14,Persons!$A:$A,0))</f>
        <v>250.64913998317971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7</v>
      </c>
      <c r="D15" s="18" t="str">
        <f>INDEX(Persons!$B:$B,MATCH(C15,Persons!$A:$A,0))</f>
        <v>Kim</v>
      </c>
      <c r="E15" s="18">
        <f>INDEX(Persons!$D:$D,MATCH(C15,Persons!$A:$A,0))</f>
        <v>75</v>
      </c>
      <c r="F15" s="18">
        <f>INDEX(Persons!$F:$F,MATCH(C15,Persons!$A:$A,0))</f>
        <v>4</v>
      </c>
      <c r="G15" s="19">
        <f>INDEX(Persons!$H:$H,MATCH(C15,Persons!$A:$A,0))</f>
        <v>3.0883035773743104</v>
      </c>
      <c r="H15" s="19">
        <f>INDEX(Persons!$I:$I,MATCH(C15,Persons!$A:$A,0))</f>
        <v>1.645289709282524</v>
      </c>
      <c r="I15" s="19">
        <f>INDEX(Persons!$J:$J,MATCH(C15,Persons!$A:$A,0))</f>
        <v>0.55412515952783847</v>
      </c>
      <c r="J15" s="52">
        <f>INDEX(Persons!$K:$K,MATCH(C15,Persons!$A:$A,0))</f>
        <v>0.28974659632997213</v>
      </c>
      <c r="K15" s="45">
        <f>INDEX(Persons!$N:$N,MATCH(C15,Persons!$A:$A,0))</f>
        <v>259.04189143224175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91</v>
      </c>
      <c r="P15" s="10">
        <f>INDEX(Persons!$F:$F,MATCH(M15,Persons!$A:$A,0))</f>
        <v>3</v>
      </c>
      <c r="Q15" s="11">
        <f>INDEX(Persons!$H:$H,MATCH(M15,Persons!$A:$A,0))</f>
        <v>4.1607621161309751</v>
      </c>
      <c r="R15" s="11">
        <f>INDEX(Persons!$I:$I,MATCH(M15,Persons!$A:$A,0))</f>
        <v>1.9032990868959521</v>
      </c>
      <c r="S15" s="11">
        <f>INDEX(Persons!$J:$J,MATCH(M15,Persons!$A:$A,0))</f>
        <v>-0.609868477383676</v>
      </c>
      <c r="T15" s="53">
        <f>INDEX(Persons!$K:$K,MATCH(M15,Persons!$A:$A,0))</f>
        <v>0.27097446775170275</v>
      </c>
      <c r="U15" s="47">
        <f>INDEX(Persons!$N:$N,MATCH(M15,Persons!$A:$A,0))</f>
        <v>216.30652627574281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15</v>
      </c>
      <c r="D16" s="18" t="str">
        <f>INDEX(Persons!$B:$B,MATCH(C16,Persons!$A:$A,0))</f>
        <v>Yngvar</v>
      </c>
      <c r="E16" s="18">
        <f>INDEX(Persons!$D:$D,MATCH(C16,Persons!$A:$A,0))</f>
        <v>64</v>
      </c>
      <c r="F16" s="18">
        <f>INDEX(Persons!$F:$F,MATCH(C16,Persons!$A:$A,0))</f>
        <v>4</v>
      </c>
      <c r="G16" s="19">
        <f>INDEX(Persons!$H:$H,MATCH(C16,Persons!$A:$A,0))</f>
        <v>3.5729121587717425</v>
      </c>
      <c r="H16" s="19">
        <f>INDEX(Persons!$I:$I,MATCH(C16,Persons!$A:$A,0))</f>
        <v>1.7690626415061241</v>
      </c>
      <c r="I16" s="19">
        <f>INDEX(Persons!$J:$J,MATCH(C16,Persons!$A:$A,0))</f>
        <v>0.24142041734861824</v>
      </c>
      <c r="J16" s="52">
        <f>INDEX(Persons!$K:$K,MATCH(C16,Persons!$A:$A,0))</f>
        <v>0.40461464495785371</v>
      </c>
      <c r="K16" s="45">
        <f>INDEX(Persons!$N:$N,MATCH(C16,Persons!$A:$A,0))</f>
        <v>207.11396393646277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82</v>
      </c>
      <c r="P16" s="10">
        <f>INDEX(Persons!$F:$F,MATCH(M16,Persons!$A:$A,0))</f>
        <v>3</v>
      </c>
      <c r="Q16" s="11">
        <f>INDEX(Persons!$H:$H,MATCH(M16,Persons!$A:$A,0))</f>
        <v>3.7971257524946109</v>
      </c>
      <c r="R16" s="11">
        <f>INDEX(Persons!$I:$I,MATCH(M16,Persons!$A:$A,0))</f>
        <v>1.8257369483316859</v>
      </c>
      <c r="S16" s="11">
        <f>INDEX(Persons!$J:$J,MATCH(M16,Persons!$A:$A,0))</f>
        <v>-0.43660492998348149</v>
      </c>
      <c r="T16" s="53">
        <f>INDEX(Persons!$K:$K,MATCH(M16,Persons!$A:$A,0))</f>
        <v>0.33119894334721611</v>
      </c>
      <c r="U16" s="47">
        <f>INDEX(Persons!$N:$N,MATCH(M16,Persons!$A:$A,0))</f>
        <v>213.31924534441649</v>
      </c>
    </row>
    <row r="18" spans="2:21" x14ac:dyDescent="0.35">
      <c r="B18" s="68" t="s">
        <v>61</v>
      </c>
      <c r="C18" s="68"/>
      <c r="D18" s="68"/>
      <c r="E18" s="68"/>
      <c r="F18" s="68"/>
      <c r="G18" s="68"/>
      <c r="H18" s="68"/>
      <c r="I18" s="68"/>
      <c r="J18" s="68"/>
      <c r="K18" s="68"/>
      <c r="L18" s="73" t="s">
        <v>62</v>
      </c>
      <c r="M18" s="73"/>
      <c r="N18" s="73"/>
      <c r="O18" s="73"/>
      <c r="P18" s="73"/>
      <c r="Q18" s="73"/>
      <c r="R18" s="73"/>
      <c r="S18" s="73"/>
      <c r="T18" s="73"/>
      <c r="U18" s="73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33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32</v>
      </c>
      <c r="M21" s="27">
        <f t="array" ref="M21">INDEX(Persons!A:A,SMALL(IF(Persons!O:O=L21,ROW(Persons!A:A)-ROW(Persons!$A$1)+1),COUNTIF($L$20:L21,L21)))</f>
        <v>17</v>
      </c>
      <c r="N21" s="27" t="str">
        <f>INDEX(Persons!$B:$B,MATCH(M21,Persons!$A:$A,0))</f>
        <v>Hanne</v>
      </c>
      <c r="O21" s="27">
        <f>INDEX(Persons!$D:$D,MATCH(M21,Persons!$A:$A,0))</f>
        <v>7</v>
      </c>
      <c r="P21" s="27">
        <f>INDEX(Persons!$F:$F,MATCH(M21,Persons!$A:$A,0))</f>
        <v>0</v>
      </c>
      <c r="Q21" s="28">
        <f>INDEX(Persons!$H:$H,MATCH(M21,Persons!$A:$A,0))</f>
        <v>0.30681818181818182</v>
      </c>
      <c r="R21" s="28">
        <f>INDEX(Persons!$I:$I,MATCH(M21,Persons!$A:$A,0))</f>
        <v>0.53561854612135185</v>
      </c>
      <c r="S21" s="28">
        <f>INDEX(Persons!$J:$J,MATCH(M21,Persons!$A:$A,0))</f>
        <v>-0.57282964535113001</v>
      </c>
      <c r="T21" s="55">
        <f>INDEX(Persons!$K:$K,MATCH(M21,Persons!$A:$A,0))</f>
        <v>0.28338002224276981</v>
      </c>
      <c r="U21" s="32">
        <f>INDEX(Persons!$N:$N,MATCH(M21,Persons!$A:$A,0))</f>
        <v>293.33333333333331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5</v>
      </c>
      <c r="F22" s="6">
        <f>INDEX(Persons!$F:$F,MATCH(C22,Persons!$A:$A,0))</f>
        <v>1</v>
      </c>
      <c r="G22" s="7">
        <f>INDEX(Persons!$H:$H,MATCH(C22,Persons!$A:$A,0))</f>
        <v>0.32608695652173914</v>
      </c>
      <c r="H22" s="7">
        <f>INDEX(Persons!$I:$I,MATCH(C22,Persons!$A:$A,0))</f>
        <v>0.53983489724168388</v>
      </c>
      <c r="I22" s="7">
        <f>INDEX(Persons!$J:$J,MATCH(C22,Persons!$A:$A,0))</f>
        <v>1.2483688011309693</v>
      </c>
      <c r="J22" s="54">
        <f>INDEX(Persons!$K:$K,MATCH(C22,Persons!$A:$A,0))</f>
        <v>0.10594801446913715</v>
      </c>
      <c r="K22" s="33">
        <f>INDEX(Persons!$N:$N,MATCH(C22,Persons!$A:$A,0))</f>
        <v>153.33333333333334</v>
      </c>
      <c r="L22" s="27">
        <f>LARGE(Persons!O:O,1+ROW(L22)-ROW(L$20))</f>
        <v>31</v>
      </c>
      <c r="M22" s="27">
        <f t="array" ref="M22">INDEX(Persons!A:A,SMALL(IF(Persons!O:O=L22,ROW(Persons!A:A)-ROW(Persons!$A$1)+1),COUNTIF($L$20:L22,L22)))</f>
        <v>42</v>
      </c>
      <c r="N22" s="27" t="str">
        <f>INDEX(Persons!$B:$B,MATCH(M22,Persons!$A:$A,0))</f>
        <v>Magnus W</v>
      </c>
      <c r="O22" s="27">
        <f>INDEX(Persons!$D:$D,MATCH(M22,Persons!$A:$A,0))</f>
        <v>4</v>
      </c>
      <c r="P22" s="27">
        <f>INDEX(Persons!$F:$F,MATCH(M22,Persons!$A:$A,0))</f>
        <v>0</v>
      </c>
      <c r="Q22" s="28">
        <f>INDEX(Persons!$H:$H,MATCH(M22,Persons!$A:$A,0))</f>
        <v>0.14545454545454545</v>
      </c>
      <c r="R22" s="28">
        <f>INDEX(Persons!$I:$I,MATCH(M22,Persons!$A:$A,0))</f>
        <v>0.37094647870344777</v>
      </c>
      <c r="S22" s="28">
        <f>INDEX(Persons!$J:$J,MATCH(M22,Persons!$A:$A,0))</f>
        <v>-0.39211733715048613</v>
      </c>
      <c r="T22" s="55">
        <f>INDEX(Persons!$K:$K,MATCH(M22,Persons!$A:$A,0))</f>
        <v>0.34748575901730239</v>
      </c>
      <c r="U22" s="32">
        <f>INDEX(Persons!$N:$N,MATCH(M22,Persons!$A:$A,0))</f>
        <v>275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30</v>
      </c>
      <c r="M23" s="27">
        <f t="array" ref="M23">INDEX(Persons!A:A,SMALL(IF(Persons!O:O=L23,ROW(Persons!A:A)-ROW(Persons!$A$1)+1),COUNTIF($L$20:L23,L23)))</f>
        <v>16</v>
      </c>
      <c r="N23" s="27" t="str">
        <f>INDEX(Persons!$B:$B,MATCH(M23,Persons!$A:$A,0))</f>
        <v>Bjarke</v>
      </c>
      <c r="O23" s="27">
        <f>INDEX(Persons!$D:$D,MATCH(M23,Persons!$A:$A,0))</f>
        <v>11</v>
      </c>
      <c r="P23" s="27">
        <f>INDEX(Persons!$F:$F,MATCH(M23,Persons!$A:$A,0))</f>
        <v>0</v>
      </c>
      <c r="Q23" s="28">
        <f>INDEX(Persons!$H:$H,MATCH(M23,Persons!$A:$A,0))</f>
        <v>0.53734276729559749</v>
      </c>
      <c r="R23" s="28">
        <f>INDEX(Persons!$I:$I,MATCH(M23,Persons!$A:$A,0))</f>
        <v>0.70518688116242267</v>
      </c>
      <c r="S23" s="28">
        <f>INDEX(Persons!$J:$J,MATCH(M23,Persons!$A:$A,0))</f>
        <v>-0.76198633532411619</v>
      </c>
      <c r="T23" s="55">
        <f>INDEX(Persons!$K:$K,MATCH(M23,Persons!$A:$A,0))</f>
        <v>0.22303407988473595</v>
      </c>
      <c r="U23" s="32">
        <f>INDEX(Persons!$N:$N,MATCH(M23,Persons!$A:$A,0))</f>
        <v>260.54133138258959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22</v>
      </c>
      <c r="D24" s="6" t="str">
        <f>INDEX(Persons!$B:$B,MATCH(C24,Persons!$A:$A,0))</f>
        <v>Morten F</v>
      </c>
      <c r="E24" s="6">
        <f>INDEX(Persons!$D:$D,MATCH(C24,Persons!$A:$A,0))</f>
        <v>6</v>
      </c>
      <c r="F24" s="6">
        <f>INDEX(Persons!$F:$F,MATCH(C24,Persons!$A:$A,0))</f>
        <v>1</v>
      </c>
      <c r="G24" s="7">
        <f>INDEX(Persons!$H:$H,MATCH(C24,Persons!$A:$A,0))</f>
        <v>0.54326923076923084</v>
      </c>
      <c r="H24" s="7">
        <f>INDEX(Persons!$I:$I,MATCH(C24,Persons!$A:$A,0))</f>
        <v>0.67686632105875888</v>
      </c>
      <c r="I24" s="7">
        <f>INDEX(Persons!$J:$J,MATCH(C24,Persons!$A:$A,0))</f>
        <v>0.67477248464120332</v>
      </c>
      <c r="J24" s="54">
        <f>INDEX(Persons!$K:$K,MATCH(C24,Persons!$A:$A,0))</f>
        <v>0.24991016218462114</v>
      </c>
      <c r="K24" s="33">
        <f>INDEX(Persons!$N:$N,MATCH(C24,Persons!$A:$A,0))</f>
        <v>184.07079646017698</v>
      </c>
      <c r="L24" s="27">
        <f>LARGE(Persons!O:O,1+ROW(L24)-ROW(L$20))</f>
        <v>29</v>
      </c>
      <c r="M24" s="27">
        <f t="array" ref="M24">INDEX(Persons!A:A,SMALL(IF(Persons!O:O=L24,ROW(Persons!A:A)-ROW(Persons!$A$1)+1),COUNTIF($L$20:L24,L24)))</f>
        <v>7</v>
      </c>
      <c r="N24" s="27" t="str">
        <f>INDEX(Persons!$B:$B,MATCH(M24,Persons!$A:$A,0))</f>
        <v>Kim</v>
      </c>
      <c r="O24" s="27">
        <f>INDEX(Persons!$D:$D,MATCH(M24,Persons!$A:$A,0))</f>
        <v>75</v>
      </c>
      <c r="P24" s="27">
        <f>INDEX(Persons!$F:$F,MATCH(M24,Persons!$A:$A,0))</f>
        <v>4</v>
      </c>
      <c r="Q24" s="28">
        <f>INDEX(Persons!$H:$H,MATCH(M24,Persons!$A:$A,0))</f>
        <v>3.0883035773743104</v>
      </c>
      <c r="R24" s="28">
        <f>INDEX(Persons!$I:$I,MATCH(M24,Persons!$A:$A,0))</f>
        <v>1.645289709282524</v>
      </c>
      <c r="S24" s="28">
        <f>INDEX(Persons!$J:$J,MATCH(M24,Persons!$A:$A,0))</f>
        <v>0.55412515952783847</v>
      </c>
      <c r="T24" s="55">
        <f>INDEX(Persons!$K:$K,MATCH(M24,Persons!$A:$A,0))</f>
        <v>0.28974659632997213</v>
      </c>
      <c r="U24" s="32">
        <f>INDEX(Persons!$N:$N,MATCH(M24,Persons!$A:$A,0))</f>
        <v>259.04189143224175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13" workbookViewId="0">
      <selection activeCell="E2" sqref="E2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59" t="s">
        <v>0</v>
      </c>
      <c r="B1" s="59" t="s">
        <v>1</v>
      </c>
      <c r="C1" s="59" t="s">
        <v>2</v>
      </c>
      <c r="D1" s="57" t="s">
        <v>20</v>
      </c>
      <c r="E1" s="57" t="s">
        <v>92</v>
      </c>
      <c r="F1" s="57" t="s">
        <v>21</v>
      </c>
      <c r="G1" s="57" t="s">
        <v>93</v>
      </c>
      <c r="H1" s="65" t="s">
        <v>22</v>
      </c>
      <c r="I1" s="62" t="s">
        <v>100</v>
      </c>
      <c r="J1" s="57" t="s">
        <v>45</v>
      </c>
      <c r="K1" s="57" t="s">
        <v>104</v>
      </c>
      <c r="L1" s="57" t="s">
        <v>52</v>
      </c>
      <c r="M1" s="56" t="s">
        <v>54</v>
      </c>
      <c r="N1" s="58" t="s">
        <v>63</v>
      </c>
      <c r="O1" s="57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0</v>
      </c>
      <c r="B2" s="29" t="s">
        <v>65</v>
      </c>
      <c r="C2" s="29">
        <v>0</v>
      </c>
      <c r="D2" s="35">
        <f>SUMIF(Sales!B:B,A2,Sales!D:D)</f>
        <v>12</v>
      </c>
      <c r="E2" s="35" t="str">
        <f t="shared" ref="E2:E46" si="0">IF($C2=0," ",COUNTIFS($C:$C,1,D:D,"&gt;"&amp;D2)+1)</f>
        <v xml:space="preserve"> </v>
      </c>
      <c r="F2" s="35">
        <f>SUMIF(Prizes!B:B,A2,Prizes!D:D)</f>
        <v>0</v>
      </c>
      <c r="G2" s="35" t="str">
        <f t="shared" ref="G2:G46" si="1">IF($C2=0," ",COUNTIFS($C:$C,1,F:F,"&gt;"&amp;F2)+1)</f>
        <v xml:space="preserve"> </v>
      </c>
      <c r="H2" s="36">
        <f>SUMIF(Sales!B:B,A2,Sales!F:F)</f>
        <v>0.98785425101214575</v>
      </c>
      <c r="I2" s="36">
        <f>SQRT(SUMIF(Sales!B:B,A2,Sales!G:G))</f>
        <v>0.90534417201851047</v>
      </c>
      <c r="J2" s="36">
        <f t="shared" ref="J2:J46" si="2">(F2-H2)/I2</f>
        <v>-1.0911366986652986</v>
      </c>
      <c r="K2" s="49">
        <f t="shared" ref="K2:K46" si="3">IF(F2&gt;H2,1-_xlfn.NORM.DIST(F2,H2,I2,1),_xlfn.NORM.DIST(F2,H2,I2,1))</f>
        <v>0.137606368366785</v>
      </c>
      <c r="L2" s="37" t="str">
        <f t="shared" ref="L2:L46" si="4">IF($C2=0," ",COUNTIFS($C:$C,1,J:J,"&gt;"&amp;J2)+1)</f>
        <v xml:space="preserve"> </v>
      </c>
      <c r="M2" s="35">
        <f>SUMIF(Sales!B:B,A2,Sales!E:E)</f>
        <v>100</v>
      </c>
      <c r="N2" s="31">
        <f t="shared" ref="N2:N46" si="5">M2/H2</f>
        <v>101.22950819672131</v>
      </c>
      <c r="O2" s="31" t="str">
        <f t="shared" ref="O2:O46" si="6">IF($C2=0," ",COUNTIFS($C:$C,1,N:N,"&lt;"&amp;N2)+1)</f>
        <v xml:space="preserve"> </v>
      </c>
    </row>
    <row r="3" spans="1:18" x14ac:dyDescent="0.35">
      <c r="A3" s="29">
        <v>1</v>
      </c>
      <c r="B3" s="29" t="s">
        <v>48</v>
      </c>
      <c r="C3" s="29">
        <v>1</v>
      </c>
      <c r="D3" s="29">
        <f>SUMIF(Sales!B:B,A3,Sales!D:D)</f>
        <v>102</v>
      </c>
      <c r="E3" s="29">
        <f t="shared" si="0"/>
        <v>3</v>
      </c>
      <c r="F3" s="29">
        <f>SUMIF(Prizes!B:B,A3,Prizes!D:D)</f>
        <v>3</v>
      </c>
      <c r="G3" s="29">
        <f t="shared" si="1"/>
        <v>7</v>
      </c>
      <c r="H3" s="30">
        <f>SUMIF(Sales!B:B,A3,Sales!F:F)</f>
        <v>5.0238575544420883</v>
      </c>
      <c r="I3" s="30">
        <f>SQRT(SUMIF(Sales!B:B,A3,Sales!G:G))</f>
        <v>2.0742542497121694</v>
      </c>
      <c r="J3" s="30">
        <f t="shared" si="2"/>
        <v>-0.97570370398080453</v>
      </c>
      <c r="K3" s="49">
        <f t="shared" si="3"/>
        <v>0.16460565809130867</v>
      </c>
      <c r="L3" s="29">
        <f t="shared" si="4"/>
        <v>30</v>
      </c>
      <c r="M3" s="29">
        <f>SUMIF(Sales!B:B,A3,Sales!E:E)</f>
        <v>1110</v>
      </c>
      <c r="N3" s="31">
        <f t="shared" si="5"/>
        <v>220.94575492462749</v>
      </c>
      <c r="O3" s="29">
        <f t="shared" si="6"/>
        <v>17</v>
      </c>
      <c r="P3" s="29"/>
    </row>
    <row r="4" spans="1:18" x14ac:dyDescent="0.35">
      <c r="A4" s="29">
        <v>2</v>
      </c>
      <c r="B4" s="29" t="s">
        <v>3</v>
      </c>
      <c r="C4" s="29">
        <v>1</v>
      </c>
      <c r="D4" s="29">
        <f>SUMIF(Sales!B:B,A4,Sales!D:D)</f>
        <v>45</v>
      </c>
      <c r="E4" s="29">
        <f t="shared" si="0"/>
        <v>13</v>
      </c>
      <c r="F4" s="29">
        <f>SUMIF(Prizes!B:B,A4,Prizes!D:D)</f>
        <v>2</v>
      </c>
      <c r="G4" s="29">
        <f t="shared" si="1"/>
        <v>12</v>
      </c>
      <c r="H4" s="30">
        <f>SUMIF(Sales!B:B,A4,Sales!F:F)</f>
        <v>2.3237303641958817</v>
      </c>
      <c r="I4" s="30">
        <f>SQRT(SUMIF(Sales!B:B,A4,Sales!G:G))</f>
        <v>1.4405480167928464</v>
      </c>
      <c r="J4" s="30">
        <f t="shared" si="2"/>
        <v>-0.2247272290975878</v>
      </c>
      <c r="K4" s="49">
        <f t="shared" si="3"/>
        <v>0.41109574029874496</v>
      </c>
      <c r="L4" s="29">
        <f t="shared" si="4"/>
        <v>18</v>
      </c>
      <c r="M4" s="29">
        <f>SUMIF(Sales!B:B,A4,Sales!E:E)</f>
        <v>550</v>
      </c>
      <c r="N4" s="31">
        <f t="shared" si="5"/>
        <v>236.6883905613229</v>
      </c>
      <c r="O4" s="29">
        <f t="shared" si="6"/>
        <v>23</v>
      </c>
      <c r="P4" s="29"/>
    </row>
    <row r="5" spans="1:18" x14ac:dyDescent="0.35">
      <c r="A5" s="29">
        <v>3</v>
      </c>
      <c r="B5" s="29" t="s">
        <v>4</v>
      </c>
      <c r="C5" s="29">
        <v>1</v>
      </c>
      <c r="D5" s="29">
        <f>SUMIF(Sales!B:B,A5,Sales!D:D)</f>
        <v>26</v>
      </c>
      <c r="E5" s="29">
        <f t="shared" si="0"/>
        <v>21</v>
      </c>
      <c r="F5" s="29">
        <f>SUMIF(Prizes!B:B,A5,Prizes!D:D)</f>
        <v>2</v>
      </c>
      <c r="G5" s="29">
        <f t="shared" si="1"/>
        <v>12</v>
      </c>
      <c r="H5" s="30">
        <f>SUMIF(Sales!B:B,A5,Sales!F:F)</f>
        <v>1.7386807932020698</v>
      </c>
      <c r="I5" s="30">
        <f>SQRT(SUMIF(Sales!B:B,A5,Sales!G:G))</f>
        <v>1.2196223879112047</v>
      </c>
      <c r="J5" s="30">
        <f t="shared" si="2"/>
        <v>0.21426238923465521</v>
      </c>
      <c r="K5" s="49">
        <f t="shared" si="3"/>
        <v>0.41517122299034059</v>
      </c>
      <c r="L5" s="29">
        <f t="shared" si="4"/>
        <v>13</v>
      </c>
      <c r="M5" s="29">
        <f>SUMIF(Sales!B:B,A5,Sales!E:E)</f>
        <v>350</v>
      </c>
      <c r="N5" s="31">
        <f t="shared" si="5"/>
        <v>201.3020454176737</v>
      </c>
      <c r="O5" s="29">
        <f t="shared" si="6"/>
        <v>11</v>
      </c>
      <c r="P5" s="29"/>
    </row>
    <row r="6" spans="1:18" x14ac:dyDescent="0.35">
      <c r="A6" s="29">
        <v>4</v>
      </c>
      <c r="B6" s="29" t="s">
        <v>5</v>
      </c>
      <c r="C6" s="29">
        <v>0</v>
      </c>
      <c r="D6" s="29">
        <f>SUMIF(Sales!B:B,A6,Sales!D:D)</f>
        <v>55</v>
      </c>
      <c r="E6" s="29" t="str">
        <f t="shared" si="0"/>
        <v xml:space="preserve"> </v>
      </c>
      <c r="F6" s="29">
        <f>SUMIF(Prizes!B:B,A6,Prizes!D:D)</f>
        <v>3</v>
      </c>
      <c r="G6" s="29" t="str">
        <f t="shared" si="1"/>
        <v xml:space="preserve"> </v>
      </c>
      <c r="H6" s="30">
        <f>SUMIF(Sales!B:B,A6,Sales!F:F)</f>
        <v>2.3740803347134869</v>
      </c>
      <c r="I6" s="30">
        <f>SQRT(SUMIF(Sales!B:B,A6,Sales!G:G))</f>
        <v>1.4608189121183603</v>
      </c>
      <c r="J6" s="30">
        <f t="shared" si="2"/>
        <v>0.42847177024759042</v>
      </c>
      <c r="K6" s="49">
        <f t="shared" si="3"/>
        <v>0.33415384099578926</v>
      </c>
      <c r="L6" s="29" t="str">
        <f t="shared" si="4"/>
        <v xml:space="preserve"> </v>
      </c>
      <c r="M6" s="29">
        <f>SUMIF(Sales!B:B,A6,Sales!E:E)</f>
        <v>580</v>
      </c>
      <c r="N6" s="31">
        <f t="shared" si="5"/>
        <v>244.30512797706007</v>
      </c>
      <c r="O6" s="29" t="str">
        <f t="shared" si="6"/>
        <v xml:space="preserve"> </v>
      </c>
      <c r="P6" s="29"/>
    </row>
    <row r="7" spans="1:18" x14ac:dyDescent="0.35">
      <c r="A7" s="29">
        <v>5</v>
      </c>
      <c r="B7" s="29" t="s">
        <v>6</v>
      </c>
      <c r="C7" s="29">
        <v>1</v>
      </c>
      <c r="D7" s="29">
        <f>SUMIF(Sales!B:B,A7,Sales!D:D)</f>
        <v>64</v>
      </c>
      <c r="E7" s="29">
        <f t="shared" si="0"/>
        <v>9</v>
      </c>
      <c r="F7" s="29">
        <f>SUMIF(Prizes!B:B,A7,Prizes!D:D)</f>
        <v>4</v>
      </c>
      <c r="G7" s="29">
        <f t="shared" si="1"/>
        <v>3</v>
      </c>
      <c r="H7" s="30">
        <f>SUMIF(Sales!B:B,A7,Sales!F:F)</f>
        <v>2.9523340876001374</v>
      </c>
      <c r="I7" s="30">
        <f>SQRT(SUMIF(Sales!B:B,A7,Sales!G:G))</f>
        <v>1.6246358262190024</v>
      </c>
      <c r="J7" s="30">
        <f t="shared" si="2"/>
        <v>0.64486200260527571</v>
      </c>
      <c r="K7" s="49">
        <f t="shared" si="3"/>
        <v>0.259508308715931</v>
      </c>
      <c r="L7" s="29">
        <f t="shared" si="4"/>
        <v>7</v>
      </c>
      <c r="M7" s="29">
        <f>SUMIF(Sales!B:B,A7,Sales!E:E)</f>
        <v>740</v>
      </c>
      <c r="N7" s="31">
        <f t="shared" si="5"/>
        <v>250.64913998317971</v>
      </c>
      <c r="O7" s="29">
        <f t="shared" si="6"/>
        <v>27</v>
      </c>
      <c r="P7" s="29"/>
    </row>
    <row r="8" spans="1:18" x14ac:dyDescent="0.35">
      <c r="A8" s="29">
        <v>6</v>
      </c>
      <c r="B8" s="29" t="s">
        <v>7</v>
      </c>
      <c r="C8" s="29">
        <v>0</v>
      </c>
      <c r="D8" s="29">
        <f>SUMIF(Sales!B:B,A8,Sales!D:D)</f>
        <v>25</v>
      </c>
      <c r="E8" s="29" t="str">
        <f t="shared" si="0"/>
        <v xml:space="preserve"> </v>
      </c>
      <c r="F8" s="29">
        <f>SUMIF(Prizes!B:B,A8,Prizes!D:D)</f>
        <v>2</v>
      </c>
      <c r="G8" s="29" t="str">
        <f t="shared" si="1"/>
        <v xml:space="preserve"> </v>
      </c>
      <c r="H8" s="30">
        <f>SUMIF(Sales!B:B,A8,Sales!F:F)</f>
        <v>1.6521803371363961</v>
      </c>
      <c r="I8" s="30">
        <f>SQRT(SUMIF(Sales!B:B,A8,Sales!G:G))</f>
        <v>1.1960152226849081</v>
      </c>
      <c r="J8" s="30">
        <f t="shared" si="2"/>
        <v>0.29081541460884686</v>
      </c>
      <c r="K8" s="49">
        <f t="shared" si="3"/>
        <v>0.38559624774223478</v>
      </c>
      <c r="L8" s="29" t="str">
        <f t="shared" si="4"/>
        <v xml:space="preserve"> </v>
      </c>
      <c r="M8" s="29">
        <f>SUMIF(Sales!B:B,A8,Sales!E:E)</f>
        <v>350</v>
      </c>
      <c r="N8" s="31">
        <f t="shared" si="5"/>
        <v>211.8412815677431</v>
      </c>
      <c r="O8" s="31" t="str">
        <f t="shared" si="6"/>
        <v xml:space="preserve"> </v>
      </c>
      <c r="P8" s="29"/>
    </row>
    <row r="9" spans="1:18" x14ac:dyDescent="0.35">
      <c r="A9" s="29">
        <v>7</v>
      </c>
      <c r="B9" s="29" t="s">
        <v>8</v>
      </c>
      <c r="C9" s="29">
        <v>1</v>
      </c>
      <c r="D9" s="29">
        <f>SUMIF(Sales!B:B,A9,Sales!D:D)</f>
        <v>75</v>
      </c>
      <c r="E9" s="29">
        <f t="shared" si="0"/>
        <v>6</v>
      </c>
      <c r="F9" s="29">
        <f>SUMIF(Prizes!B:B,A9,Prizes!D:D)</f>
        <v>4</v>
      </c>
      <c r="G9" s="29">
        <f t="shared" si="1"/>
        <v>3</v>
      </c>
      <c r="H9" s="30">
        <f>SUMIF(Sales!B:B,A9,Sales!F:F)</f>
        <v>3.0883035773743104</v>
      </c>
      <c r="I9" s="30">
        <f>SQRT(SUMIF(Sales!B:B,A9,Sales!G:G))</f>
        <v>1.645289709282524</v>
      </c>
      <c r="J9" s="30">
        <f t="shared" si="2"/>
        <v>0.55412515952783847</v>
      </c>
      <c r="K9" s="49">
        <f t="shared" si="3"/>
        <v>0.28974659632997213</v>
      </c>
      <c r="L9" s="29">
        <f t="shared" si="4"/>
        <v>8</v>
      </c>
      <c r="M9" s="29">
        <f>SUMIF(Sales!B:B,A9,Sales!E:E)</f>
        <v>800</v>
      </c>
      <c r="N9" s="31">
        <f t="shared" si="5"/>
        <v>259.04189143224175</v>
      </c>
      <c r="O9" s="29">
        <f t="shared" si="6"/>
        <v>29</v>
      </c>
      <c r="P9" s="29"/>
    </row>
    <row r="10" spans="1:18" x14ac:dyDescent="0.35">
      <c r="A10" s="29">
        <v>8</v>
      </c>
      <c r="B10" s="29" t="s">
        <v>9</v>
      </c>
      <c r="C10" s="29">
        <v>1</v>
      </c>
      <c r="D10" s="29">
        <f>SUMIF(Sales!B:B,A10,Sales!D:D)</f>
        <v>157</v>
      </c>
      <c r="E10" s="29">
        <f t="shared" si="0"/>
        <v>1</v>
      </c>
      <c r="F10" s="29">
        <f>SUMIF(Prizes!B:B,A10,Prizes!D:D)</f>
        <v>8</v>
      </c>
      <c r="G10" s="29">
        <f t="shared" si="1"/>
        <v>1</v>
      </c>
      <c r="H10" s="30">
        <f>SUMIF(Sales!B:B,A10,Sales!F:F)</f>
        <v>7.2530579034546712</v>
      </c>
      <c r="I10" s="30">
        <f>SQRT(SUMIF(Sales!B:B,A10,Sales!G:G))</f>
        <v>2.4711886604511184</v>
      </c>
      <c r="J10" s="30">
        <f t="shared" si="2"/>
        <v>0.30226024766922233</v>
      </c>
      <c r="K10" s="49">
        <f t="shared" si="3"/>
        <v>0.38122683981814831</v>
      </c>
      <c r="L10" s="29">
        <f t="shared" si="4"/>
        <v>11</v>
      </c>
      <c r="M10" s="29">
        <f>SUMIF(Sales!B:B,A10,Sales!E:E)</f>
        <v>1740</v>
      </c>
      <c r="N10" s="31">
        <f t="shared" si="5"/>
        <v>239.89881552872043</v>
      </c>
      <c r="O10" s="29">
        <f t="shared" si="6"/>
        <v>24</v>
      </c>
      <c r="P10" s="29"/>
    </row>
    <row r="11" spans="1:18" x14ac:dyDescent="0.35">
      <c r="A11" s="29">
        <v>9</v>
      </c>
      <c r="B11" s="29" t="s">
        <v>10</v>
      </c>
      <c r="C11" s="29">
        <v>0</v>
      </c>
      <c r="D11" s="29">
        <f>SUMIF(Sales!B:B,A11,Sales!D:D)</f>
        <v>68</v>
      </c>
      <c r="E11" s="29" t="str">
        <f t="shared" si="0"/>
        <v xml:space="preserve"> </v>
      </c>
      <c r="F11" s="29">
        <f>SUMIF(Prizes!B:B,A11,Prizes!D:D)</f>
        <v>7</v>
      </c>
      <c r="G11" s="29" t="str">
        <f t="shared" si="1"/>
        <v xml:space="preserve"> </v>
      </c>
      <c r="H11" s="30">
        <f>SUMIF(Sales!B:B,A11,Sales!F:F)</f>
        <v>3.2402189600805982</v>
      </c>
      <c r="I11" s="30">
        <f>SQRT(SUMIF(Sales!B:B,A11,Sales!G:G))</f>
        <v>1.6903967309717229</v>
      </c>
      <c r="J11" s="30">
        <f t="shared" si="2"/>
        <v>2.224200373221318</v>
      </c>
      <c r="K11" s="49">
        <f t="shared" si="3"/>
        <v>1.3067482981361178E-2</v>
      </c>
      <c r="L11" s="29" t="str">
        <f t="shared" si="4"/>
        <v xml:space="preserve"> </v>
      </c>
      <c r="M11" s="29">
        <f>SUMIF(Sales!B:B,A11,Sales!E:E)</f>
        <v>720</v>
      </c>
      <c r="N11" s="31">
        <f t="shared" si="5"/>
        <v>222.20720539888777</v>
      </c>
      <c r="O11" s="29" t="str">
        <f t="shared" si="6"/>
        <v xml:space="preserve"> </v>
      </c>
      <c r="P11" s="29"/>
    </row>
    <row r="12" spans="1:18" x14ac:dyDescent="0.35">
      <c r="A12" s="29">
        <v>10</v>
      </c>
      <c r="B12" s="29" t="s">
        <v>11</v>
      </c>
      <c r="C12" s="29">
        <v>1</v>
      </c>
      <c r="D12" s="29">
        <f>SUMIF(Sales!B:B,A12,Sales!D:D)</f>
        <v>120</v>
      </c>
      <c r="E12" s="29">
        <f t="shared" si="0"/>
        <v>2</v>
      </c>
      <c r="F12" s="29">
        <f>SUMIF(Prizes!B:B,A12,Prizes!D:D)</f>
        <v>3</v>
      </c>
      <c r="G12" s="29">
        <f t="shared" si="1"/>
        <v>7</v>
      </c>
      <c r="H12" s="30">
        <f>SUMIF(Sales!B:B,A12,Sales!F:F)</f>
        <v>5.3738881235615397</v>
      </c>
      <c r="I12" s="30">
        <f>SQRT(SUMIF(Sales!B:B,A12,Sales!G:G))</f>
        <v>2.1775157131870162</v>
      </c>
      <c r="J12" s="30">
        <f t="shared" si="2"/>
        <v>-1.0901818568680326</v>
      </c>
      <c r="K12" s="49">
        <f t="shared" si="3"/>
        <v>0.13781652188722632</v>
      </c>
      <c r="L12" s="29">
        <f t="shared" si="4"/>
        <v>31</v>
      </c>
      <c r="M12" s="29">
        <f>SUMIF(Sales!B:B,A12,Sales!E:E)</f>
        <v>1300</v>
      </c>
      <c r="N12" s="31">
        <f t="shared" si="5"/>
        <v>241.91050690099334</v>
      </c>
      <c r="O12" s="29">
        <f t="shared" si="6"/>
        <v>25</v>
      </c>
      <c r="P12" s="29"/>
    </row>
    <row r="13" spans="1:18" x14ac:dyDescent="0.35">
      <c r="A13" s="29">
        <v>11</v>
      </c>
      <c r="B13" s="29" t="s">
        <v>12</v>
      </c>
      <c r="C13" s="29">
        <v>1</v>
      </c>
      <c r="D13" s="29">
        <f>SUMIF(Sales!B:B,A13,Sales!D:D)</f>
        <v>39</v>
      </c>
      <c r="E13" s="29">
        <f t="shared" si="0"/>
        <v>17</v>
      </c>
      <c r="F13" s="29">
        <f>SUMIF(Prizes!B:B,A13,Prizes!D:D)</f>
        <v>0</v>
      </c>
      <c r="G13" s="29">
        <f t="shared" si="1"/>
        <v>26</v>
      </c>
      <c r="H13" s="30">
        <f>SUMIF(Sales!B:B,A13,Sales!F:F)</f>
        <v>2.0278924229052588</v>
      </c>
      <c r="I13" s="30">
        <f>SQRT(SUMIF(Sales!B:B,A13,Sales!G:G))</f>
        <v>1.3415151969039836</v>
      </c>
      <c r="J13" s="30">
        <f t="shared" si="2"/>
        <v>-1.5116432729091189</v>
      </c>
      <c r="K13" s="49">
        <f t="shared" si="3"/>
        <v>6.5312318472907513E-2</v>
      </c>
      <c r="L13" s="29">
        <f t="shared" si="4"/>
        <v>33</v>
      </c>
      <c r="M13" s="29">
        <f>SUMIF(Sales!B:B,A13,Sales!E:E)</f>
        <v>460</v>
      </c>
      <c r="N13" s="31">
        <f t="shared" si="5"/>
        <v>226.83649034053852</v>
      </c>
      <c r="O13" s="29">
        <f t="shared" si="6"/>
        <v>20</v>
      </c>
      <c r="P13" s="29"/>
    </row>
    <row r="14" spans="1:18" x14ac:dyDescent="0.35">
      <c r="A14" s="29">
        <v>12</v>
      </c>
      <c r="B14" s="29" t="s">
        <v>13</v>
      </c>
      <c r="C14" s="29">
        <v>0</v>
      </c>
      <c r="D14" s="29">
        <f>SUMIF(Sales!B:B,A14,Sales!D:D)</f>
        <v>48</v>
      </c>
      <c r="E14" s="29" t="str">
        <f t="shared" si="0"/>
        <v xml:space="preserve"> </v>
      </c>
      <c r="F14" s="29">
        <f>SUMIF(Prizes!B:B,A14,Prizes!D:D)</f>
        <v>3</v>
      </c>
      <c r="G14" s="29" t="str">
        <f t="shared" si="1"/>
        <v xml:space="preserve"> </v>
      </c>
      <c r="H14" s="30">
        <f>SUMIF(Sales!B:B,A14,Sales!F:F)</f>
        <v>2.1645166106756251</v>
      </c>
      <c r="I14" s="30">
        <f>SQRT(SUMIF(Sales!B:B,A14,Sales!G:G))</f>
        <v>1.3966272062273601</v>
      </c>
      <c r="J14" s="30">
        <f t="shared" si="2"/>
        <v>0.59821503232865181</v>
      </c>
      <c r="K14" s="49">
        <f t="shared" si="3"/>
        <v>0.27484823119819857</v>
      </c>
      <c r="L14" s="29" t="str">
        <f t="shared" si="4"/>
        <v xml:space="preserve"> </v>
      </c>
      <c r="M14" s="29">
        <f>SUMIF(Sales!B:B,A14,Sales!E:E)</f>
        <v>530</v>
      </c>
      <c r="N14" s="31">
        <f t="shared" si="5"/>
        <v>244.85836578291148</v>
      </c>
      <c r="O14" s="29" t="str">
        <f t="shared" si="6"/>
        <v xml:space="preserve"> </v>
      </c>
      <c r="P14" s="29"/>
    </row>
    <row r="15" spans="1:18" x14ac:dyDescent="0.35">
      <c r="A15" s="29">
        <v>13</v>
      </c>
      <c r="B15" s="29" t="s">
        <v>14</v>
      </c>
      <c r="C15" s="29">
        <v>1</v>
      </c>
      <c r="D15" s="29">
        <f>SUMIF(Sales!B:B,A15,Sales!D:D)</f>
        <v>38</v>
      </c>
      <c r="E15" s="29">
        <f t="shared" si="0"/>
        <v>18</v>
      </c>
      <c r="F15" s="29">
        <f>SUMIF(Prizes!B:B,A15,Prizes!D:D)</f>
        <v>1</v>
      </c>
      <c r="G15" s="29">
        <f t="shared" si="1"/>
        <v>19</v>
      </c>
      <c r="H15" s="30">
        <f>SUMIF(Sales!B:B,A15,Sales!F:F)</f>
        <v>2.1292839623966007</v>
      </c>
      <c r="I15" s="30">
        <f>SQRT(SUMIF(Sales!B:B,A15,Sales!G:G))</f>
        <v>1.3555226273956775</v>
      </c>
      <c r="J15" s="30">
        <f t="shared" si="2"/>
        <v>-0.83309856993406151</v>
      </c>
      <c r="K15" s="49">
        <f t="shared" si="3"/>
        <v>0.20239457002747768</v>
      </c>
      <c r="L15" s="29">
        <f t="shared" si="4"/>
        <v>29</v>
      </c>
      <c r="M15" s="29">
        <f>SUMIF(Sales!B:B,A15,Sales!E:E)</f>
        <v>420</v>
      </c>
      <c r="N15" s="31">
        <f t="shared" si="5"/>
        <v>197.2494075084621</v>
      </c>
      <c r="O15" s="29">
        <f t="shared" si="6"/>
        <v>8</v>
      </c>
      <c r="P15" s="29"/>
    </row>
    <row r="16" spans="1:18" x14ac:dyDescent="0.35">
      <c r="A16" s="29">
        <v>14</v>
      </c>
      <c r="B16" s="29" t="s">
        <v>15</v>
      </c>
      <c r="C16" s="29">
        <v>1</v>
      </c>
      <c r="D16" s="29">
        <f>SUMIF(Sales!B:B,A16,Sales!D:D)</f>
        <v>73</v>
      </c>
      <c r="E16" s="29">
        <f t="shared" si="0"/>
        <v>7</v>
      </c>
      <c r="F16" s="29">
        <f>SUMIF(Prizes!B:B,A16,Prizes!D:D)</f>
        <v>5</v>
      </c>
      <c r="G16" s="29">
        <f t="shared" si="1"/>
        <v>2</v>
      </c>
      <c r="H16" s="30">
        <f>SUMIF(Sales!B:B,A16,Sales!F:F)</f>
        <v>3.4840829499620698</v>
      </c>
      <c r="I16" s="30">
        <f>SQRT(SUMIF(Sales!B:B,A16,Sales!G:G))</f>
        <v>1.7530186833491146</v>
      </c>
      <c r="J16" s="30">
        <f t="shared" si="2"/>
        <v>0.8647466592551053</v>
      </c>
      <c r="K16" s="49">
        <f t="shared" si="3"/>
        <v>0.19358892686978058</v>
      </c>
      <c r="L16" s="29">
        <f t="shared" si="4"/>
        <v>4</v>
      </c>
      <c r="M16" s="29">
        <f>SUMIF(Sales!B:B,A16,Sales!E:E)</f>
        <v>770</v>
      </c>
      <c r="N16" s="31">
        <f t="shared" si="5"/>
        <v>221.0050710785697</v>
      </c>
      <c r="O16" s="29">
        <f t="shared" si="6"/>
        <v>18</v>
      </c>
      <c r="P16" s="29"/>
    </row>
    <row r="17" spans="1:16" x14ac:dyDescent="0.35">
      <c r="A17" s="29">
        <v>15</v>
      </c>
      <c r="B17" s="29" t="s">
        <v>16</v>
      </c>
      <c r="C17" s="29">
        <v>1</v>
      </c>
      <c r="D17" s="29">
        <f>SUMIF(Sales!B:B,A17,Sales!D:D)</f>
        <v>64</v>
      </c>
      <c r="E17" s="29">
        <f t="shared" si="0"/>
        <v>9</v>
      </c>
      <c r="F17" s="29">
        <f>SUMIF(Prizes!B:B,A17,Prizes!D:D)</f>
        <v>4</v>
      </c>
      <c r="G17" s="29">
        <f t="shared" si="1"/>
        <v>3</v>
      </c>
      <c r="H17" s="30">
        <f>SUMIF(Sales!B:B,A17,Sales!F:F)</f>
        <v>3.5729121587717425</v>
      </c>
      <c r="I17" s="30">
        <f>SQRT(SUMIF(Sales!B:B,A17,Sales!G:G))</f>
        <v>1.7690626415061241</v>
      </c>
      <c r="J17" s="30">
        <f t="shared" si="2"/>
        <v>0.24142041734861824</v>
      </c>
      <c r="K17" s="49">
        <f t="shared" si="3"/>
        <v>0.40461464495785371</v>
      </c>
      <c r="L17" s="29">
        <f t="shared" si="4"/>
        <v>12</v>
      </c>
      <c r="M17" s="29">
        <f>SUMIF(Sales!B:B,A17,Sales!E:E)</f>
        <v>740</v>
      </c>
      <c r="N17" s="31">
        <f t="shared" si="5"/>
        <v>207.11396393646277</v>
      </c>
      <c r="O17" s="29">
        <f t="shared" si="6"/>
        <v>13</v>
      </c>
      <c r="P17" s="29"/>
    </row>
    <row r="18" spans="1:16" x14ac:dyDescent="0.35">
      <c r="A18" s="29">
        <v>16</v>
      </c>
      <c r="B18" s="29" t="s">
        <v>23</v>
      </c>
      <c r="C18" s="29">
        <v>1</v>
      </c>
      <c r="D18" s="29">
        <f>SUMIF(Sales!B:B,A18,Sales!D:D)</f>
        <v>11</v>
      </c>
      <c r="E18" s="29">
        <f t="shared" si="0"/>
        <v>23</v>
      </c>
      <c r="F18" s="29">
        <f>SUMIF(Prizes!B:B,A18,Prizes!D:D)</f>
        <v>0</v>
      </c>
      <c r="G18" s="29">
        <f t="shared" si="1"/>
        <v>26</v>
      </c>
      <c r="H18" s="30">
        <f>SUMIF(Sales!B:B,A18,Sales!F:F)</f>
        <v>0.53734276729559749</v>
      </c>
      <c r="I18" s="30">
        <f>SQRT(SUMIF(Sales!B:B,A18,Sales!G:G))</f>
        <v>0.70518688116242267</v>
      </c>
      <c r="J18" s="30">
        <f t="shared" si="2"/>
        <v>-0.76198633532411619</v>
      </c>
      <c r="K18" s="49">
        <f t="shared" si="3"/>
        <v>0.22303407988473595</v>
      </c>
      <c r="L18" s="29">
        <f t="shared" si="4"/>
        <v>27</v>
      </c>
      <c r="M18" s="29">
        <f>SUMIF(Sales!B:B,A18,Sales!E:E)</f>
        <v>140</v>
      </c>
      <c r="N18" s="31">
        <f t="shared" si="5"/>
        <v>260.54133138258959</v>
      </c>
      <c r="O18" s="29">
        <f t="shared" si="6"/>
        <v>30</v>
      </c>
      <c r="P18" s="29"/>
    </row>
    <row r="19" spans="1:16" x14ac:dyDescent="0.35">
      <c r="A19" s="29">
        <v>17</v>
      </c>
      <c r="B19" s="29" t="s">
        <v>24</v>
      </c>
      <c r="C19" s="29">
        <v>1</v>
      </c>
      <c r="D19" s="29">
        <f>SUMIF(Sales!B:B,A19,Sales!D:D)</f>
        <v>7</v>
      </c>
      <c r="E19" s="29">
        <f t="shared" si="0"/>
        <v>27</v>
      </c>
      <c r="F19" s="29">
        <f>SUMIF(Prizes!B:B,A19,Prizes!D:D)</f>
        <v>0</v>
      </c>
      <c r="G19" s="29">
        <f t="shared" si="1"/>
        <v>26</v>
      </c>
      <c r="H19" s="30">
        <f>SUMIF(Sales!B:B,A19,Sales!F:F)</f>
        <v>0.30681818181818182</v>
      </c>
      <c r="I19" s="30">
        <f>SQRT(SUMIF(Sales!B:B,A19,Sales!G:G))</f>
        <v>0.53561854612135185</v>
      </c>
      <c r="J19" s="30">
        <f t="shared" si="2"/>
        <v>-0.57282964535113001</v>
      </c>
      <c r="K19" s="49">
        <f t="shared" si="3"/>
        <v>0.28338002224276981</v>
      </c>
      <c r="L19" s="29">
        <f t="shared" si="4"/>
        <v>23</v>
      </c>
      <c r="M19" s="29">
        <f>SUMIF(Sales!B:B,A19,Sales!E:E)</f>
        <v>90</v>
      </c>
      <c r="N19" s="31">
        <f t="shared" si="5"/>
        <v>293.33333333333331</v>
      </c>
      <c r="O19" s="29">
        <f t="shared" si="6"/>
        <v>32</v>
      </c>
      <c r="P19" s="29"/>
    </row>
    <row r="20" spans="1:16" x14ac:dyDescent="0.35">
      <c r="A20" s="29">
        <v>18</v>
      </c>
      <c r="B20" s="29" t="s">
        <v>25</v>
      </c>
      <c r="C20" s="29">
        <v>1</v>
      </c>
      <c r="D20" s="29">
        <f>SUMIF(Sales!B:B,A20,Sales!D:D)</f>
        <v>11</v>
      </c>
      <c r="E20" s="29">
        <f t="shared" si="0"/>
        <v>23</v>
      </c>
      <c r="F20" s="29">
        <f>SUMIF(Prizes!B:B,A20,Prizes!D:D)</f>
        <v>1</v>
      </c>
      <c r="G20" s="29">
        <f t="shared" si="1"/>
        <v>19</v>
      </c>
      <c r="H20" s="30">
        <f>SUMIF(Sales!B:B,A20,Sales!F:F)</f>
        <v>0.70284369885433717</v>
      </c>
      <c r="I20" s="30">
        <f>SQRT(SUMIF(Sales!B:B,A20,Sales!G:G))</f>
        <v>0.78059289122728581</v>
      </c>
      <c r="J20" s="30">
        <f t="shared" si="2"/>
        <v>0.38068025533573507</v>
      </c>
      <c r="K20" s="49">
        <f t="shared" si="3"/>
        <v>0.35172026081826924</v>
      </c>
      <c r="L20" s="29">
        <f t="shared" si="4"/>
        <v>9</v>
      </c>
      <c r="M20" s="29">
        <f>SUMIF(Sales!B:B,A20,Sales!E:E)</f>
        <v>150</v>
      </c>
      <c r="N20" s="31">
        <f t="shared" si="5"/>
        <v>213.41871634405473</v>
      </c>
      <c r="O20" s="29">
        <f t="shared" si="6"/>
        <v>15</v>
      </c>
      <c r="P20" s="29"/>
    </row>
    <row r="21" spans="1:16" x14ac:dyDescent="0.35">
      <c r="A21" s="29">
        <v>19</v>
      </c>
      <c r="B21" s="29" t="s">
        <v>26</v>
      </c>
      <c r="C21" s="29">
        <v>0</v>
      </c>
      <c r="D21" s="29">
        <f>SUMIF(Sales!B:B,A21,Sales!D:D)</f>
        <v>147</v>
      </c>
      <c r="E21" s="29" t="str">
        <f t="shared" si="0"/>
        <v xml:space="preserve"> </v>
      </c>
      <c r="F21" s="29">
        <f>SUMIF(Prizes!B:B,A21,Prizes!D:D)</f>
        <v>4</v>
      </c>
      <c r="G21" s="29" t="str">
        <f t="shared" si="1"/>
        <v xml:space="preserve"> </v>
      </c>
      <c r="H21" s="30">
        <f>SUMIF(Sales!B:B,A21,Sales!F:F)</f>
        <v>5.3872370398255942</v>
      </c>
      <c r="I21" s="30">
        <f>SQRT(SUMIF(Sales!B:B,A21,Sales!G:G))</f>
        <v>2.1480307909963821</v>
      </c>
      <c r="J21" s="30">
        <f t="shared" si="2"/>
        <v>-0.6458180421064228</v>
      </c>
      <c r="K21" s="49">
        <f t="shared" si="3"/>
        <v>0.25919860106105741</v>
      </c>
      <c r="L21" s="29" t="str">
        <f t="shared" si="4"/>
        <v xml:space="preserve"> </v>
      </c>
      <c r="M21" s="29">
        <f>SUMIF(Sales!B:B,A21,Sales!E:E)</f>
        <v>1570</v>
      </c>
      <c r="N21" s="31">
        <f t="shared" si="5"/>
        <v>291.4295377006145</v>
      </c>
      <c r="O21" s="31" t="str">
        <f t="shared" si="6"/>
        <v xml:space="preserve"> </v>
      </c>
      <c r="P21" s="29"/>
    </row>
    <row r="22" spans="1:16" x14ac:dyDescent="0.35">
      <c r="A22" s="29">
        <v>20</v>
      </c>
      <c r="B22" s="29" t="s">
        <v>27</v>
      </c>
      <c r="C22" s="29">
        <v>1</v>
      </c>
      <c r="D22" s="29">
        <f>SUMIF(Sales!B:B,A22,Sales!D:D)</f>
        <v>55</v>
      </c>
      <c r="E22" s="29">
        <f t="shared" si="0"/>
        <v>11</v>
      </c>
      <c r="F22" s="29">
        <f>SUMIF(Prizes!B:B,A22,Prizes!D:D)</f>
        <v>3</v>
      </c>
      <c r="G22" s="29">
        <f t="shared" si="1"/>
        <v>7</v>
      </c>
      <c r="H22" s="30">
        <f>SUMIF(Sales!B:B,A22,Sales!F:F)</f>
        <v>2.5135103448196174</v>
      </c>
      <c r="I22" s="30">
        <f>SQRT(SUMIF(Sales!B:B,A22,Sales!G:G))</f>
        <v>1.5154338440236188</v>
      </c>
      <c r="J22" s="30">
        <f t="shared" si="2"/>
        <v>0.32102335387251679</v>
      </c>
      <c r="K22" s="49">
        <f t="shared" si="3"/>
        <v>0.37409634649123846</v>
      </c>
      <c r="L22" s="29">
        <f t="shared" si="4"/>
        <v>10</v>
      </c>
      <c r="M22" s="29">
        <f>SUMIF(Sales!B:B,A22,Sales!E:E)</f>
        <v>560</v>
      </c>
      <c r="N22" s="31">
        <f t="shared" si="5"/>
        <v>222.79597979541578</v>
      </c>
      <c r="O22" s="29">
        <f t="shared" si="6"/>
        <v>19</v>
      </c>
      <c r="P22" s="29"/>
    </row>
    <row r="23" spans="1:16" x14ac:dyDescent="0.35">
      <c r="A23" s="29">
        <v>21</v>
      </c>
      <c r="B23" s="29" t="s">
        <v>28</v>
      </c>
      <c r="C23" s="29">
        <v>0</v>
      </c>
      <c r="D23" s="29">
        <f>SUMIF(Sales!B:B,A23,Sales!D:D)</f>
        <v>15</v>
      </c>
      <c r="E23" s="29" t="str">
        <f t="shared" si="0"/>
        <v xml:space="preserve"> </v>
      </c>
      <c r="F23" s="29">
        <f>SUMIF(Prizes!B:B,A23,Prizes!D:D)</f>
        <v>1</v>
      </c>
      <c r="G23" s="29" t="str">
        <f t="shared" si="1"/>
        <v xml:space="preserve"> </v>
      </c>
      <c r="H23" s="30">
        <f>SUMIF(Sales!B:B,A23,Sales!F:F)</f>
        <v>0.63164893617021267</v>
      </c>
      <c r="I23" s="30">
        <f>SQRT(SUMIF(Sales!B:B,A23,Sales!G:G))</f>
        <v>0.75810728959235163</v>
      </c>
      <c r="J23" s="30">
        <f t="shared" si="2"/>
        <v>0.4858824982778579</v>
      </c>
      <c r="K23" s="49">
        <f t="shared" si="3"/>
        <v>0.31352523895390516</v>
      </c>
      <c r="L23" s="29" t="str">
        <f t="shared" si="4"/>
        <v xml:space="preserve"> </v>
      </c>
      <c r="M23" s="29">
        <f>SUMIF(Sales!B:B,A23,Sales!E:E)</f>
        <v>200</v>
      </c>
      <c r="N23" s="31">
        <f t="shared" si="5"/>
        <v>316.6315789473685</v>
      </c>
      <c r="O23" s="29" t="str">
        <f t="shared" si="6"/>
        <v xml:space="preserve"> </v>
      </c>
      <c r="P23" s="29"/>
    </row>
    <row r="24" spans="1:16" x14ac:dyDescent="0.35">
      <c r="A24" s="29">
        <v>22</v>
      </c>
      <c r="B24" s="29" t="s">
        <v>29</v>
      </c>
      <c r="C24" s="29">
        <v>1</v>
      </c>
      <c r="D24" s="29">
        <f>SUMIF(Sales!B:B,A24,Sales!D:D)</f>
        <v>6</v>
      </c>
      <c r="E24" s="29">
        <f t="shared" si="0"/>
        <v>28</v>
      </c>
      <c r="F24" s="29">
        <f>SUMIF(Prizes!B:B,A24,Prizes!D:D)</f>
        <v>1</v>
      </c>
      <c r="G24" s="29">
        <f t="shared" si="1"/>
        <v>19</v>
      </c>
      <c r="H24" s="30">
        <f>SUMIF(Sales!B:B,A24,Sales!F:F)</f>
        <v>0.54326923076923084</v>
      </c>
      <c r="I24" s="30">
        <f>SQRT(SUMIF(Sales!B:B,A24,Sales!G:G))</f>
        <v>0.67686632105875888</v>
      </c>
      <c r="J24" s="30">
        <f t="shared" si="2"/>
        <v>0.67477248464120332</v>
      </c>
      <c r="K24" s="49">
        <f t="shared" si="3"/>
        <v>0.24991016218462114</v>
      </c>
      <c r="L24" s="29">
        <f t="shared" si="4"/>
        <v>6</v>
      </c>
      <c r="M24" s="29">
        <f>SUMIF(Sales!B:B,A24,Sales!E:E)</f>
        <v>100</v>
      </c>
      <c r="N24" s="31">
        <f t="shared" si="5"/>
        <v>184.07079646017698</v>
      </c>
      <c r="O24" s="29">
        <f t="shared" si="6"/>
        <v>5</v>
      </c>
      <c r="P24" s="29"/>
    </row>
    <row r="25" spans="1:16" x14ac:dyDescent="0.35">
      <c r="A25" s="29">
        <v>23</v>
      </c>
      <c r="B25" s="29" t="s">
        <v>30</v>
      </c>
      <c r="C25" s="29">
        <v>0</v>
      </c>
      <c r="D25" s="29">
        <f>SUMIF(Sales!B:B,A25,Sales!D:D)</f>
        <v>75</v>
      </c>
      <c r="E25" s="29" t="str">
        <f t="shared" si="0"/>
        <v xml:space="preserve"> </v>
      </c>
      <c r="F25" s="29">
        <f>SUMIF(Prizes!B:B,A25,Prizes!D:D)</f>
        <v>4</v>
      </c>
      <c r="G25" s="29" t="str">
        <f t="shared" si="1"/>
        <v xml:space="preserve"> </v>
      </c>
      <c r="H25" s="30">
        <f>SUMIF(Sales!B:B,A25,Sales!F:F)</f>
        <v>2.9991021425331783</v>
      </c>
      <c r="I25" s="30">
        <f>SQRT(SUMIF(Sales!B:B,A25,Sales!G:G))</f>
        <v>1.640793642686911</v>
      </c>
      <c r="J25" s="30">
        <f t="shared" si="2"/>
        <v>0.61000837120979057</v>
      </c>
      <c r="K25" s="49">
        <f t="shared" si="3"/>
        <v>0.27092813112251135</v>
      </c>
      <c r="L25" s="29" t="str">
        <f t="shared" si="4"/>
        <v xml:space="preserve"> </v>
      </c>
      <c r="M25" s="29">
        <f>SUMIF(Sales!B:B,A25,Sales!E:E)</f>
        <v>800</v>
      </c>
      <c r="N25" s="31">
        <f t="shared" si="5"/>
        <v>266.74650011229147</v>
      </c>
      <c r="O25" s="29" t="str">
        <f t="shared" si="6"/>
        <v xml:space="preserve"> </v>
      </c>
      <c r="P25" s="29"/>
    </row>
    <row r="26" spans="1:16" x14ac:dyDescent="0.35">
      <c r="A26" s="29">
        <v>24</v>
      </c>
      <c r="B26" s="29" t="s">
        <v>31</v>
      </c>
      <c r="C26" s="29">
        <v>1</v>
      </c>
      <c r="D26" s="29">
        <f>SUMIF(Sales!B:B,A26,Sales!D:D)</f>
        <v>66</v>
      </c>
      <c r="E26" s="29">
        <f t="shared" si="0"/>
        <v>8</v>
      </c>
      <c r="F26" s="29">
        <f>SUMIF(Prizes!B:B,A26,Prizes!D:D)</f>
        <v>1</v>
      </c>
      <c r="G26" s="29">
        <f t="shared" si="1"/>
        <v>19</v>
      </c>
      <c r="H26" s="30">
        <f>SUMIF(Sales!B:B,A26,Sales!F:F)</f>
        <v>2.7289515245114577</v>
      </c>
      <c r="I26" s="30">
        <f>SQRT(SUMIF(Sales!B:B,A26,Sales!G:G))</f>
        <v>1.5620418614013669</v>
      </c>
      <c r="J26" s="30">
        <f t="shared" si="2"/>
        <v>-1.1068535147709484</v>
      </c>
      <c r="K26" s="49">
        <f t="shared" si="3"/>
        <v>0.13417863330317295</v>
      </c>
      <c r="L26" s="29">
        <f t="shared" si="4"/>
        <v>32</v>
      </c>
      <c r="M26" s="29">
        <f>SUMIF(Sales!B:B,A26,Sales!E:E)</f>
        <v>700</v>
      </c>
      <c r="N26" s="31">
        <f t="shared" si="5"/>
        <v>256.50877038767311</v>
      </c>
      <c r="O26" s="29">
        <f t="shared" si="6"/>
        <v>28</v>
      </c>
      <c r="P26" s="29"/>
    </row>
    <row r="27" spans="1:16" x14ac:dyDescent="0.35">
      <c r="A27" s="29">
        <v>25</v>
      </c>
      <c r="B27" s="29" t="s">
        <v>33</v>
      </c>
      <c r="C27" s="29">
        <v>1</v>
      </c>
      <c r="D27" s="29">
        <f>SUMIF(Sales!B:B,A27,Sales!D:D)</f>
        <v>2</v>
      </c>
      <c r="E27" s="29">
        <f t="shared" si="0"/>
        <v>32</v>
      </c>
      <c r="F27" s="29">
        <f>SUMIF(Prizes!B:B,A27,Prizes!D:D)</f>
        <v>0</v>
      </c>
      <c r="G27" s="29">
        <f t="shared" si="1"/>
        <v>26</v>
      </c>
      <c r="H27" s="30">
        <f>SUMIF(Sales!B:B,A27,Sales!F:F)</f>
        <v>6.3829787234042548E-2</v>
      </c>
      <c r="I27" s="30">
        <f>SQRT(SUMIF(Sales!B:B,A27,Sales!G:G))</f>
        <v>0.24791576048881739</v>
      </c>
      <c r="J27" s="30">
        <f t="shared" si="2"/>
        <v>-0.25746562908380199</v>
      </c>
      <c r="K27" s="49">
        <f t="shared" si="3"/>
        <v>0.39840967257938792</v>
      </c>
      <c r="L27" s="29">
        <f t="shared" si="4"/>
        <v>19</v>
      </c>
      <c r="M27" s="29">
        <f>SUMIF(Sales!B:B,A27,Sales!E:E)</f>
        <v>20</v>
      </c>
      <c r="N27" s="31">
        <f t="shared" si="5"/>
        <v>313.33333333333337</v>
      </c>
      <c r="O27" s="29">
        <f t="shared" si="6"/>
        <v>33</v>
      </c>
      <c r="P27" s="29"/>
    </row>
    <row r="28" spans="1:16" x14ac:dyDescent="0.35">
      <c r="A28" s="29">
        <v>26</v>
      </c>
      <c r="B28" s="29" t="s">
        <v>34</v>
      </c>
      <c r="C28" s="29">
        <v>0</v>
      </c>
      <c r="D28" s="29">
        <f>SUMIF(Sales!B:B,A28,Sales!D:D)</f>
        <v>10</v>
      </c>
      <c r="E28" s="29" t="str">
        <f t="shared" si="0"/>
        <v xml:space="preserve"> </v>
      </c>
      <c r="F28" s="29">
        <f>SUMIF(Prizes!B:B,A28,Prizes!D:D)</f>
        <v>0</v>
      </c>
      <c r="G28" s="29" t="str">
        <f t="shared" si="1"/>
        <v xml:space="preserve"> </v>
      </c>
      <c r="H28" s="30">
        <f>SUMIF(Sales!B:B,A28,Sales!F:F)</f>
        <v>0.31914893617021273</v>
      </c>
      <c r="I28" s="30">
        <f>SQRT(SUMIF(Sales!B:B,A28,Sales!G:G))</f>
        <v>0.54230382522055953</v>
      </c>
      <c r="J28" s="30">
        <f t="shared" si="2"/>
        <v>-0.58850578094375816</v>
      </c>
      <c r="K28" s="49">
        <f t="shared" si="3"/>
        <v>0.27809642736849838</v>
      </c>
      <c r="L28" s="29" t="str">
        <f t="shared" si="4"/>
        <v xml:space="preserve"> </v>
      </c>
      <c r="M28" s="29">
        <f>SUMIF(Sales!B:B,A28,Sales!E:E)</f>
        <v>100</v>
      </c>
      <c r="N28" s="31">
        <f t="shared" si="5"/>
        <v>313.33333333333337</v>
      </c>
      <c r="O28" s="31" t="str">
        <f t="shared" si="6"/>
        <v xml:space="preserve"> </v>
      </c>
      <c r="P28" s="29"/>
    </row>
    <row r="29" spans="1:16" x14ac:dyDescent="0.35">
      <c r="A29" s="29">
        <v>27</v>
      </c>
      <c r="B29" s="29" t="s">
        <v>35</v>
      </c>
      <c r="C29" s="29">
        <v>1</v>
      </c>
      <c r="D29" s="29">
        <f>SUMIF(Sales!B:B,A29,Sales!D:D)</f>
        <v>11</v>
      </c>
      <c r="E29" s="29">
        <f t="shared" si="0"/>
        <v>23</v>
      </c>
      <c r="F29" s="29">
        <f>SUMIF(Prizes!B:B,A29,Prizes!D:D)</f>
        <v>0</v>
      </c>
      <c r="G29" s="29">
        <f t="shared" si="1"/>
        <v>26</v>
      </c>
      <c r="H29" s="30">
        <f>SUMIF(Sales!B:B,A29,Sales!F:F)</f>
        <v>0.58616138763197578</v>
      </c>
      <c r="I29" s="30">
        <f>SQRT(SUMIF(Sales!B:B,A29,Sales!G:G))</f>
        <v>0.71401106976234563</v>
      </c>
      <c r="J29" s="30">
        <f t="shared" si="2"/>
        <v>-0.82094159664369926</v>
      </c>
      <c r="K29" s="49">
        <f t="shared" si="3"/>
        <v>0.20583976793322406</v>
      </c>
      <c r="L29" s="29">
        <f t="shared" si="4"/>
        <v>28</v>
      </c>
      <c r="M29" s="29">
        <f>SUMIF(Sales!B:B,A29,Sales!E:E)</f>
        <v>100</v>
      </c>
      <c r="N29" s="31">
        <f t="shared" si="5"/>
        <v>170.6014795754262</v>
      </c>
      <c r="O29" s="29">
        <f t="shared" si="6"/>
        <v>4</v>
      </c>
      <c r="P29" s="29"/>
    </row>
    <row r="30" spans="1:16" x14ac:dyDescent="0.35">
      <c r="A30" s="29">
        <v>28</v>
      </c>
      <c r="B30" s="29" t="s">
        <v>36</v>
      </c>
      <c r="C30" s="29">
        <v>0</v>
      </c>
      <c r="D30" s="29">
        <f>SUMIF(Sales!B:B,A30,Sales!D:D)</f>
        <v>24</v>
      </c>
      <c r="E30" s="29" t="str">
        <f t="shared" si="0"/>
        <v xml:space="preserve"> </v>
      </c>
      <c r="F30" s="29">
        <f>SUMIF(Prizes!B:B,A30,Prizes!D:D)</f>
        <v>0</v>
      </c>
      <c r="G30" s="29" t="str">
        <f t="shared" si="1"/>
        <v xml:space="preserve"> </v>
      </c>
      <c r="H30" s="30">
        <f>SUMIF(Sales!B:B,A30,Sales!F:F)</f>
        <v>0.7941427895328429</v>
      </c>
      <c r="I30" s="30">
        <f>SQRT(SUMIF(Sales!B:B,A30,Sales!G:G))</f>
        <v>0.86060092285446455</v>
      </c>
      <c r="J30" s="30">
        <f t="shared" si="2"/>
        <v>-0.92277706012539296</v>
      </c>
      <c r="K30" s="49">
        <f t="shared" si="3"/>
        <v>0.17806169891377793</v>
      </c>
      <c r="L30" s="29" t="str">
        <f t="shared" si="4"/>
        <v xml:space="preserve"> </v>
      </c>
      <c r="M30" s="29">
        <f>SUMIF(Sales!B:B,A30,Sales!E:E)</f>
        <v>240</v>
      </c>
      <c r="N30" s="31">
        <f t="shared" si="5"/>
        <v>302.21265389966049</v>
      </c>
      <c r="O30" s="31" t="str">
        <f t="shared" si="6"/>
        <v xml:space="preserve"> </v>
      </c>
      <c r="P30" s="29"/>
    </row>
    <row r="31" spans="1:16" x14ac:dyDescent="0.35">
      <c r="A31" s="29">
        <v>29</v>
      </c>
      <c r="B31" s="29" t="s">
        <v>37</v>
      </c>
      <c r="C31" s="29">
        <v>1</v>
      </c>
      <c r="D31" s="29">
        <f>SUMIF(Sales!B:B,A31,Sales!D:D)</f>
        <v>51</v>
      </c>
      <c r="E31" s="29">
        <f t="shared" si="0"/>
        <v>12</v>
      </c>
      <c r="F31" s="29">
        <f>SUMIF(Prizes!B:B,A31,Prizes!D:D)</f>
        <v>2</v>
      </c>
      <c r="G31" s="29">
        <f t="shared" si="1"/>
        <v>12</v>
      </c>
      <c r="H31" s="30">
        <f>SUMIF(Sales!B:B,A31,Sales!F:F)</f>
        <v>2.1392509129157737</v>
      </c>
      <c r="I31" s="30">
        <f>SQRT(SUMIF(Sales!B:B,A31,Sales!G:G))</f>
        <v>1.3767007404782396</v>
      </c>
      <c r="J31" s="30">
        <f t="shared" si="2"/>
        <v>-0.10114828068400734</v>
      </c>
      <c r="K31" s="49">
        <f t="shared" si="3"/>
        <v>0.45971637604945381</v>
      </c>
      <c r="L31" s="29">
        <f t="shared" si="4"/>
        <v>17</v>
      </c>
      <c r="M31" s="29">
        <f>SUMIF(Sales!B:B,A31,Sales!E:E)</f>
        <v>500</v>
      </c>
      <c r="N31" s="31">
        <f t="shared" si="5"/>
        <v>233.7266736600364</v>
      </c>
      <c r="O31" s="29">
        <f t="shared" si="6"/>
        <v>22</v>
      </c>
      <c r="P31" s="29"/>
    </row>
    <row r="32" spans="1:16" x14ac:dyDescent="0.35">
      <c r="A32" s="29">
        <v>30</v>
      </c>
      <c r="B32" s="29" t="s">
        <v>38</v>
      </c>
      <c r="C32" s="29">
        <v>0</v>
      </c>
      <c r="D32" s="29">
        <f>SUMIF(Sales!B:B,A32,Sales!D:D)</f>
        <v>5</v>
      </c>
      <c r="E32" s="29" t="str">
        <f t="shared" si="0"/>
        <v xml:space="preserve"> </v>
      </c>
      <c r="F32" s="29">
        <f>SUMIF(Prizes!B:B,A32,Prizes!D:D)</f>
        <v>0</v>
      </c>
      <c r="G32" s="29" t="str">
        <f t="shared" si="1"/>
        <v xml:space="preserve"> </v>
      </c>
      <c r="H32" s="30">
        <f>SUMIF(Sales!B:B,A32,Sales!F:F)</f>
        <v>0.20833333333333331</v>
      </c>
      <c r="I32" s="30">
        <f>SQRT(SUMIF(Sales!B:B,A32,Sales!G:G))</f>
        <v>0.43925136315935126</v>
      </c>
      <c r="J32" s="30">
        <f t="shared" si="2"/>
        <v>-0.47429183107111794</v>
      </c>
      <c r="K32" s="49">
        <f t="shared" si="3"/>
        <v>0.31764590799841352</v>
      </c>
      <c r="L32" s="29" t="str">
        <f t="shared" si="4"/>
        <v xml:space="preserve"> </v>
      </c>
      <c r="M32" s="29">
        <f>SUMIF(Sales!B:B,A32,Sales!E:E)</f>
        <v>50</v>
      </c>
      <c r="N32" s="31">
        <f t="shared" si="5"/>
        <v>240.00000000000003</v>
      </c>
      <c r="O32" s="31" t="str">
        <f t="shared" si="6"/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 t="shared" si="0"/>
        <v xml:space="preserve"> </v>
      </c>
      <c r="F33" s="29">
        <f>SUMIF(Prizes!B:B,A33,Prizes!D:D)</f>
        <v>1</v>
      </c>
      <c r="G33" s="29" t="str">
        <f t="shared" si="1"/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 t="shared" si="2"/>
        <v>0.39856301064268529</v>
      </c>
      <c r="K33" s="49">
        <f t="shared" si="3"/>
        <v>0.34510761059987882</v>
      </c>
      <c r="L33" s="29" t="str">
        <f t="shared" si="4"/>
        <v xml:space="preserve"> </v>
      </c>
      <c r="M33" s="29">
        <f>SUMIF(Sales!B:B,A33,Sales!E:E)</f>
        <v>160</v>
      </c>
      <c r="N33" s="31">
        <f t="shared" si="5"/>
        <v>234.20647149460706</v>
      </c>
      <c r="O33" s="31" t="str">
        <f t="shared" si="6"/>
        <v xml:space="preserve"> </v>
      </c>
      <c r="P33" s="29"/>
    </row>
    <row r="34" spans="1:16" x14ac:dyDescent="0.35">
      <c r="A34" s="29">
        <v>32</v>
      </c>
      <c r="B34" s="29" t="s">
        <v>40</v>
      </c>
      <c r="C34" s="29">
        <v>1</v>
      </c>
      <c r="D34" s="29">
        <f>SUMIF(Sales!B:B,A34,Sales!D:D)</f>
        <v>41</v>
      </c>
      <c r="E34" s="29">
        <f t="shared" si="0"/>
        <v>14</v>
      </c>
      <c r="F34" s="29">
        <f>SUMIF(Prizes!B:B,A34,Prizes!D:D)</f>
        <v>2</v>
      </c>
      <c r="G34" s="29">
        <f t="shared" si="1"/>
        <v>12</v>
      </c>
      <c r="H34" s="30">
        <f>SUMIF(Sales!B:B,A34,Sales!F:F)</f>
        <v>1.751323901682182</v>
      </c>
      <c r="I34" s="30">
        <f>SQRT(SUMIF(Sales!B:B,A34,Sales!G:G))</f>
        <v>1.2450174883944376</v>
      </c>
      <c r="J34" s="30">
        <f t="shared" si="2"/>
        <v>0.19973703231952852</v>
      </c>
      <c r="K34" s="49">
        <f t="shared" si="3"/>
        <v>0.42084312485409769</v>
      </c>
      <c r="L34" s="29">
        <f t="shared" si="4"/>
        <v>14</v>
      </c>
      <c r="M34" s="29">
        <f>SUMIF(Sales!B:B,A34,Sales!E:E)</f>
        <v>400</v>
      </c>
      <c r="N34" s="31">
        <f t="shared" si="5"/>
        <v>228.39864151673595</v>
      </c>
      <c r="O34" s="29">
        <f t="shared" si="6"/>
        <v>21</v>
      </c>
      <c r="P34" s="29"/>
    </row>
    <row r="35" spans="1:16" x14ac:dyDescent="0.35">
      <c r="A35" s="29">
        <v>33</v>
      </c>
      <c r="B35" s="29" t="s">
        <v>82</v>
      </c>
      <c r="C35" s="29">
        <v>1</v>
      </c>
      <c r="D35" s="29">
        <f>SUMIF(Sales!B:B,A35,Sales!D:D)</f>
        <v>82</v>
      </c>
      <c r="E35" s="29">
        <f t="shared" si="0"/>
        <v>5</v>
      </c>
      <c r="F35" s="29">
        <f>SUMIF(Prizes!B:B,A35,Prizes!D:D)</f>
        <v>3</v>
      </c>
      <c r="G35" s="29">
        <f t="shared" si="1"/>
        <v>7</v>
      </c>
      <c r="H35" s="30">
        <f>SUMIF(Sales!B:B,A35,Sales!F:F)</f>
        <v>3.7971257524946109</v>
      </c>
      <c r="I35" s="30">
        <f>SQRT(SUMIF(Sales!B:B,A35,Sales!G:G))</f>
        <v>1.8257369483316859</v>
      </c>
      <c r="J35" s="30">
        <f t="shared" si="2"/>
        <v>-0.43660492998348149</v>
      </c>
      <c r="K35" s="49">
        <f t="shared" si="3"/>
        <v>0.33119894334721611</v>
      </c>
      <c r="L35" s="29">
        <f t="shared" si="4"/>
        <v>21</v>
      </c>
      <c r="M35" s="29">
        <f>SUMIF(Sales!B:B,A35,Sales!E:E)</f>
        <v>810</v>
      </c>
      <c r="N35" s="31">
        <f t="shared" si="5"/>
        <v>213.31924534441649</v>
      </c>
      <c r="O35" s="29">
        <f t="shared" si="6"/>
        <v>14</v>
      </c>
      <c r="P35" s="29"/>
    </row>
    <row r="36" spans="1:16" x14ac:dyDescent="0.35">
      <c r="A36" s="29">
        <v>34</v>
      </c>
      <c r="B36" s="29" t="s">
        <v>49</v>
      </c>
      <c r="C36" s="29">
        <v>1</v>
      </c>
      <c r="D36" s="29">
        <f>SUMIF(Sales!B:B,A36,Sales!D:D)</f>
        <v>41</v>
      </c>
      <c r="E36" s="29">
        <f t="shared" si="0"/>
        <v>14</v>
      </c>
      <c r="F36" s="29">
        <f>SUMIF(Prizes!B:B,A36,Prizes!D:D)</f>
        <v>1</v>
      </c>
      <c r="G36" s="29">
        <f t="shared" si="1"/>
        <v>19</v>
      </c>
      <c r="H36" s="30">
        <f>SUMIF(Sales!B:B,A36,Sales!F:F)</f>
        <v>1.9957656734501028</v>
      </c>
      <c r="I36" s="30">
        <f>SQRT(SUMIF(Sales!B:B,A36,Sales!G:G))</f>
        <v>1.3441673982599343</v>
      </c>
      <c r="J36" s="30">
        <f t="shared" si="2"/>
        <v>-0.74080480953425287</v>
      </c>
      <c r="K36" s="49">
        <f t="shared" si="3"/>
        <v>0.22940589929755095</v>
      </c>
      <c r="L36" s="29">
        <f t="shared" si="4"/>
        <v>26</v>
      </c>
      <c r="M36" s="29">
        <f>SUMIF(Sales!B:B,A36,Sales!E:E)</f>
        <v>400</v>
      </c>
      <c r="N36" s="31">
        <f t="shared" si="5"/>
        <v>200.42433103306936</v>
      </c>
      <c r="O36" s="29">
        <f t="shared" si="6"/>
        <v>9</v>
      </c>
      <c r="P36" s="29"/>
    </row>
    <row r="37" spans="1:16" x14ac:dyDescent="0.35">
      <c r="A37" s="29">
        <v>35</v>
      </c>
      <c r="B37" s="29" t="s">
        <v>50</v>
      </c>
      <c r="C37" s="29">
        <v>1</v>
      </c>
      <c r="D37" s="29">
        <f>SUMIF(Sales!B:B,A37,Sales!D:D)</f>
        <v>36</v>
      </c>
      <c r="E37" s="29">
        <f t="shared" si="0"/>
        <v>20</v>
      </c>
      <c r="F37" s="29">
        <f>SUMIF(Prizes!B:B,A37,Prizes!D:D)</f>
        <v>2</v>
      </c>
      <c r="G37" s="29">
        <f t="shared" si="1"/>
        <v>12</v>
      </c>
      <c r="H37" s="30">
        <f>SUMIF(Sales!B:B,A37,Sales!F:F)</f>
        <v>1.8312919892395763</v>
      </c>
      <c r="I37" s="30">
        <f>SQRT(SUMIF(Sales!B:B,A37,Sales!G:G))</f>
        <v>1.2852767126125033</v>
      </c>
      <c r="J37" s="30">
        <f t="shared" si="2"/>
        <v>0.1312620147123815</v>
      </c>
      <c r="K37" s="49">
        <f t="shared" si="3"/>
        <v>0.44778401980729587</v>
      </c>
      <c r="L37" s="29">
        <f t="shared" si="4"/>
        <v>15</v>
      </c>
      <c r="M37" s="29">
        <f>SUMIF(Sales!B:B,A37,Sales!E:E)</f>
        <v>350</v>
      </c>
      <c r="N37" s="31">
        <f t="shared" si="5"/>
        <v>191.12189757643927</v>
      </c>
      <c r="O37" s="29">
        <f t="shared" si="6"/>
        <v>6</v>
      </c>
      <c r="P37" s="29"/>
    </row>
    <row r="38" spans="1:16" x14ac:dyDescent="0.35">
      <c r="A38" s="29">
        <v>36</v>
      </c>
      <c r="B38" s="29" t="s">
        <v>51</v>
      </c>
      <c r="C38" s="29">
        <v>1</v>
      </c>
      <c r="D38" s="29">
        <f>SUMIF(Sales!B:B,A38,Sales!D:D)</f>
        <v>41</v>
      </c>
      <c r="E38" s="29">
        <f t="shared" si="0"/>
        <v>14</v>
      </c>
      <c r="F38" s="29">
        <f>SUMIF(Prizes!B:B,A38,Prizes!D:D)</f>
        <v>2</v>
      </c>
      <c r="G38" s="29">
        <f t="shared" si="1"/>
        <v>12</v>
      </c>
      <c r="H38" s="30">
        <f>SUMIF(Sales!B:B,A38,Sales!F:F)</f>
        <v>1.9957656734501028</v>
      </c>
      <c r="I38" s="30">
        <f>SQRT(SUMIF(Sales!B:B,A38,Sales!G:G))</f>
        <v>1.3441673982599343</v>
      </c>
      <c r="J38" s="30">
        <f t="shared" si="2"/>
        <v>3.1501482295870731E-3</v>
      </c>
      <c r="K38" s="49">
        <f t="shared" si="3"/>
        <v>0.49874327476019131</v>
      </c>
      <c r="L38" s="29">
        <f t="shared" si="4"/>
        <v>16</v>
      </c>
      <c r="M38" s="29">
        <f>SUMIF(Sales!B:B,A38,Sales!E:E)</f>
        <v>400</v>
      </c>
      <c r="N38" s="31">
        <f t="shared" si="5"/>
        <v>200.42433103306936</v>
      </c>
      <c r="O38" s="29">
        <f t="shared" si="6"/>
        <v>9</v>
      </c>
      <c r="P38" s="29"/>
    </row>
    <row r="39" spans="1:16" x14ac:dyDescent="0.35">
      <c r="A39" s="29">
        <v>37</v>
      </c>
      <c r="B39" s="29" t="s">
        <v>86</v>
      </c>
      <c r="C39" s="29">
        <v>1</v>
      </c>
      <c r="D39" s="29">
        <f>SUMIF(Sales!B:B,A39,Sales!D:D)</f>
        <v>91</v>
      </c>
      <c r="E39" s="29">
        <f t="shared" si="0"/>
        <v>4</v>
      </c>
      <c r="F39" s="29">
        <f>SUMIF(Prizes!B:B,A39,Prizes!D:D)</f>
        <v>3</v>
      </c>
      <c r="G39" s="29">
        <f t="shared" si="1"/>
        <v>7</v>
      </c>
      <c r="H39" s="30">
        <f>SUMIF(Sales!B:B,A39,Sales!F:F)</f>
        <v>4.1607621161309751</v>
      </c>
      <c r="I39" s="30">
        <f>SQRT(SUMIF(Sales!B:B,A39,Sales!G:G))</f>
        <v>1.9032990868959521</v>
      </c>
      <c r="J39" s="30">
        <f t="shared" si="2"/>
        <v>-0.609868477383676</v>
      </c>
      <c r="K39" s="49">
        <f t="shared" si="3"/>
        <v>0.27097446775170275</v>
      </c>
      <c r="L39" s="29">
        <f t="shared" si="4"/>
        <v>24</v>
      </c>
      <c r="M39" s="29">
        <f>SUMIF(Sales!B:B,A39,Sales!E:E)</f>
        <v>900</v>
      </c>
      <c r="N39" s="31">
        <f t="shared" si="5"/>
        <v>216.30652627574281</v>
      </c>
      <c r="O39" s="29">
        <f t="shared" si="6"/>
        <v>16</v>
      </c>
      <c r="P39" s="29"/>
    </row>
    <row r="40" spans="1:16" x14ac:dyDescent="0.35">
      <c r="A40" s="29">
        <v>38</v>
      </c>
      <c r="B40" s="29" t="s">
        <v>64</v>
      </c>
      <c r="C40" s="29">
        <v>1</v>
      </c>
      <c r="D40" s="35">
        <f>SUMIF(Sales!B:B,A40,Sales!D:D)</f>
        <v>37</v>
      </c>
      <c r="E40" s="35">
        <f t="shared" si="0"/>
        <v>19</v>
      </c>
      <c r="F40" s="35">
        <f>SUMIF(Prizes!B:B,A40,Prizes!D:D)</f>
        <v>4</v>
      </c>
      <c r="G40" s="35">
        <f t="shared" si="1"/>
        <v>3</v>
      </c>
      <c r="H40" s="36">
        <f>SUMIF(Sales!B:B,A40,Sales!F:F)</f>
        <v>1.7654362892118982</v>
      </c>
      <c r="I40" s="36">
        <f>SQRT(SUMIF(Sales!B:B,A40,Sales!G:G))</f>
        <v>1.2439598119364987</v>
      </c>
      <c r="J40" s="36">
        <f t="shared" si="2"/>
        <v>1.7963311108174056</v>
      </c>
      <c r="K40" s="49">
        <f t="shared" si="3"/>
        <v>3.6220936405928716E-2</v>
      </c>
      <c r="L40" s="37">
        <f t="shared" si="4"/>
        <v>2</v>
      </c>
      <c r="M40" s="35">
        <f>SUMIF(Sales!B:B,A40,Sales!E:E)</f>
        <v>360</v>
      </c>
      <c r="N40" s="31">
        <f t="shared" si="5"/>
        <v>203.9155999000713</v>
      </c>
      <c r="O40" s="29">
        <f t="shared" si="6"/>
        <v>12</v>
      </c>
      <c r="P40" s="29"/>
    </row>
    <row r="41" spans="1:16" x14ac:dyDescent="0.35">
      <c r="A41" s="29">
        <v>39</v>
      </c>
      <c r="B41" s="29" t="s">
        <v>83</v>
      </c>
      <c r="C41" s="29">
        <v>1</v>
      </c>
      <c r="D41" s="35">
        <f>SUMIF(Sales!B:B,A41,Sales!D:D)</f>
        <v>3</v>
      </c>
      <c r="E41" s="35">
        <f t="shared" si="0"/>
        <v>31</v>
      </c>
      <c r="F41" s="35">
        <f>SUMIF(Prizes!B:B,A41,Prizes!D:D)</f>
        <v>0</v>
      </c>
      <c r="G41" s="35">
        <f t="shared" si="1"/>
        <v>26</v>
      </c>
      <c r="H41" s="36">
        <f>SUMIF(Sales!B:B,A41,Sales!F:F)</f>
        <v>0.3612040133779264</v>
      </c>
      <c r="I41" s="36">
        <f>SQRT(SUMIF(Sales!B:B,A41,Sales!G:G))</f>
        <v>0.54598817687849921</v>
      </c>
      <c r="J41" s="36">
        <f t="shared" si="2"/>
        <v>-0.66156013751613985</v>
      </c>
      <c r="K41" s="49">
        <f t="shared" si="3"/>
        <v>0.25412658085528567</v>
      </c>
      <c r="L41" s="37">
        <f t="shared" si="4"/>
        <v>25</v>
      </c>
      <c r="M41" s="35">
        <f>SUMIF(Sales!B:B,A41,Sales!E:E)</f>
        <v>20</v>
      </c>
      <c r="N41" s="31">
        <f t="shared" si="5"/>
        <v>55.370370370370374</v>
      </c>
      <c r="O41" s="29">
        <f t="shared" si="6"/>
        <v>2</v>
      </c>
      <c r="P41" s="29"/>
    </row>
    <row r="42" spans="1:16" x14ac:dyDescent="0.35">
      <c r="A42" s="29">
        <v>40</v>
      </c>
      <c r="B42" s="29" t="s">
        <v>84</v>
      </c>
      <c r="C42" s="29">
        <v>1</v>
      </c>
      <c r="D42" s="35">
        <f>SUMIF(Sales!B:B,A42,Sales!D:D)</f>
        <v>1</v>
      </c>
      <c r="E42" s="35">
        <f t="shared" si="0"/>
        <v>33</v>
      </c>
      <c r="F42" s="35">
        <f>SUMIF(Prizes!B:B,A42,Prizes!D:D)</f>
        <v>0</v>
      </c>
      <c r="G42" s="35">
        <f t="shared" si="1"/>
        <v>26</v>
      </c>
      <c r="H42" s="36">
        <f>SUMIF(Sales!B:B,A42,Sales!F:F)</f>
        <v>0.23076923076923078</v>
      </c>
      <c r="I42" s="36">
        <f>SQRT(SUMIF(Sales!B:B,A42,Sales!G:G))</f>
        <v>0.42132504423474315</v>
      </c>
      <c r="J42" s="36">
        <f t="shared" si="2"/>
        <v>-0.54772255750516619</v>
      </c>
      <c r="K42" s="49">
        <f t="shared" si="3"/>
        <v>0.2919412103851825</v>
      </c>
      <c r="L42" s="37">
        <f t="shared" si="4"/>
        <v>22</v>
      </c>
      <c r="M42" s="35">
        <f>SUMIF(Sales!B:B,A42,Sales!E:E)</f>
        <v>0</v>
      </c>
      <c r="N42" s="31">
        <f t="shared" si="5"/>
        <v>0</v>
      </c>
      <c r="O42" s="29">
        <f t="shared" si="6"/>
        <v>1</v>
      </c>
      <c r="P42" s="29"/>
    </row>
    <row r="43" spans="1:16" x14ac:dyDescent="0.35">
      <c r="A43" s="29">
        <v>41</v>
      </c>
      <c r="B43" s="29" t="s">
        <v>85</v>
      </c>
      <c r="C43" s="29">
        <v>1</v>
      </c>
      <c r="D43" s="35">
        <f>SUMIF(Sales!B:B,A43,Sales!D:D)</f>
        <v>15</v>
      </c>
      <c r="E43" s="37">
        <f t="shared" si="0"/>
        <v>22</v>
      </c>
      <c r="F43" s="35">
        <f>SUMIF(Prizes!B:B,A43,Prizes!D:D)</f>
        <v>2</v>
      </c>
      <c r="G43" s="37">
        <f t="shared" si="1"/>
        <v>12</v>
      </c>
      <c r="H43" s="36">
        <f>SUMIF(Sales!B:B,A43,Sales!F:F)</f>
        <v>0.59948542024013718</v>
      </c>
      <c r="I43" s="36">
        <f>SQRT(SUMIF(Sales!B:B,A43,Sales!G:G))</f>
        <v>0.73982863701939761</v>
      </c>
      <c r="J43" s="36">
        <f t="shared" si="2"/>
        <v>1.8930256409135764</v>
      </c>
      <c r="K43" s="49">
        <f t="shared" si="3"/>
        <v>2.9177229841034769E-2</v>
      </c>
      <c r="L43" s="37">
        <f t="shared" si="4"/>
        <v>1</v>
      </c>
      <c r="M43" s="35">
        <f>SUMIF(Sales!B:B,A43,Sales!E:E)</f>
        <v>150</v>
      </c>
      <c r="N43" s="31">
        <f t="shared" si="5"/>
        <v>250.21459227467813</v>
      </c>
      <c r="O43" s="37">
        <f t="shared" si="6"/>
        <v>26</v>
      </c>
      <c r="P43" s="29"/>
    </row>
    <row r="44" spans="1:16" x14ac:dyDescent="0.35">
      <c r="A44" s="29">
        <v>42</v>
      </c>
      <c r="B44" s="29" t="s">
        <v>87</v>
      </c>
      <c r="C44" s="29">
        <v>1</v>
      </c>
      <c r="D44" s="35">
        <f>SUMIF(Sales!B:B,A44,Sales!D:D)</f>
        <v>4</v>
      </c>
      <c r="E44" s="35">
        <f t="shared" si="0"/>
        <v>30</v>
      </c>
      <c r="F44" s="35">
        <f>SUMIF(Prizes!B:B,A44,Prizes!D:D)</f>
        <v>0</v>
      </c>
      <c r="G44" s="35">
        <f t="shared" si="1"/>
        <v>26</v>
      </c>
      <c r="H44" s="36">
        <f>SUMIF(Sales!B:B,A44,Sales!F:F)</f>
        <v>0.14545454545454545</v>
      </c>
      <c r="I44" s="36">
        <f>SQRT(SUMIF(Sales!B:B,A44,Sales!G:G))</f>
        <v>0.37094647870344777</v>
      </c>
      <c r="J44" s="36">
        <f t="shared" si="2"/>
        <v>-0.39211733715048613</v>
      </c>
      <c r="K44" s="49">
        <f t="shared" si="3"/>
        <v>0.34748575901730239</v>
      </c>
      <c r="L44" s="37">
        <f t="shared" si="4"/>
        <v>20</v>
      </c>
      <c r="M44" s="35">
        <f>SUMIF(Sales!B:B,A44,Sales!E:E)</f>
        <v>40</v>
      </c>
      <c r="N44" s="31">
        <f t="shared" si="5"/>
        <v>275</v>
      </c>
      <c r="O44" s="29">
        <f t="shared" si="6"/>
        <v>31</v>
      </c>
      <c r="P44" s="29"/>
    </row>
    <row r="45" spans="1:16" x14ac:dyDescent="0.35">
      <c r="A45" s="29">
        <v>43</v>
      </c>
      <c r="B45" s="29" t="s">
        <v>88</v>
      </c>
      <c r="C45" s="29">
        <v>1</v>
      </c>
      <c r="D45" s="35">
        <f>SUMIF(Sales!B:B,A45,Sales!D:D)</f>
        <v>10</v>
      </c>
      <c r="E45" s="35">
        <f t="shared" si="0"/>
        <v>26</v>
      </c>
      <c r="F45" s="35">
        <f>SUMIF(Prizes!B:B,A45,Prizes!D:D)</f>
        <v>1</v>
      </c>
      <c r="G45" s="35">
        <f t="shared" si="1"/>
        <v>19</v>
      </c>
      <c r="H45" s="36">
        <f>SUMIF(Sales!B:B,A45,Sales!F:F)</f>
        <v>0.5079051383399209</v>
      </c>
      <c r="I45" s="36">
        <f>SQRT(SUMIF(Sales!B:B,A45,Sales!G:G))</f>
        <v>0.67996690791586989</v>
      </c>
      <c r="J45" s="36">
        <f t="shared" si="2"/>
        <v>0.72370413314432125</v>
      </c>
      <c r="K45" s="49">
        <f t="shared" si="3"/>
        <v>0.23462369757905566</v>
      </c>
      <c r="L45" s="37">
        <f t="shared" si="4"/>
        <v>5</v>
      </c>
      <c r="M45" s="35">
        <f>SUMIF(Sales!B:B,A45,Sales!E:E)</f>
        <v>100</v>
      </c>
      <c r="N45" s="31">
        <f t="shared" si="5"/>
        <v>196.88715953307394</v>
      </c>
      <c r="O45" s="29">
        <f t="shared" si="6"/>
        <v>7</v>
      </c>
      <c r="P45" s="29"/>
    </row>
    <row r="46" spans="1:16" x14ac:dyDescent="0.35">
      <c r="A46" s="29">
        <v>44</v>
      </c>
      <c r="B46" s="29" t="s">
        <v>89</v>
      </c>
      <c r="C46" s="29">
        <v>1</v>
      </c>
      <c r="D46" s="35">
        <f>SUMIF(Sales!B:B,A46,Sales!D:D)</f>
        <v>5</v>
      </c>
      <c r="E46" s="35">
        <f t="shared" si="0"/>
        <v>29</v>
      </c>
      <c r="F46" s="35">
        <f>SUMIF(Prizes!B:B,A46,Prizes!D:D)</f>
        <v>1</v>
      </c>
      <c r="G46" s="35">
        <f t="shared" si="1"/>
        <v>19</v>
      </c>
      <c r="H46" s="36">
        <f>SUMIF(Sales!B:B,A46,Sales!F:F)</f>
        <v>0.32608695652173914</v>
      </c>
      <c r="I46" s="36">
        <f>SQRT(SUMIF(Sales!B:B,A46,Sales!G:G))</f>
        <v>0.53983489724168388</v>
      </c>
      <c r="J46" s="36">
        <f t="shared" si="2"/>
        <v>1.2483688011309693</v>
      </c>
      <c r="K46" s="49">
        <f t="shared" si="3"/>
        <v>0.10594801446913715</v>
      </c>
      <c r="L46" s="37">
        <f t="shared" si="4"/>
        <v>3</v>
      </c>
      <c r="M46" s="35">
        <f>SUMIF(Sales!B:B,A46,Sales!E:E)</f>
        <v>50</v>
      </c>
      <c r="N46" s="31">
        <f t="shared" si="5"/>
        <v>153.33333333333334</v>
      </c>
      <c r="O46" s="29">
        <f t="shared" si="6"/>
        <v>3</v>
      </c>
      <c r="P46" s="2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4" sqref="I14"/>
    </sheetView>
  </sheetViews>
  <sheetFormatPr defaultColWidth="8.90625" defaultRowHeight="14.5" x14ac:dyDescent="0.35"/>
  <cols>
    <col min="2" max="2" width="10" customWidth="1"/>
  </cols>
  <sheetData>
    <row r="1" spans="1:6" x14ac:dyDescent="0.35">
      <c r="A1" s="60" t="s">
        <v>0</v>
      </c>
      <c r="B1" s="60" t="s">
        <v>17</v>
      </c>
      <c r="C1" s="60" t="s">
        <v>54</v>
      </c>
      <c r="D1" s="56" t="s">
        <v>53</v>
      </c>
      <c r="E1" s="56" t="s">
        <v>21</v>
      </c>
      <c r="F1" s="56" t="s">
        <v>91</v>
      </c>
    </row>
    <row r="2" spans="1:6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</row>
    <row r="3" spans="1:6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</row>
    <row r="4" spans="1:6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</row>
    <row r="5" spans="1:6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</row>
    <row r="6" spans="1:6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</row>
    <row r="7" spans="1:6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</row>
    <row r="8" spans="1:6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</row>
    <row r="9" spans="1:6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</row>
    <row r="10" spans="1:6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</row>
    <row r="11" spans="1:6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</row>
    <row r="12" spans="1:6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</row>
    <row r="13" spans="1:6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</row>
    <row r="14" spans="1:6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</row>
    <row r="15" spans="1:6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</row>
    <row r="16" spans="1:6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opLeftCell="A253" workbookViewId="0">
      <selection activeCell="I25" sqref="I25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0" t="s">
        <v>0</v>
      </c>
      <c r="B1" s="60" t="s">
        <v>19</v>
      </c>
      <c r="C1" s="61" t="s">
        <v>18</v>
      </c>
      <c r="D1" s="60" t="s">
        <v>20</v>
      </c>
      <c r="E1" s="56" t="s">
        <v>54</v>
      </c>
      <c r="F1" s="56" t="s">
        <v>90</v>
      </c>
      <c r="G1" s="62" t="s">
        <v>32</v>
      </c>
      <c r="I1" t="s">
        <v>98</v>
      </c>
      <c r="J1" s="40">
        <f>SUM(E:E)</f>
        <v>20720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1" sqref="G1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60" t="s">
        <v>0</v>
      </c>
      <c r="B1" s="60" t="s">
        <v>19</v>
      </c>
      <c r="C1" s="60" t="s">
        <v>18</v>
      </c>
      <c r="D1" s="60" t="s">
        <v>21</v>
      </c>
      <c r="F1" t="s">
        <v>47</v>
      </c>
      <c r="G1">
        <f>SUM(D:D)</f>
        <v>90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4" sqref="H24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40" bestFit="1" customWidth="1"/>
  </cols>
  <sheetData>
    <row r="1" spans="1:8" x14ac:dyDescent="0.35">
      <c r="A1" s="60" t="s">
        <v>0</v>
      </c>
      <c r="B1" s="60" t="s">
        <v>17</v>
      </c>
      <c r="C1" s="60" t="s">
        <v>54</v>
      </c>
      <c r="D1" s="60" t="s">
        <v>21</v>
      </c>
      <c r="F1" t="s">
        <v>96</v>
      </c>
      <c r="G1" s="40">
        <f>SUM(C:C)</f>
        <v>23114.15</v>
      </c>
      <c r="H1" s="39">
        <f>SUM(D:D)</f>
        <v>102</v>
      </c>
    </row>
    <row r="2" spans="1:8" x14ac:dyDescent="0.35">
      <c r="A2">
        <v>1</v>
      </c>
      <c r="B2" s="1">
        <v>42291</v>
      </c>
      <c r="C2" s="41">
        <v>1651.2</v>
      </c>
      <c r="D2">
        <v>10</v>
      </c>
    </row>
    <row r="3" spans="1:8" x14ac:dyDescent="0.35">
      <c r="A3">
        <v>2</v>
      </c>
      <c r="B3" s="1">
        <v>42412</v>
      </c>
      <c r="C3" s="41">
        <v>986.65</v>
      </c>
      <c r="D3">
        <v>6</v>
      </c>
    </row>
    <row r="4" spans="1:8" x14ac:dyDescent="0.35">
      <c r="A4">
        <v>3</v>
      </c>
      <c r="B4" s="1">
        <v>42482</v>
      </c>
      <c r="C4" s="41">
        <v>1083.5</v>
      </c>
      <c r="D4">
        <v>6</v>
      </c>
    </row>
    <row r="5" spans="1:8" x14ac:dyDescent="0.35">
      <c r="A5">
        <v>4</v>
      </c>
      <c r="B5" s="1">
        <v>43173</v>
      </c>
      <c r="C5" s="41">
        <v>2500</v>
      </c>
      <c r="D5">
        <v>10</v>
      </c>
    </row>
    <row r="6" spans="1:8" x14ac:dyDescent="0.35">
      <c r="A6">
        <v>5</v>
      </c>
      <c r="B6" s="1">
        <v>43255</v>
      </c>
      <c r="C6" s="41">
        <v>2599</v>
      </c>
      <c r="D6">
        <v>10</v>
      </c>
    </row>
    <row r="7" spans="1:8" x14ac:dyDescent="0.35">
      <c r="A7">
        <v>6</v>
      </c>
      <c r="B7" s="1" t="s">
        <v>95</v>
      </c>
      <c r="C7" s="41">
        <v>0</v>
      </c>
      <c r="D7">
        <v>4</v>
      </c>
    </row>
    <row r="8" spans="1:8" x14ac:dyDescent="0.35">
      <c r="A8">
        <v>7</v>
      </c>
      <c r="B8" s="1">
        <v>43333</v>
      </c>
      <c r="C8" s="41">
        <v>2744</v>
      </c>
      <c r="D8">
        <v>10</v>
      </c>
    </row>
    <row r="9" spans="1:8" x14ac:dyDescent="0.35">
      <c r="A9">
        <v>8</v>
      </c>
      <c r="B9" s="1">
        <v>43420</v>
      </c>
      <c r="C9" s="41">
        <v>2493</v>
      </c>
      <c r="D9">
        <v>10</v>
      </c>
    </row>
    <row r="10" spans="1:8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41">
        <v>2637</v>
      </c>
      <c r="D11">
        <v>10</v>
      </c>
    </row>
    <row r="12" spans="1:8" x14ac:dyDescent="0.35">
      <c r="A12">
        <v>11</v>
      </c>
      <c r="B12" s="1">
        <v>43538</v>
      </c>
      <c r="C12" s="41">
        <v>2894</v>
      </c>
      <c r="D12">
        <v>12</v>
      </c>
    </row>
    <row r="13" spans="1:8" x14ac:dyDescent="0.35">
      <c r="A13">
        <v>12</v>
      </c>
      <c r="B13" s="1">
        <v>43704</v>
      </c>
      <c r="C13" s="41">
        <v>2990</v>
      </c>
      <c r="D13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C15" sqref="C15"/>
    </sheetView>
  </sheetViews>
  <sheetFormatPr defaultColWidth="8.90625" defaultRowHeight="14.5" x14ac:dyDescent="0.35"/>
  <cols>
    <col min="3" max="3" width="10.08984375" customWidth="1"/>
    <col min="7" max="7" width="8.90625" style="39"/>
    <col min="9" max="9" width="10.81640625" bestFit="1" customWidth="1"/>
  </cols>
  <sheetData>
    <row r="2" spans="2:10" x14ac:dyDescent="0.35">
      <c r="B2" t="s">
        <v>97</v>
      </c>
      <c r="C2" s="40">
        <v>3929</v>
      </c>
      <c r="I2" t="s">
        <v>109</v>
      </c>
      <c r="J2" s="40">
        <v>11</v>
      </c>
    </row>
    <row r="3" spans="2:10" x14ac:dyDescent="0.35">
      <c r="B3" t="s">
        <v>98</v>
      </c>
      <c r="C3" s="40">
        <f>Sales!J1</f>
        <v>20720</v>
      </c>
      <c r="I3" t="s">
        <v>110</v>
      </c>
      <c r="J3" s="40">
        <v>9</v>
      </c>
    </row>
    <row r="4" spans="2:10" x14ac:dyDescent="0.35">
      <c r="B4" t="s">
        <v>108</v>
      </c>
      <c r="C4" s="40">
        <f>J7</f>
        <v>26</v>
      </c>
      <c r="I4" t="s">
        <v>111</v>
      </c>
      <c r="J4" s="40">
        <v>6</v>
      </c>
    </row>
    <row r="5" spans="2:10" x14ac:dyDescent="0.35">
      <c r="B5" t="s">
        <v>65</v>
      </c>
      <c r="C5" s="40">
        <f>-Persons!R1</f>
        <v>-100</v>
      </c>
      <c r="F5" t="s">
        <v>96</v>
      </c>
      <c r="G5" s="39">
        <f>Purchases!H1</f>
        <v>102</v>
      </c>
      <c r="J5" s="40"/>
    </row>
    <row r="6" spans="2:10" x14ac:dyDescent="0.35">
      <c r="B6" s="42" t="s">
        <v>96</v>
      </c>
      <c r="C6" s="43">
        <f>-Purchases!G1</f>
        <v>-23114.15</v>
      </c>
      <c r="F6" s="42" t="s">
        <v>47</v>
      </c>
      <c r="G6" s="66">
        <f>-Prizes!G1</f>
        <v>-90</v>
      </c>
      <c r="I6" s="42"/>
      <c r="J6" s="43"/>
    </row>
    <row r="7" spans="2:10" x14ac:dyDescent="0.35">
      <c r="B7" s="63" t="s">
        <v>99</v>
      </c>
      <c r="C7" s="64">
        <f>SUM(C2:C6)</f>
        <v>1460.8499999999985</v>
      </c>
      <c r="F7" s="63" t="s">
        <v>99</v>
      </c>
      <c r="G7" s="67">
        <f>SUM(G2:G6)</f>
        <v>12</v>
      </c>
      <c r="I7" s="63" t="s">
        <v>112</v>
      </c>
      <c r="J7" s="6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2019-09-02T13:33:00Z</dcterms:modified>
</cp:coreProperties>
</file>