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180" windowHeight="9220" activeTab="5"/>
  </bookViews>
  <sheets>
    <sheet name="Top 5" sheetId="7" r:id="rId1"/>
    <sheet name="Persons" sheetId="1" r:id="rId2"/>
    <sheet name="Lotteries" sheetId="2" r:id="rId3"/>
    <sheet name="Sales" sheetId="3" r:id="rId4"/>
    <sheet name="Prizes" sheetId="4" r:id="rId5"/>
    <sheet name="Purchases" sheetId="11" r:id="rId6"/>
    <sheet name="new structure" sheetId="10" state="hidden" r:id="rId7"/>
    <sheet name="Costs" sheetId="9" state="hidden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1" l="1"/>
  <c r="G5" i="11"/>
  <c r="G4" i="11"/>
  <c r="N38" i="1" l="1"/>
  <c r="N42" i="1"/>
  <c r="N39" i="1"/>
  <c r="N41" i="1"/>
  <c r="N36" i="1"/>
  <c r="N46" i="1"/>
  <c r="N37" i="1"/>
  <c r="N45" i="1"/>
  <c r="N43" i="1"/>
  <c r="N40" i="1"/>
  <c r="N44" i="1"/>
  <c r="N35" i="1"/>
  <c r="G38" i="1"/>
  <c r="G42" i="1"/>
  <c r="G39" i="1"/>
  <c r="G41" i="1"/>
  <c r="G36" i="1"/>
  <c r="G46" i="1"/>
  <c r="G37" i="1"/>
  <c r="G45" i="1"/>
  <c r="G43" i="1"/>
  <c r="G40" i="1"/>
  <c r="G44" i="1"/>
  <c r="G35" i="1"/>
  <c r="E38" i="1"/>
  <c r="E42" i="1"/>
  <c r="E39" i="1"/>
  <c r="E41" i="1"/>
  <c r="E36" i="1"/>
  <c r="E46" i="1"/>
  <c r="E37" i="1"/>
  <c r="E45" i="1"/>
  <c r="E43" i="1"/>
  <c r="E40" i="1"/>
  <c r="E44" i="1"/>
  <c r="E35" i="1"/>
  <c r="K38" i="1"/>
  <c r="K42" i="1"/>
  <c r="K39" i="1"/>
  <c r="K41" i="1"/>
  <c r="K36" i="1"/>
  <c r="K46" i="1"/>
  <c r="K37" i="1"/>
  <c r="K45" i="1"/>
  <c r="K43" i="1"/>
  <c r="K40" i="1"/>
  <c r="K44" i="1"/>
  <c r="K35" i="1"/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D2" i="2"/>
  <c r="F2" i="2" s="1"/>
  <c r="B85" i="4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24" i="3"/>
  <c r="F10" i="1" l="1"/>
  <c r="F22" i="1"/>
  <c r="F43" i="1"/>
  <c r="F9" i="1"/>
  <c r="F42" i="1"/>
  <c r="F15" i="1"/>
  <c r="F5" i="1"/>
  <c r="F18" i="1"/>
  <c r="F3" i="1"/>
  <c r="F39" i="1"/>
  <c r="F21" i="1"/>
  <c r="F40" i="1"/>
  <c r="F4" i="1"/>
  <c r="F37" i="1"/>
  <c r="F7" i="1"/>
  <c r="F16" i="1"/>
  <c r="F32" i="1"/>
  <c r="F26" i="1"/>
  <c r="F41" i="1"/>
  <c r="F13" i="1"/>
  <c r="F17" i="1"/>
  <c r="F27" i="1"/>
  <c r="F38" i="1"/>
  <c r="F36" i="1"/>
  <c r="F14" i="1"/>
  <c r="F25" i="1"/>
  <c r="F23" i="1"/>
  <c r="F46" i="1"/>
  <c r="F33" i="1"/>
  <c r="F20" i="1"/>
  <c r="F24" i="1"/>
  <c r="F31" i="1"/>
  <c r="F19" i="1"/>
  <c r="F30" i="1"/>
  <c r="F12" i="1"/>
  <c r="F6" i="1"/>
  <c r="F44" i="1"/>
  <c r="F8" i="1"/>
  <c r="F2" i="1"/>
  <c r="F45" i="1"/>
  <c r="F29" i="1"/>
  <c r="F11" i="1"/>
  <c r="F28" i="1"/>
  <c r="F35" i="1"/>
  <c r="F34" i="1"/>
  <c r="D29" i="1"/>
  <c r="D11" i="1"/>
  <c r="D28" i="1"/>
  <c r="D35" i="1"/>
  <c r="D4" i="1"/>
  <c r="D10" i="1"/>
  <c r="D22" i="1"/>
  <c r="D43" i="1"/>
  <c r="D9" i="1"/>
  <c r="D42" i="1"/>
  <c r="D15" i="1"/>
  <c r="D5" i="1"/>
  <c r="D18" i="1"/>
  <c r="D39" i="1"/>
  <c r="D21" i="1"/>
  <c r="D40" i="1"/>
  <c r="D26" i="1"/>
  <c r="D27" i="1"/>
  <c r="D7" i="1"/>
  <c r="D16" i="1"/>
  <c r="D32" i="1"/>
  <c r="D17" i="1"/>
  <c r="D41" i="1"/>
  <c r="D13" i="1"/>
  <c r="D36" i="1"/>
  <c r="D14" i="1"/>
  <c r="D25" i="1"/>
  <c r="D46" i="1"/>
  <c r="D3" i="1"/>
  <c r="D23" i="1"/>
  <c r="D33" i="1"/>
  <c r="D20" i="1"/>
  <c r="D24" i="1"/>
  <c r="D31" i="1"/>
  <c r="D19" i="1"/>
  <c r="D37" i="1"/>
  <c r="D30" i="1"/>
  <c r="D12" i="1"/>
  <c r="D6" i="1"/>
  <c r="D44" i="1"/>
  <c r="D38" i="1"/>
  <c r="D8" i="1"/>
  <c r="D2" i="1"/>
  <c r="D45" i="1"/>
  <c r="D34" i="1"/>
  <c r="G2" i="3"/>
  <c r="G14" i="3"/>
  <c r="G3" i="3"/>
  <c r="G15" i="3"/>
  <c r="G4" i="3"/>
  <c r="G16" i="3"/>
  <c r="G5" i="3"/>
  <c r="G6" i="3"/>
  <c r="G7" i="3"/>
  <c r="G8" i="3"/>
  <c r="G13" i="3"/>
  <c r="G9" i="3"/>
  <c r="G10" i="3"/>
  <c r="G11" i="3"/>
  <c r="G12" i="3"/>
  <c r="G2" i="2"/>
  <c r="L30" i="1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F16" i="3" l="1"/>
  <c r="F12" i="3"/>
  <c r="F13" i="3"/>
  <c r="F6" i="3"/>
  <c r="F5" i="3"/>
  <c r="F11" i="3"/>
  <c r="F7" i="3"/>
  <c r="F4" i="3"/>
  <c r="F3" i="3"/>
  <c r="F2" i="3"/>
  <c r="F14" i="3"/>
  <c r="F10" i="3"/>
  <c r="F9" i="3"/>
  <c r="F8" i="3"/>
  <c r="F15" i="3"/>
  <c r="L31" i="1"/>
  <c r="L27" i="1"/>
  <c r="L23" i="1"/>
  <c r="D16" i="2"/>
  <c r="F16" i="2" s="1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D15" i="2"/>
  <c r="F15" i="2" s="1"/>
  <c r="D14" i="2"/>
  <c r="F14" i="2" s="1"/>
  <c r="D13" i="2"/>
  <c r="F13" i="2" s="1"/>
  <c r="D12" i="2"/>
  <c r="F12" i="2" s="1"/>
  <c r="G16" i="2" l="1"/>
  <c r="G266" i="3"/>
  <c r="G267" i="3"/>
  <c r="G268" i="3"/>
  <c r="G269" i="3"/>
  <c r="G270" i="3"/>
  <c r="G271" i="3"/>
  <c r="I30" i="1" s="1"/>
  <c r="G272" i="3"/>
  <c r="G265" i="3"/>
  <c r="G261" i="3"/>
  <c r="G273" i="3"/>
  <c r="G262" i="3"/>
  <c r="G274" i="3"/>
  <c r="G263" i="3"/>
  <c r="G264" i="3"/>
  <c r="G12" i="2"/>
  <c r="G182" i="3"/>
  <c r="G194" i="3"/>
  <c r="G206" i="3"/>
  <c r="G183" i="3"/>
  <c r="G195" i="3"/>
  <c r="G184" i="3"/>
  <c r="G196" i="3"/>
  <c r="I34" i="1" s="1"/>
  <c r="G193" i="3"/>
  <c r="G185" i="3"/>
  <c r="G197" i="3"/>
  <c r="G186" i="3"/>
  <c r="G198" i="3"/>
  <c r="G187" i="3"/>
  <c r="G199" i="3"/>
  <c r="G181" i="3"/>
  <c r="G188" i="3"/>
  <c r="G200" i="3"/>
  <c r="G205" i="3"/>
  <c r="G189" i="3"/>
  <c r="G201" i="3"/>
  <c r="G190" i="3"/>
  <c r="G202" i="3"/>
  <c r="G191" i="3"/>
  <c r="I32" i="1" s="1"/>
  <c r="G203" i="3"/>
  <c r="G192" i="3"/>
  <c r="G204" i="3"/>
  <c r="G14" i="2"/>
  <c r="F234" i="3" s="1"/>
  <c r="G230" i="3"/>
  <c r="G231" i="3"/>
  <c r="G232" i="3"/>
  <c r="G233" i="3"/>
  <c r="G234" i="3"/>
  <c r="G229" i="3"/>
  <c r="G235" i="3"/>
  <c r="G224" i="3"/>
  <c r="G236" i="3"/>
  <c r="G225" i="3"/>
  <c r="G237" i="3"/>
  <c r="G226" i="3"/>
  <c r="G238" i="3"/>
  <c r="G227" i="3"/>
  <c r="G228" i="3"/>
  <c r="G15" i="2"/>
  <c r="F257" i="3" s="1"/>
  <c r="G242" i="3"/>
  <c r="G254" i="3"/>
  <c r="G243" i="3"/>
  <c r="G255" i="3"/>
  <c r="G244" i="3"/>
  <c r="G256" i="3"/>
  <c r="G245" i="3"/>
  <c r="G257" i="3"/>
  <c r="G246" i="3"/>
  <c r="G258" i="3"/>
  <c r="G247" i="3"/>
  <c r="G259" i="3"/>
  <c r="I27" i="1" s="1"/>
  <c r="G248" i="3"/>
  <c r="G260" i="3"/>
  <c r="G249" i="3"/>
  <c r="G250" i="3"/>
  <c r="G253" i="3"/>
  <c r="G239" i="3"/>
  <c r="I31" i="1" s="1"/>
  <c r="G251" i="3"/>
  <c r="G240" i="3"/>
  <c r="G252" i="3"/>
  <c r="G241" i="3"/>
  <c r="G13" i="2"/>
  <c r="F209" i="3" s="1"/>
  <c r="G218" i="3"/>
  <c r="G217" i="3"/>
  <c r="G207" i="3"/>
  <c r="G219" i="3"/>
  <c r="G208" i="3"/>
  <c r="G220" i="3"/>
  <c r="G209" i="3"/>
  <c r="G221" i="3"/>
  <c r="G210" i="3"/>
  <c r="G222" i="3"/>
  <c r="G211" i="3"/>
  <c r="G223" i="3"/>
  <c r="G212" i="3"/>
  <c r="G213" i="3"/>
  <c r="G214" i="3"/>
  <c r="G215" i="3"/>
  <c r="G216" i="3"/>
  <c r="F222" i="3"/>
  <c r="F212" i="3"/>
  <c r="F182" i="3"/>
  <c r="F194" i="3"/>
  <c r="F206" i="3"/>
  <c r="F196" i="3"/>
  <c r="H34" i="1" s="1"/>
  <c r="F183" i="3"/>
  <c r="F195" i="3"/>
  <c r="F184" i="3"/>
  <c r="F185" i="3"/>
  <c r="F197" i="3"/>
  <c r="F186" i="3"/>
  <c r="F198" i="3"/>
  <c r="F187" i="3"/>
  <c r="F199" i="3"/>
  <c r="F188" i="3"/>
  <c r="F200" i="3"/>
  <c r="F189" i="3"/>
  <c r="F201" i="3"/>
  <c r="F190" i="3"/>
  <c r="F202" i="3"/>
  <c r="F191" i="3"/>
  <c r="F203" i="3"/>
  <c r="F192" i="3"/>
  <c r="F204" i="3"/>
  <c r="F181" i="3"/>
  <c r="F193" i="3"/>
  <c r="F205" i="3"/>
  <c r="F232" i="3"/>
  <c r="F233" i="3"/>
  <c r="F235" i="3"/>
  <c r="F236" i="3"/>
  <c r="F237" i="3"/>
  <c r="F238" i="3"/>
  <c r="F229" i="3"/>
  <c r="F266" i="3"/>
  <c r="F267" i="3"/>
  <c r="F268" i="3"/>
  <c r="F269" i="3"/>
  <c r="F270" i="3"/>
  <c r="F271" i="3"/>
  <c r="H30" i="1" s="1"/>
  <c r="F272" i="3"/>
  <c r="F261" i="3"/>
  <c r="F273" i="3"/>
  <c r="F262" i="3"/>
  <c r="F274" i="3"/>
  <c r="F263" i="3"/>
  <c r="F264" i="3"/>
  <c r="F265" i="3"/>
  <c r="F242" i="3"/>
  <c r="F247" i="3"/>
  <c r="F259" i="3"/>
  <c r="F260" i="3"/>
  <c r="F249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1" i="3"/>
  <c r="E162" i="3"/>
  <c r="E160" i="3"/>
  <c r="D11" i="2"/>
  <c r="F11" i="2" s="1"/>
  <c r="F211" i="3" l="1"/>
  <c r="F210" i="3"/>
  <c r="F221" i="3"/>
  <c r="F208" i="3"/>
  <c r="F219" i="3"/>
  <c r="F217" i="3"/>
  <c r="F207" i="3"/>
  <c r="F216" i="3"/>
  <c r="F220" i="3"/>
  <c r="F215" i="3"/>
  <c r="F214" i="3"/>
  <c r="H32" i="1"/>
  <c r="J32" i="1" s="1"/>
  <c r="F213" i="3"/>
  <c r="F254" i="3"/>
  <c r="F218" i="3"/>
  <c r="F250" i="3"/>
  <c r="F223" i="3"/>
  <c r="J34" i="1"/>
  <c r="F228" i="3"/>
  <c r="F231" i="3"/>
  <c r="F227" i="3"/>
  <c r="F230" i="3"/>
  <c r="F226" i="3"/>
  <c r="H27" i="1"/>
  <c r="J27" i="1" s="1"/>
  <c r="F225" i="3"/>
  <c r="F224" i="3"/>
  <c r="F258" i="3"/>
  <c r="F253" i="3"/>
  <c r="F246" i="3"/>
  <c r="F241" i="3"/>
  <c r="H23" i="1" s="1"/>
  <c r="M23" i="1" s="1"/>
  <c r="F245" i="3"/>
  <c r="F252" i="3"/>
  <c r="F243" i="3"/>
  <c r="F240" i="3"/>
  <c r="F256" i="3"/>
  <c r="F239" i="3"/>
  <c r="H31" i="1" s="1"/>
  <c r="M31" i="1" s="1"/>
  <c r="F244" i="3"/>
  <c r="F248" i="3"/>
  <c r="F251" i="3"/>
  <c r="F255" i="3"/>
  <c r="I23" i="1"/>
  <c r="J30" i="1"/>
  <c r="M30" i="1"/>
  <c r="G11" i="2"/>
  <c r="F170" i="3" s="1"/>
  <c r="G170" i="3"/>
  <c r="G171" i="3"/>
  <c r="G172" i="3"/>
  <c r="G161" i="3"/>
  <c r="G173" i="3"/>
  <c r="G169" i="3"/>
  <c r="G162" i="3"/>
  <c r="G174" i="3"/>
  <c r="G163" i="3"/>
  <c r="G175" i="3"/>
  <c r="G164" i="3"/>
  <c r="G176" i="3"/>
  <c r="G165" i="3"/>
  <c r="G177" i="3"/>
  <c r="G166" i="3"/>
  <c r="G178" i="3"/>
  <c r="G167" i="3"/>
  <c r="G179" i="3"/>
  <c r="G168" i="3"/>
  <c r="G180" i="3"/>
  <c r="F163" i="3"/>
  <c r="F175" i="3"/>
  <c r="F164" i="3"/>
  <c r="F165" i="3"/>
  <c r="F167" i="3"/>
  <c r="F179" i="3"/>
  <c r="L34" i="1"/>
  <c r="L32" i="1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D10" i="2"/>
  <c r="F10" i="2" s="1"/>
  <c r="M27" i="1" l="1"/>
  <c r="F162" i="3"/>
  <c r="F173" i="3"/>
  <c r="F161" i="3"/>
  <c r="F169" i="3"/>
  <c r="F168" i="3"/>
  <c r="J31" i="1"/>
  <c r="F176" i="3"/>
  <c r="G10" i="2"/>
  <c r="F153" i="3" s="1"/>
  <c r="G146" i="3"/>
  <c r="G158" i="3"/>
  <c r="G147" i="3"/>
  <c r="G159" i="3"/>
  <c r="G148" i="3"/>
  <c r="G160" i="3"/>
  <c r="G149" i="3"/>
  <c r="G150" i="3"/>
  <c r="G151" i="3"/>
  <c r="G152" i="3"/>
  <c r="G141" i="3"/>
  <c r="G153" i="3"/>
  <c r="G157" i="3"/>
  <c r="G142" i="3"/>
  <c r="G154" i="3"/>
  <c r="G145" i="3"/>
  <c r="G143" i="3"/>
  <c r="G155" i="3"/>
  <c r="G144" i="3"/>
  <c r="G156" i="3"/>
  <c r="F180" i="3"/>
  <c r="F174" i="3"/>
  <c r="F171" i="3"/>
  <c r="J23" i="1"/>
  <c r="F178" i="3"/>
  <c r="F166" i="3"/>
  <c r="F172" i="3"/>
  <c r="F177" i="3"/>
  <c r="M32" i="1"/>
  <c r="M34" i="1"/>
  <c r="E140" i="3"/>
  <c r="E124" i="3"/>
  <c r="E123" i="3"/>
  <c r="D9" i="2"/>
  <c r="F9" i="2" s="1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F150" i="3" l="1"/>
  <c r="F144" i="3"/>
  <c r="F155" i="3"/>
  <c r="F143" i="3"/>
  <c r="F159" i="3"/>
  <c r="F147" i="3"/>
  <c r="F148" i="3"/>
  <c r="F157" i="3"/>
  <c r="F141" i="3"/>
  <c r="F152" i="3"/>
  <c r="F151" i="3"/>
  <c r="F145" i="3"/>
  <c r="F149" i="3"/>
  <c r="F156" i="3"/>
  <c r="F160" i="3"/>
  <c r="F154" i="3"/>
  <c r="F142" i="3"/>
  <c r="F146" i="3"/>
  <c r="G9" i="2"/>
  <c r="F124" i="3" s="1"/>
  <c r="G134" i="3"/>
  <c r="G123" i="3"/>
  <c r="G135" i="3"/>
  <c r="G124" i="3"/>
  <c r="G136" i="3"/>
  <c r="G125" i="3"/>
  <c r="G137" i="3"/>
  <c r="G126" i="3"/>
  <c r="G138" i="3"/>
  <c r="G127" i="3"/>
  <c r="G139" i="3"/>
  <c r="G128" i="3"/>
  <c r="I20" i="1" s="1"/>
  <c r="G140" i="3"/>
  <c r="I35" i="1" s="1"/>
  <c r="G129" i="3"/>
  <c r="G130" i="3"/>
  <c r="G131" i="3"/>
  <c r="G132" i="3"/>
  <c r="G133" i="3"/>
  <c r="F158" i="3"/>
  <c r="F133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K2" i="3" l="1"/>
  <c r="G3" i="11" s="1"/>
  <c r="F128" i="3"/>
  <c r="H20" i="1" s="1"/>
  <c r="J20" i="1" s="1"/>
  <c r="F138" i="3"/>
  <c r="F140" i="3"/>
  <c r="H35" i="1" s="1"/>
  <c r="J35" i="1" s="1"/>
  <c r="F127" i="3"/>
  <c r="F139" i="3"/>
  <c r="F137" i="3"/>
  <c r="F125" i="3"/>
  <c r="F136" i="3"/>
  <c r="F134" i="3"/>
  <c r="F132" i="3"/>
  <c r="F126" i="3"/>
  <c r="F131" i="3"/>
  <c r="F135" i="3"/>
  <c r="F130" i="3"/>
  <c r="F123" i="3"/>
  <c r="F129" i="3"/>
  <c r="D3" i="2"/>
  <c r="F3" i="2" s="1"/>
  <c r="D4" i="2"/>
  <c r="F4" i="2" s="1"/>
  <c r="D5" i="2"/>
  <c r="F5" i="2" s="1"/>
  <c r="D6" i="2"/>
  <c r="F6" i="2" s="1"/>
  <c r="D7" i="2"/>
  <c r="F7" i="2" s="1"/>
  <c r="D8" i="2"/>
  <c r="F8" i="2" s="1"/>
  <c r="G7" i="2" l="1"/>
  <c r="F103" i="3" s="1"/>
  <c r="G98" i="3"/>
  <c r="G87" i="3"/>
  <c r="G99" i="3"/>
  <c r="G88" i="3"/>
  <c r="G100" i="3"/>
  <c r="G89" i="3"/>
  <c r="G101" i="3"/>
  <c r="G90" i="3"/>
  <c r="G102" i="3"/>
  <c r="G91" i="3"/>
  <c r="G103" i="3"/>
  <c r="G97" i="3"/>
  <c r="G92" i="3"/>
  <c r="G104" i="3"/>
  <c r="G93" i="3"/>
  <c r="G94" i="3"/>
  <c r="G95" i="3"/>
  <c r="G96" i="3"/>
  <c r="G8" i="2"/>
  <c r="F110" i="3" s="1"/>
  <c r="H21" i="1" s="1"/>
  <c r="G110" i="3"/>
  <c r="I21" i="1" s="1"/>
  <c r="G122" i="3"/>
  <c r="G121" i="3"/>
  <c r="G111" i="3"/>
  <c r="G112" i="3"/>
  <c r="G113" i="3"/>
  <c r="I16" i="1" s="1"/>
  <c r="G114" i="3"/>
  <c r="G115" i="3"/>
  <c r="G116" i="3"/>
  <c r="I5" i="1" s="1"/>
  <c r="G109" i="3"/>
  <c r="I17" i="1" s="1"/>
  <c r="G105" i="3"/>
  <c r="I6" i="1" s="1"/>
  <c r="G117" i="3"/>
  <c r="G106" i="3"/>
  <c r="G118" i="3"/>
  <c r="G107" i="3"/>
  <c r="G119" i="3"/>
  <c r="G108" i="3"/>
  <c r="G120" i="3"/>
  <c r="G4" i="2"/>
  <c r="F53" i="3" s="1"/>
  <c r="G38" i="3"/>
  <c r="G50" i="3"/>
  <c r="G39" i="3"/>
  <c r="G51" i="3"/>
  <c r="G40" i="3"/>
  <c r="G52" i="3"/>
  <c r="G41" i="3"/>
  <c r="I43" i="1" s="1"/>
  <c r="G53" i="3"/>
  <c r="G42" i="3"/>
  <c r="G54" i="3"/>
  <c r="G43" i="3"/>
  <c r="G55" i="3"/>
  <c r="G37" i="3"/>
  <c r="I33" i="1" s="1"/>
  <c r="G44" i="3"/>
  <c r="G49" i="3"/>
  <c r="G45" i="3"/>
  <c r="G46" i="3"/>
  <c r="G47" i="3"/>
  <c r="G48" i="3"/>
  <c r="G5" i="2"/>
  <c r="G62" i="3"/>
  <c r="G63" i="3"/>
  <c r="G64" i="3"/>
  <c r="G65" i="3"/>
  <c r="G66" i="3"/>
  <c r="G67" i="3"/>
  <c r="G56" i="3"/>
  <c r="G68" i="3"/>
  <c r="G57" i="3"/>
  <c r="G69" i="3"/>
  <c r="G61" i="3"/>
  <c r="G58" i="3"/>
  <c r="G70" i="3"/>
  <c r="G59" i="3"/>
  <c r="G71" i="3"/>
  <c r="G60" i="3"/>
  <c r="G3" i="2"/>
  <c r="F26" i="3" s="1"/>
  <c r="G26" i="3"/>
  <c r="G27" i="3"/>
  <c r="G28" i="3"/>
  <c r="G17" i="3"/>
  <c r="G29" i="3"/>
  <c r="G18" i="3"/>
  <c r="G30" i="3"/>
  <c r="I29" i="1" s="1"/>
  <c r="G19" i="3"/>
  <c r="G31" i="3"/>
  <c r="G20" i="3"/>
  <c r="I22" i="1" s="1"/>
  <c r="G32" i="3"/>
  <c r="G21" i="3"/>
  <c r="G33" i="3"/>
  <c r="G22" i="3"/>
  <c r="I28" i="1" s="1"/>
  <c r="G34" i="3"/>
  <c r="G23" i="3"/>
  <c r="G35" i="3"/>
  <c r="G24" i="3"/>
  <c r="G36" i="3"/>
  <c r="G25" i="3"/>
  <c r="I37" i="1" s="1"/>
  <c r="G6" i="2"/>
  <c r="F82" i="3" s="1"/>
  <c r="G74" i="3"/>
  <c r="G86" i="3"/>
  <c r="G75" i="3"/>
  <c r="G76" i="3"/>
  <c r="G77" i="3"/>
  <c r="G78" i="3"/>
  <c r="G79" i="3"/>
  <c r="G80" i="3"/>
  <c r="G81" i="3"/>
  <c r="I45" i="1" s="1"/>
  <c r="G82" i="3"/>
  <c r="G85" i="3"/>
  <c r="I19" i="1" s="1"/>
  <c r="G83" i="3"/>
  <c r="G72" i="3"/>
  <c r="G84" i="3"/>
  <c r="G73" i="3"/>
  <c r="F122" i="3"/>
  <c r="F111" i="3"/>
  <c r="F112" i="3"/>
  <c r="F113" i="3"/>
  <c r="H16" i="1" s="1"/>
  <c r="F114" i="3"/>
  <c r="F115" i="3"/>
  <c r="F116" i="3"/>
  <c r="H5" i="1" s="1"/>
  <c r="F105" i="3"/>
  <c r="H6" i="1" s="1"/>
  <c r="F117" i="3"/>
  <c r="F106" i="3"/>
  <c r="F118" i="3"/>
  <c r="F119" i="3"/>
  <c r="F108" i="3"/>
  <c r="F120" i="3"/>
  <c r="F109" i="3"/>
  <c r="H17" i="1" s="1"/>
  <c r="F121" i="3"/>
  <c r="F75" i="3"/>
  <c r="F72" i="3"/>
  <c r="F84" i="3"/>
  <c r="F85" i="3"/>
  <c r="F62" i="3"/>
  <c r="F63" i="3"/>
  <c r="F64" i="3"/>
  <c r="F65" i="3"/>
  <c r="F66" i="3"/>
  <c r="F67" i="3"/>
  <c r="F56" i="3"/>
  <c r="F68" i="3"/>
  <c r="F57" i="3"/>
  <c r="F69" i="3"/>
  <c r="F58" i="3"/>
  <c r="F70" i="3"/>
  <c r="F59" i="3"/>
  <c r="F71" i="3"/>
  <c r="F60" i="3"/>
  <c r="F61" i="3"/>
  <c r="F98" i="3"/>
  <c r="F100" i="3"/>
  <c r="H15" i="1" s="1"/>
  <c r="F87" i="3"/>
  <c r="F88" i="3"/>
  <c r="F89" i="3"/>
  <c r="F90" i="3"/>
  <c r="F102" i="3"/>
  <c r="F91" i="3"/>
  <c r="F92" i="3"/>
  <c r="F104" i="3"/>
  <c r="F93" i="3"/>
  <c r="F94" i="3"/>
  <c r="F96" i="3"/>
  <c r="F97" i="3"/>
  <c r="F38" i="3"/>
  <c r="F52" i="3"/>
  <c r="F39" i="3"/>
  <c r="F51" i="3"/>
  <c r="F40" i="3"/>
  <c r="F41" i="3"/>
  <c r="H43" i="1" s="1"/>
  <c r="F42" i="3"/>
  <c r="F54" i="3"/>
  <c r="F43" i="3"/>
  <c r="F55" i="3"/>
  <c r="F44" i="3"/>
  <c r="F46" i="3"/>
  <c r="F47" i="3"/>
  <c r="F48" i="3"/>
  <c r="F37" i="3"/>
  <c r="H33" i="1" s="1"/>
  <c r="F49" i="3"/>
  <c r="F20" i="3"/>
  <c r="F21" i="3"/>
  <c r="F23" i="3"/>
  <c r="L20" i="1"/>
  <c r="M20" i="1" s="1"/>
  <c r="H46" i="1" l="1"/>
  <c r="F34" i="3"/>
  <c r="I14" i="1"/>
  <c r="F36" i="3"/>
  <c r="F45" i="3"/>
  <c r="F50" i="3"/>
  <c r="F76" i="3"/>
  <c r="F30" i="3"/>
  <c r="H29" i="1" s="1"/>
  <c r="J29" i="1" s="1"/>
  <c r="F27" i="3"/>
  <c r="F107" i="3"/>
  <c r="J21" i="1"/>
  <c r="H19" i="1"/>
  <c r="J19" i="1" s="1"/>
  <c r="I24" i="1"/>
  <c r="I42" i="1"/>
  <c r="I36" i="1"/>
  <c r="J33" i="1"/>
  <c r="H36" i="1"/>
  <c r="F32" i="3"/>
  <c r="H18" i="1" s="1"/>
  <c r="F86" i="3"/>
  <c r="F18" i="3"/>
  <c r="H25" i="1" s="1"/>
  <c r="F31" i="3"/>
  <c r="F24" i="3"/>
  <c r="H24" i="1" s="1"/>
  <c r="F19" i="3"/>
  <c r="H14" i="1" s="1"/>
  <c r="H7" i="1"/>
  <c r="F101" i="3"/>
  <c r="F73" i="3"/>
  <c r="H12" i="1" s="1"/>
  <c r="F74" i="3"/>
  <c r="H44" i="1" s="1"/>
  <c r="I2" i="1"/>
  <c r="F25" i="3"/>
  <c r="H37" i="1" s="1"/>
  <c r="J37" i="1" s="1"/>
  <c r="F17" i="3"/>
  <c r="H4" i="1" s="1"/>
  <c r="F95" i="3"/>
  <c r="F99" i="3"/>
  <c r="F83" i="3"/>
  <c r="F81" i="3"/>
  <c r="H45" i="1" s="1"/>
  <c r="J45" i="1" s="1"/>
  <c r="I41" i="1"/>
  <c r="F80" i="3"/>
  <c r="H26" i="1" s="1"/>
  <c r="I12" i="1"/>
  <c r="I38" i="1"/>
  <c r="I15" i="1"/>
  <c r="J15" i="1" s="1"/>
  <c r="F79" i="3"/>
  <c r="H13" i="1" s="1"/>
  <c r="F78" i="3"/>
  <c r="F33" i="3"/>
  <c r="F77" i="3"/>
  <c r="I18" i="1"/>
  <c r="I46" i="1"/>
  <c r="J43" i="1"/>
  <c r="J5" i="1"/>
  <c r="J17" i="1"/>
  <c r="J16" i="1"/>
  <c r="J6" i="1"/>
  <c r="F35" i="3"/>
  <c r="H9" i="1" s="1"/>
  <c r="F29" i="3"/>
  <c r="I11" i="1"/>
  <c r="I25" i="1"/>
  <c r="I26" i="1"/>
  <c r="H8" i="1"/>
  <c r="H10" i="1"/>
  <c r="H42" i="1"/>
  <c r="I9" i="1"/>
  <c r="F22" i="3"/>
  <c r="H28" i="1" s="1"/>
  <c r="J28" i="1" s="1"/>
  <c r="F28" i="3"/>
  <c r="H41" i="1" s="1"/>
  <c r="I10" i="1"/>
  <c r="I4" i="1"/>
  <c r="I13" i="1"/>
  <c r="H38" i="1"/>
  <c r="I39" i="1"/>
  <c r="I40" i="1"/>
  <c r="I7" i="1"/>
  <c r="I44" i="1"/>
  <c r="H22" i="1"/>
  <c r="J22" i="1" s="1"/>
  <c r="I3" i="1"/>
  <c r="I8" i="1"/>
  <c r="L35" i="1"/>
  <c r="L6" i="1"/>
  <c r="L17" i="1"/>
  <c r="L21" i="1"/>
  <c r="L16" i="1"/>
  <c r="L5" i="1"/>
  <c r="L44" i="1"/>
  <c r="L29" i="1"/>
  <c r="L26" i="1"/>
  <c r="L9" i="1"/>
  <c r="L41" i="1"/>
  <c r="L3" i="1"/>
  <c r="L25" i="1"/>
  <c r="L45" i="1"/>
  <c r="L28" i="1"/>
  <c r="L12" i="1"/>
  <c r="L40" i="1"/>
  <c r="L43" i="1"/>
  <c r="L19" i="1"/>
  <c r="L18" i="1"/>
  <c r="L39" i="1"/>
  <c r="L2" i="1"/>
  <c r="L10" i="1"/>
  <c r="L22" i="1"/>
  <c r="L14" i="1"/>
  <c r="L15" i="1"/>
  <c r="L11" i="1"/>
  <c r="L24" i="1"/>
  <c r="L46" i="1"/>
  <c r="L38" i="1"/>
  <c r="L7" i="1"/>
  <c r="L33" i="1"/>
  <c r="L42" i="1"/>
  <c r="L8" i="1"/>
  <c r="L37" i="1"/>
  <c r="L36" i="1"/>
  <c r="L13" i="1"/>
  <c r="L4" i="1"/>
  <c r="J46" i="1" l="1"/>
  <c r="J36" i="1"/>
  <c r="J14" i="1"/>
  <c r="J7" i="1"/>
  <c r="J42" i="1"/>
  <c r="H40" i="1"/>
  <c r="J40" i="1" s="1"/>
  <c r="M35" i="1"/>
  <c r="Q2" i="1"/>
  <c r="J24" i="1"/>
  <c r="H11" i="1"/>
  <c r="J11" i="1" s="1"/>
  <c r="H3" i="1"/>
  <c r="J3" i="1" s="1"/>
  <c r="J18" i="1"/>
  <c r="J41" i="1"/>
  <c r="J4" i="1"/>
  <c r="J25" i="1"/>
  <c r="H39" i="1"/>
  <c r="J39" i="1" s="1"/>
  <c r="J26" i="1"/>
  <c r="J38" i="1"/>
  <c r="H2" i="1"/>
  <c r="J2" i="1" s="1"/>
  <c r="J44" i="1"/>
  <c r="J12" i="1"/>
  <c r="J13" i="1"/>
  <c r="J10" i="1"/>
  <c r="J8" i="1"/>
  <c r="J9" i="1"/>
  <c r="M6" i="1"/>
  <c r="M17" i="1"/>
  <c r="M5" i="1"/>
  <c r="M21" i="1"/>
  <c r="M16" i="1" l="1"/>
  <c r="M45" i="1"/>
  <c r="M46" i="1"/>
  <c r="M26" i="1" l="1"/>
  <c r="M15" i="1"/>
  <c r="M13" i="1"/>
  <c r="M33" i="1" l="1"/>
  <c r="M24" i="1"/>
  <c r="M43" i="1"/>
  <c r="M44" i="1"/>
  <c r="M36" i="1"/>
  <c r="M42" i="1"/>
  <c r="M39" i="1"/>
  <c r="M3" i="1"/>
  <c r="M10" i="1"/>
  <c r="M25" i="1"/>
  <c r="M18" i="1"/>
  <c r="M4" i="1"/>
  <c r="M7" i="1"/>
  <c r="M22" i="1"/>
  <c r="M40" i="1"/>
  <c r="M8" i="1"/>
  <c r="M37" i="1"/>
  <c r="M12" i="1"/>
  <c r="M2" i="1"/>
  <c r="M38" i="1"/>
  <c r="M41" i="1"/>
  <c r="M9" i="1"/>
  <c r="M11" i="1"/>
  <c r="M19" i="1" l="1"/>
  <c r="M29" i="1"/>
  <c r="M14" i="1"/>
  <c r="M28" i="1"/>
  <c r="G28" i="1" l="1"/>
  <c r="E34" i="1"/>
  <c r="K15" i="1"/>
  <c r="G27" i="1"/>
  <c r="E8" i="1"/>
  <c r="E27" i="1"/>
  <c r="N8" i="1"/>
  <c r="K33" i="1"/>
  <c r="K24" i="1"/>
  <c r="K23" i="1"/>
  <c r="N17" i="1"/>
  <c r="K34" i="1"/>
  <c r="K14" i="1"/>
  <c r="N5" i="1"/>
  <c r="N27" i="1"/>
  <c r="K31" i="1"/>
  <c r="E5" i="1"/>
  <c r="E31" i="1"/>
  <c r="E10" i="1"/>
  <c r="N31" i="1"/>
  <c r="N14" i="1"/>
  <c r="E2" i="1"/>
  <c r="K13" i="1"/>
  <c r="N32" i="1"/>
  <c r="K18" i="1"/>
  <c r="G29" i="1"/>
  <c r="N18" i="1"/>
  <c r="G20" i="1"/>
  <c r="G12" i="1"/>
  <c r="N23" i="1"/>
  <c r="E24" i="1"/>
  <c r="G30" i="1"/>
  <c r="G33" i="1"/>
  <c r="K32" i="1"/>
  <c r="K30" i="1"/>
  <c r="N16" i="1"/>
  <c r="N20" i="1"/>
  <c r="G24" i="1"/>
  <c r="E15" i="1"/>
  <c r="N24" i="1"/>
  <c r="N34" i="1"/>
  <c r="N26" i="1"/>
  <c r="E32" i="1"/>
  <c r="E30" i="1"/>
  <c r="K16" i="1"/>
  <c r="G13" i="1"/>
  <c r="N2" i="1"/>
  <c r="E12" i="1"/>
  <c r="K29" i="1"/>
  <c r="G10" i="1"/>
  <c r="K9" i="1"/>
  <c r="N12" i="1"/>
  <c r="N13" i="1"/>
  <c r="K11" i="1"/>
  <c r="E9" i="1"/>
  <c r="K10" i="1"/>
  <c r="N28" i="1"/>
  <c r="E18" i="1"/>
  <c r="G5" i="1"/>
  <c r="K4" i="1"/>
  <c r="G22" i="1"/>
  <c r="E16" i="1"/>
  <c r="E25" i="1"/>
  <c r="N7" i="1"/>
  <c r="G8" i="1"/>
  <c r="E33" i="1"/>
  <c r="G18" i="1"/>
  <c r="E7" i="1"/>
  <c r="N4" i="1"/>
  <c r="K22" i="1"/>
  <c r="N25" i="1"/>
  <c r="K17" i="1"/>
  <c r="N29" i="1"/>
  <c r="N19" i="1"/>
  <c r="G17" i="1"/>
  <c r="G7" i="1"/>
  <c r="N21" i="1"/>
  <c r="E22" i="1"/>
  <c r="N9" i="1"/>
  <c r="E20" i="1"/>
  <c r="K7" i="1"/>
  <c r="K20" i="1"/>
  <c r="G26" i="1"/>
  <c r="K26" i="1"/>
  <c r="E28" i="1"/>
  <c r="K19" i="1"/>
  <c r="N22" i="1"/>
  <c r="K3" i="1"/>
  <c r="N30" i="1"/>
  <c r="E13" i="1"/>
  <c r="E21" i="1"/>
  <c r="G34" i="1"/>
  <c r="G23" i="1"/>
  <c r="E3" i="1"/>
  <c r="K25" i="1"/>
  <c r="G6" i="1"/>
  <c r="E14" i="1"/>
  <c r="K8" i="1"/>
  <c r="N33" i="1"/>
  <c r="N3" i="1"/>
  <c r="K6" i="1"/>
  <c r="G16" i="1"/>
  <c r="G21" i="1"/>
  <c r="G32" i="1"/>
  <c r="N6" i="1"/>
  <c r="K12" i="1"/>
  <c r="G11" i="1"/>
  <c r="K5" i="1"/>
  <c r="E23" i="1"/>
  <c r="E19" i="1"/>
  <c r="E4" i="1"/>
  <c r="E11" i="1"/>
  <c r="G19" i="1"/>
  <c r="K27" i="1"/>
  <c r="K28" i="1"/>
  <c r="E26" i="1"/>
  <c r="E29" i="1"/>
  <c r="G31" i="1"/>
  <c r="G4" i="1"/>
  <c r="G15" i="1"/>
  <c r="G9" i="1"/>
  <c r="N10" i="1"/>
  <c r="N11" i="1"/>
  <c r="E17" i="1"/>
  <c r="K21" i="1"/>
  <c r="E6" i="1"/>
  <c r="G14" i="1"/>
  <c r="G25" i="1"/>
  <c r="N15" i="1"/>
  <c r="G2" i="1"/>
  <c r="K2" i="1"/>
  <c r="G3" i="1"/>
  <c r="B16" i="7" l="1"/>
  <c r="B7" i="7"/>
  <c r="B6" i="7"/>
  <c r="B14" i="7"/>
  <c r="B4" i="7"/>
  <c r="B13" i="7"/>
  <c r="K12" i="7"/>
  <c r="K16" i="7"/>
  <c r="K14" i="7"/>
  <c r="K15" i="7"/>
  <c r="K13" i="7"/>
  <c r="B12" i="7"/>
  <c r="K8" i="7"/>
  <c r="B8" i="7"/>
  <c r="K7" i="7"/>
  <c r="B5" i="7"/>
  <c r="K6" i="7"/>
  <c r="K5" i="7"/>
  <c r="B15" i="7"/>
  <c r="K4" i="7"/>
</calcChain>
</file>

<file path=xl/sharedStrings.xml><?xml version="1.0" encoding="utf-8"?>
<sst xmlns="http://schemas.openxmlformats.org/spreadsheetml/2006/main" count="519" uniqueCount="110">
  <si>
    <t>id</t>
  </si>
  <si>
    <t>name</t>
  </si>
  <si>
    <t>active</t>
  </si>
  <si>
    <t>Erik B</t>
  </si>
  <si>
    <t>Erik O</t>
  </si>
  <si>
    <t>Gøran</t>
  </si>
  <si>
    <t>Johanne</t>
  </si>
  <si>
    <t>Kenneth</t>
  </si>
  <si>
    <t>Kim</t>
  </si>
  <si>
    <t>Marius</t>
  </si>
  <si>
    <t>Morten T</t>
  </si>
  <si>
    <t>Odd</t>
  </si>
  <si>
    <t>Stein</t>
  </si>
  <si>
    <t>Stig</t>
  </si>
  <si>
    <t>Sven</t>
  </si>
  <si>
    <t>Truls</t>
  </si>
  <si>
    <t>Yngvar</t>
  </si>
  <si>
    <t>date</t>
  </si>
  <si>
    <t>lottery_id</t>
  </si>
  <si>
    <t>person_id</t>
  </si>
  <si>
    <t>tickets</t>
  </si>
  <si>
    <t>prizes</t>
  </si>
  <si>
    <t>μ</t>
  </si>
  <si>
    <t>Bjarke</t>
  </si>
  <si>
    <t>Hanne</t>
  </si>
  <si>
    <t>Jon Harald</t>
  </si>
  <si>
    <t>Kristoffer</t>
  </si>
  <si>
    <t>Kyrre</t>
  </si>
  <si>
    <t>Marie</t>
  </si>
  <si>
    <t>Morten F</t>
  </si>
  <si>
    <t>Stig-Martin</t>
  </si>
  <si>
    <t>Terje</t>
  </si>
  <si>
    <r>
      <t>sum_</t>
    </r>
    <r>
      <rPr>
        <sz val="11"/>
        <color theme="1"/>
        <rFont val="Calibri"/>
        <family val="2"/>
      </rPr>
      <t>μ</t>
    </r>
  </si>
  <si>
    <r>
      <t>σ</t>
    </r>
    <r>
      <rPr>
        <vertAlign val="superscript"/>
        <sz val="11"/>
        <color theme="1"/>
        <rFont val="Calibri"/>
        <family val="2"/>
      </rPr>
      <t>2</t>
    </r>
  </si>
  <si>
    <r>
      <t>sum_</t>
    </r>
    <r>
      <rPr>
        <sz val="11"/>
        <color theme="1"/>
        <rFont val="Calibri"/>
        <family val="2"/>
      </rPr>
      <t>σ</t>
    </r>
    <r>
      <rPr>
        <vertAlign val="superscript"/>
        <sz val="11"/>
        <color theme="1"/>
        <rFont val="Calibri"/>
        <family val="2"/>
      </rPr>
      <t>2</t>
    </r>
  </si>
  <si>
    <t>Bjørnar</t>
  </si>
  <si>
    <t>Jon Einar</t>
  </si>
  <si>
    <t>Kristin</t>
  </si>
  <si>
    <t>Edel</t>
  </si>
  <si>
    <t>Magnus</t>
  </si>
  <si>
    <t>Asbjørn</t>
  </si>
  <si>
    <t>Eivind</t>
  </si>
  <si>
    <t>Martin</t>
  </si>
  <si>
    <t>Unlucky</t>
  </si>
  <si>
    <t>Lucky</t>
  </si>
  <si>
    <t>#</t>
  </si>
  <si>
    <r>
      <t xml:space="preserve">(pr - </t>
    </r>
    <r>
      <rPr>
        <sz val="11"/>
        <rFont val="Calibri"/>
        <family val="2"/>
      </rPr>
      <t>μ)/σ</t>
    </r>
  </si>
  <si>
    <t>(pr - μ)/σ</t>
  </si>
  <si>
    <t>Tickets</t>
  </si>
  <si>
    <t>Prizes</t>
  </si>
  <si>
    <r>
      <rPr>
        <sz val="11"/>
        <rFont val="Calibri"/>
        <family val="2"/>
      </rPr>
      <t>σ</t>
    </r>
    <r>
      <rPr>
        <vertAlign val="superscript"/>
        <sz val="11"/>
        <rFont val="Calibri"/>
        <family val="2"/>
      </rPr>
      <t>2</t>
    </r>
  </si>
  <si>
    <r>
      <t>σ</t>
    </r>
    <r>
      <rPr>
        <vertAlign val="superscript"/>
        <sz val="11"/>
        <rFont val="Calibri"/>
        <family val="2"/>
        <scheme val="minor"/>
      </rPr>
      <t>2</t>
    </r>
  </si>
  <si>
    <t>Anders J</t>
  </si>
  <si>
    <t>Anders W</t>
  </si>
  <si>
    <t>Asgeir</t>
  </si>
  <si>
    <t>Mathias</t>
  </si>
  <si>
    <t>Ingvild</t>
  </si>
  <si>
    <t>Ruben</t>
  </si>
  <si>
    <t>rank</t>
  </si>
  <si>
    <t>luck</t>
  </si>
  <si>
    <t>sales</t>
  </si>
  <si>
    <t>cost</t>
  </si>
  <si>
    <t>shipping</t>
  </si>
  <si>
    <t>customers</t>
  </si>
  <si>
    <t>Table</t>
  </si>
  <si>
    <t>Fields</t>
  </si>
  <si>
    <t>purchases</t>
  </si>
  <si>
    <t>lotteries</t>
  </si>
  <si>
    <t>Good investors</t>
  </si>
  <si>
    <t>Bad investors</t>
  </si>
  <si>
    <t>cost/μ</t>
  </si>
  <si>
    <t>Ragnar</t>
  </si>
  <si>
    <t>_NULL_</t>
  </si>
  <si>
    <t>Saldo</t>
  </si>
  <si>
    <t>Fordringer</t>
  </si>
  <si>
    <t>Person A</t>
  </si>
  <si>
    <t>Person B</t>
  </si>
  <si>
    <t>NOK</t>
  </si>
  <si>
    <t>Lodd</t>
  </si>
  <si>
    <t>Premie</t>
  </si>
  <si>
    <t>Journal</t>
  </si>
  <si>
    <t>Accounts</t>
  </si>
  <si>
    <t>Postings</t>
  </si>
  <si>
    <t>account_id</t>
  </si>
  <si>
    <t>AssetTypes</t>
  </si>
  <si>
    <t>asset_type_id</t>
  </si>
  <si>
    <t>amount</t>
  </si>
  <si>
    <t>journal_id</t>
  </si>
  <si>
    <t>Type</t>
  </si>
  <si>
    <t>Anders A</t>
  </si>
  <si>
    <t>Kevin</t>
  </si>
  <si>
    <t>Jan Arve</t>
  </si>
  <si>
    <t>Ivar</t>
  </si>
  <si>
    <t>Roy</t>
  </si>
  <si>
    <t>Ruben B</t>
  </si>
  <si>
    <t>Ruben O</t>
  </si>
  <si>
    <t>Magnus W</t>
  </si>
  <si>
    <t>Andreas</t>
  </si>
  <si>
    <t>Jan</t>
  </si>
  <si>
    <t>µ</t>
  </si>
  <si>
    <t>µ/ticket</t>
  </si>
  <si>
    <t>#t</t>
  </si>
  <si>
    <t>#p</t>
  </si>
  <si>
    <t>#i</t>
  </si>
  <si>
    <t>income</t>
  </si>
  <si>
    <t>-</t>
  </si>
  <si>
    <t>Purchases</t>
  </si>
  <si>
    <t>Start</t>
  </si>
  <si>
    <t>Sales</t>
  </si>
  <si>
    <t>Saldo?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</si>
</sst>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00"/>
    <numFmt numFmtId="165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vertAlign val="superscript"/>
      <sz val="11"/>
      <name val="Calibri"/>
      <family val="2"/>
    </font>
    <font>
      <vertAlign val="superscript"/>
      <sz val="1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DFD96"/>
        <bgColor indexed="64"/>
      </patternFill>
    </fill>
    <fill>
      <patternFill patternType="solid">
        <fgColor rgb="FFFFB347"/>
        <bgColor indexed="64"/>
      </patternFill>
    </fill>
    <fill>
      <patternFill patternType="solid">
        <fgColor rgb="FFFF6961"/>
        <bgColor indexed="64"/>
      </patternFill>
    </fill>
    <fill>
      <patternFill patternType="solid">
        <fgColor rgb="FFAEC6CF"/>
        <bgColor indexed="64"/>
      </patternFill>
    </fill>
    <fill>
      <patternFill patternType="solid">
        <fgColor rgb="FF77DD77"/>
        <bgColor indexed="64"/>
      </patternFill>
    </fill>
    <fill>
      <patternFill patternType="solid">
        <fgColor rgb="FFCB99C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43" fontId="14" fillId="0" borderId="0" applyFont="0" applyFill="0" applyBorder="0" applyAlignment="0" applyProtection="0"/>
  </cellStyleXfs>
  <cellXfs count="60">
    <xf numFmtId="0" fontId="0" fillId="0" borderId="0" xfId="0"/>
    <xf numFmtId="14" fontId="0" fillId="0" borderId="0" xfId="0" applyNumberFormat="1"/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7" fillId="5" borderId="1" xfId="1" applyFont="1" applyFill="1" applyBorder="1"/>
    <xf numFmtId="0" fontId="7" fillId="5" borderId="1" xfId="1" applyFont="1" applyFill="1" applyBorder="1" applyAlignment="1">
      <alignment horizontal="center"/>
    </xf>
    <xf numFmtId="0" fontId="7" fillId="5" borderId="0" xfId="1" applyFont="1" applyFill="1"/>
    <xf numFmtId="164" fontId="7" fillId="5" borderId="0" xfId="1" applyNumberFormat="1" applyFont="1" applyFill="1"/>
    <xf numFmtId="0" fontId="7" fillId="6" borderId="1" xfId="3" applyFont="1" applyFill="1" applyBorder="1"/>
    <xf numFmtId="0" fontId="7" fillId="6" borderId="1" xfId="3" applyFont="1" applyFill="1" applyBorder="1" applyAlignment="1">
      <alignment horizontal="center"/>
    </xf>
    <xf numFmtId="0" fontId="7" fillId="6" borderId="0" xfId="3" applyFont="1" applyFill="1"/>
    <xf numFmtId="164" fontId="7" fillId="6" borderId="0" xfId="3" applyNumberFormat="1" applyFont="1" applyFill="1"/>
    <xf numFmtId="0" fontId="7" fillId="7" borderId="1" xfId="2" applyFont="1" applyFill="1" applyBorder="1"/>
    <xf numFmtId="0" fontId="7" fillId="7" borderId="1" xfId="2" applyFont="1" applyFill="1" applyBorder="1" applyAlignment="1">
      <alignment horizontal="center"/>
    </xf>
    <xf numFmtId="0" fontId="7" fillId="7" borderId="0" xfId="2" applyFont="1" applyFill="1"/>
    <xf numFmtId="164" fontId="7" fillId="7" borderId="0" xfId="2" applyNumberFormat="1" applyFont="1" applyFill="1"/>
    <xf numFmtId="0" fontId="7" fillId="8" borderId="1" xfId="1" applyFont="1" applyFill="1" applyBorder="1"/>
    <xf numFmtId="0" fontId="7" fillId="8" borderId="1" xfId="1" applyFont="1" applyFill="1" applyBorder="1" applyAlignment="1">
      <alignment horizontal="center"/>
    </xf>
    <xf numFmtId="0" fontId="7" fillId="8" borderId="0" xfId="1" applyFont="1" applyFill="1"/>
    <xf numFmtId="164" fontId="7" fillId="8" borderId="0" xfId="1" applyNumberFormat="1" applyFont="1" applyFill="1"/>
    <xf numFmtId="0" fontId="7" fillId="9" borderId="1" xfId="1" applyFont="1" applyFill="1" applyBorder="1"/>
    <xf numFmtId="0" fontId="7" fillId="9" borderId="1" xfId="1" applyFont="1" applyFill="1" applyBorder="1" applyAlignment="1">
      <alignment horizontal="center"/>
    </xf>
    <xf numFmtId="0" fontId="9" fillId="9" borderId="1" xfId="1" applyFont="1" applyFill="1" applyBorder="1" applyAlignment="1">
      <alignment horizontal="center"/>
    </xf>
    <xf numFmtId="0" fontId="7" fillId="9" borderId="0" xfId="1" applyFont="1" applyFill="1"/>
    <xf numFmtId="164" fontId="7" fillId="9" borderId="0" xfId="1" applyNumberFormat="1" applyFont="1" applyFill="1"/>
    <xf numFmtId="0" fontId="7" fillId="10" borderId="1" xfId="1" applyFont="1" applyFill="1" applyBorder="1"/>
    <xf numFmtId="0" fontId="7" fillId="10" borderId="1" xfId="1" applyFont="1" applyFill="1" applyBorder="1" applyAlignment="1">
      <alignment horizontal="center"/>
    </xf>
    <xf numFmtId="0" fontId="7" fillId="10" borderId="0" xfId="1" applyFont="1" applyFill="1"/>
    <xf numFmtId="164" fontId="7" fillId="10" borderId="0" xfId="1" applyNumberFormat="1" applyFont="1" applyFill="1"/>
    <xf numFmtId="0" fontId="0" fillId="0" borderId="0" xfId="0" applyFont="1"/>
    <xf numFmtId="164" fontId="0" fillId="0" borderId="0" xfId="0" applyNumberFormat="1" applyFont="1"/>
    <xf numFmtId="1" fontId="0" fillId="0" borderId="0" xfId="0" applyNumberFormat="1" applyFont="1"/>
    <xf numFmtId="1" fontId="7" fillId="10" borderId="0" xfId="1" applyNumberFormat="1" applyFont="1" applyFill="1"/>
    <xf numFmtId="1" fontId="7" fillId="5" borderId="0" xfId="1" applyNumberFormat="1" applyFont="1" applyFill="1"/>
    <xf numFmtId="0" fontId="0" fillId="0" borderId="0" xfId="0" applyNumberFormat="1"/>
    <xf numFmtId="0" fontId="13" fillId="0" borderId="0" xfId="0" applyNumberFormat="1" applyFont="1"/>
    <xf numFmtId="164" fontId="13" fillId="0" borderId="0" xfId="0" applyNumberFormat="1" applyFont="1"/>
    <xf numFmtId="0" fontId="0" fillId="0" borderId="0" xfId="0" applyNumberFormat="1" applyFont="1"/>
    <xf numFmtId="0" fontId="0" fillId="0" borderId="0" xfId="0" applyAlignment="1"/>
    <xf numFmtId="0" fontId="8" fillId="10" borderId="0" xfId="1" applyFont="1" applyFill="1" applyBorder="1" applyAlignment="1">
      <alignment horizontal="center"/>
    </xf>
    <xf numFmtId="0" fontId="8" fillId="5" borderId="0" xfId="1" applyFont="1" applyFill="1" applyBorder="1" applyAlignment="1">
      <alignment horizontal="center"/>
    </xf>
    <xf numFmtId="0" fontId="8" fillId="9" borderId="0" xfId="1" applyFont="1" applyFill="1" applyBorder="1" applyAlignment="1">
      <alignment horizontal="center"/>
    </xf>
    <xf numFmtId="0" fontId="8" fillId="7" borderId="0" xfId="2" applyFont="1" applyFill="1" applyBorder="1" applyAlignment="1">
      <alignment horizontal="center"/>
    </xf>
    <xf numFmtId="0" fontId="8" fillId="8" borderId="0" xfId="1" applyFont="1" applyFill="1" applyBorder="1" applyAlignment="1">
      <alignment horizontal="center"/>
    </xf>
    <xf numFmtId="0" fontId="8" fillId="6" borderId="0" xfId="3" applyFont="1" applyFill="1" applyBorder="1" applyAlignment="1">
      <alignment horizontal="center"/>
    </xf>
    <xf numFmtId="165" fontId="0" fillId="0" borderId="0" xfId="4" applyNumberFormat="1" applyFont="1"/>
    <xf numFmtId="0" fontId="10" fillId="10" borderId="0" xfId="1" applyFont="1" applyFill="1" applyBorder="1" applyAlignment="1">
      <alignment horizontal="center"/>
    </xf>
    <xf numFmtId="0" fontId="8" fillId="10" borderId="0" xfId="1" applyFont="1" applyFill="1" applyBorder="1" applyAlignment="1">
      <alignment horizontal="center"/>
    </xf>
    <xf numFmtId="0" fontId="10" fillId="5" borderId="0" xfId="1" applyFont="1" applyFill="1" applyBorder="1" applyAlignment="1">
      <alignment horizontal="center"/>
    </xf>
    <xf numFmtId="0" fontId="8" fillId="5" borderId="0" xfId="1" applyFont="1" applyFill="1" applyBorder="1" applyAlignment="1">
      <alignment horizontal="center"/>
    </xf>
    <xf numFmtId="0" fontId="8" fillId="9" borderId="0" xfId="1" applyFont="1" applyFill="1" applyBorder="1" applyAlignment="1">
      <alignment horizontal="center"/>
    </xf>
    <xf numFmtId="0" fontId="8" fillId="7" borderId="0" xfId="2" applyFont="1" applyFill="1" applyBorder="1" applyAlignment="1">
      <alignment horizontal="center"/>
    </xf>
    <xf numFmtId="0" fontId="8" fillId="8" borderId="0" xfId="1" applyFont="1" applyFill="1" applyBorder="1" applyAlignment="1">
      <alignment horizontal="center"/>
    </xf>
    <xf numFmtId="0" fontId="8" fillId="6" borderId="0" xfId="3" applyFont="1" applyFill="1" applyBorder="1" applyAlignment="1">
      <alignment horizontal="center"/>
    </xf>
    <xf numFmtId="43" fontId="0" fillId="0" borderId="0" xfId="4" applyFont="1"/>
    <xf numFmtId="43" fontId="0" fillId="0" borderId="0" xfId="4" applyNumberFormat="1" applyFont="1"/>
    <xf numFmtId="0" fontId="0" fillId="0" borderId="1" xfId="0" applyBorder="1"/>
    <xf numFmtId="43" fontId="0" fillId="0" borderId="1" xfId="4" applyFont="1" applyBorder="1"/>
    <xf numFmtId="0" fontId="0" fillId="0" borderId="0" xfId="0" applyFill="1" applyBorder="1"/>
  </cellXfs>
  <cellStyles count="5">
    <cellStyle name="Bad" xfId="2" builtinId="27"/>
    <cellStyle name="Comma" xfId="4" builtinId="3"/>
    <cellStyle name="Good" xfId="1" builtinId="26"/>
    <cellStyle name="Neutral" xfId="3" builtinId="28"/>
    <cellStyle name="Normal" xfId="0" builtinId="0"/>
  </cellStyles>
  <dxfs count="31">
    <dxf>
      <numFmt numFmtId="164" formatCode="0.000"/>
    </dxf>
    <dxf>
      <numFmt numFmtId="35" formatCode="_-* #,##0.00_-;\-* #,##0.00_-;_-* &quot;-&quot;??_-;_-@_-"/>
    </dxf>
    <dxf>
      <numFmt numFmtId="19" formatCode="dd/mm/yyyy"/>
    </dxf>
    <dxf>
      <numFmt numFmtId="164" formatCode="0.000"/>
    </dxf>
    <dxf>
      <numFmt numFmtId="164" formatCode="0.000"/>
    </dxf>
    <dxf>
      <numFmt numFmtId="0" formatCode="General"/>
    </dxf>
    <dxf>
      <numFmt numFmtId="0" formatCode="General"/>
    </dxf>
    <dxf>
      <numFmt numFmtId="2" formatCode="0.0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0.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font>
        <i val="0"/>
      </font>
      <numFmt numFmtId="0" formatCode="General"/>
    </dxf>
    <dxf>
      <font>
        <i val="0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i val="0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</dxfs>
  <tableStyles count="0" defaultTableStyle="TableStyleMedium2" defaultPivotStyle="PivotStyleLight16"/>
  <colors>
    <mruColors>
      <color rgb="FFFDFD96"/>
      <color rgb="FFCB99C9"/>
      <color rgb="FF77DD77"/>
      <color rgb="FFAEC6CF"/>
      <color rgb="FFFF6961"/>
      <color rgb="FFFFB347"/>
      <color rgb="FFE6E6FA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6" name="Persons" displayName="Persons" ref="A1:N46" totalsRowShown="0" headerRowDxfId="30" dataDxfId="29">
  <autoFilter ref="A1:N46"/>
  <sortState ref="A2:N46">
    <sortCondition ref="E1:E46"/>
  </sortState>
  <tableColumns count="14">
    <tableColumn id="1" name="id" dataDxfId="28"/>
    <tableColumn id="2" name="name" dataDxfId="27"/>
    <tableColumn id="3" name="active" dataDxfId="26"/>
    <tableColumn id="9" name="tickets" dataDxfId="25">
      <calculatedColumnFormula>SUMIF(Sales!B:B,A2,Sales!D:D)</calculatedColumnFormula>
    </tableColumn>
    <tableColumn id="12" name="#t" dataDxfId="24">
      <calculatedColumnFormula>IF($C2=0," ",COUNTIFS($C:$C,1,D:D,"&gt;"&amp;D2)+1)</calculatedColumnFormula>
    </tableColumn>
    <tableColumn id="10" name="prizes" dataDxfId="23">
      <calculatedColumnFormula>SUMIF(Prizes!B:B,A2,Prizes!D:D)</calculatedColumnFormula>
    </tableColumn>
    <tableColumn id="13" name="#p" dataDxfId="22">
      <calculatedColumnFormula>IF($C2=0," ",COUNTIFS($C:$C,1,F:F,"&gt;"&amp;F2)+1)</calculatedColumnFormula>
    </tableColumn>
    <tableColumn id="7" name="sum_μ" dataDxfId="21">
      <calculatedColumnFormula>SUMIF(Sales!B:B,A2,Sales!F:F)</calculatedColumnFormula>
    </tableColumn>
    <tableColumn id="11" name="sum_σ2" dataDxfId="20">
      <calculatedColumnFormula>SUMIF(Sales!B:B,A2,Sales!G:G)</calculatedColumnFormula>
    </tableColumn>
    <tableColumn id="5" name="luck" dataDxfId="19">
      <calculatedColumnFormula>(F2-H2)/SQRT(I2)</calculatedColumnFormula>
    </tableColumn>
    <tableColumn id="6" name="rank" dataDxfId="18">
      <calculatedColumnFormula>IF($C2=0," ",COUNTIFS($C:$C,1,J:J,"&gt;"&amp;J2)+1)</calculatedColumnFormula>
    </tableColumn>
    <tableColumn id="8" name="cost" dataDxfId="17">
      <calculatedColumnFormula>SUMIF(Sales!B:B,A2,Sales!E:E)</calculatedColumnFormula>
    </tableColumn>
    <tableColumn id="4" name="cost/μ" dataDxfId="16">
      <calculatedColumnFormula>L2/H2</calculatedColumnFormula>
    </tableColumn>
    <tableColumn id="14" name="#i" dataDxfId="15">
      <calculatedColumnFormula>IF($C2=0," ",COUNTIFS($C:$C,1,M:M,"&gt;"&amp;M2)+1)</calculatedColumnFormula>
    </tableColumn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5" name="Lotteries" displayName="Lotteries" ref="A1:G16">
  <autoFilter ref="A1:G16">
    <filterColumn colId="0" hiddenButton="1"/>
    <filterColumn colId="1" hiddenButton="1"/>
  </autoFilter>
  <tableColumns count="7">
    <tableColumn id="1" name="id" totalsRowLabel="Total"/>
    <tableColumn id="2" name="date" dataDxfId="14"/>
    <tableColumn id="4" name="cost" dataDxfId="13"/>
    <tableColumn id="3" name="sales" dataDxfId="12">
      <calculatedColumnFormula>SUMIFS(Sales!D:D,Sales!C:C,A2)</calculatedColumnFormula>
    </tableColumn>
    <tableColumn id="5" name="prizes" totalsRowFunction="sum" dataDxfId="11">
      <calculatedColumnFormula>SUMIFS(Prizes!D:D,Prizes!C:C,A2)</calculatedColumnFormula>
    </tableColumn>
    <tableColumn id="7" name="income" totalsRowFunction="sum" dataDxfId="10">
      <calculatedColumnFormula>Lotteries[[#This Row],[cost]]*Lotteries[[#This Row],[sales]]</calculatedColumnFormula>
    </tableColumn>
    <tableColumn id="6" name="µ/ticket" dataDxfId="9" totalsRowDxfId="0">
      <calculatedColumnFormula>E2/D2</calculatedColumnFormula>
    </tableColumn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id="4" name="Sales" displayName="Sales" ref="A1:G274" totalsRowShown="0">
  <autoFilter ref="A1:G27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id"/>
    <tableColumn id="2" name="person_id"/>
    <tableColumn id="3" name="lottery_id" dataDxfId="8" totalsRowDxfId="7"/>
    <tableColumn id="4" name="tickets"/>
    <tableColumn id="5" name="cost" dataDxfId="6" totalsRowDxfId="5">
      <calculatedColumnFormula>INDEX(Lotteries!C:C,MATCH(C2,Lotteries!A:A,0))*D2</calculatedColumnFormula>
    </tableColumn>
    <tableColumn id="6" name="µ" dataDxfId="4">
      <calculatedColumnFormula>D2*INDEX(Lotteries!G:G,MATCH(C2,Lotteries!A:A,0))</calculatedColumnFormula>
    </tableColumn>
    <tableColumn id="7" name="σ2" dataDxfId="3">
      <calculatedColumnFormula>INDEX(Lotteries!E:E,MATCH(C2,Lotteries!A:A,0))*D2/INDEX(Lotteries!D:D,MATCH(C2,Lotteries!A:A,0))*(INDEX(Lotteries!D:D,MATCH(C2,Lotteries!A:A,0))-D2)/INDEX(Lotteries!D:D,MATCH(C2,Lotteries!A:A,0))*(INDEX(Lotteries!D:D,MATCH(C2,Lotteries!A:A,0))-INDEX(Lotteries!E:E,MATCH(C2,Lotteries!A:A,0)))/(INDEX(Lotteries!D:D,MATCH(C2,Lotteries!A:A,0))-1)</calculatedColumnFormula>
    </tableColumn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id="3" name="Prizes" displayName="Prizes" ref="A1:D85" totalsRowShown="0">
  <autoFilter ref="A1:D85">
    <filterColumn colId="0" hiddenButton="1"/>
    <filterColumn colId="1" hiddenButton="1"/>
    <filterColumn colId="2" hiddenButton="1"/>
    <filterColumn colId="3" hiddenButton="1"/>
  </autoFilter>
  <tableColumns count="4">
    <tableColumn id="1" name="id"/>
    <tableColumn id="2" name="person_id">
      <calculatedColumnFormula>INDEX(Persons!A:A,MATCH(Prizes!E2,Persons!B:B,0))</calculatedColumnFormula>
    </tableColumn>
    <tableColumn id="3" name="lottery_id"/>
    <tableColumn id="4" name="prizes"/>
  </tableColumns>
  <tableStyleInfo showFirstColumn="0" showLastColumn="0" showRowStripes="0" showColumnStripes="0"/>
</table>
</file>

<file path=xl/tables/table5.xml><?xml version="1.0" encoding="utf-8"?>
<table xmlns="http://schemas.openxmlformats.org/spreadsheetml/2006/main" id="1" name="Table1" displayName="Table1" ref="A1:D12" totalsRowShown="0">
  <autoFilter ref="A1:D12">
    <filterColumn colId="0" hiddenButton="1"/>
    <filterColumn colId="1" hiddenButton="1"/>
    <filterColumn colId="3" hiddenButton="1"/>
  </autoFilter>
  <tableColumns count="4">
    <tableColumn id="1" name="id"/>
    <tableColumn id="2" name="date" dataDxfId="2"/>
    <tableColumn id="4" name="cost" dataDxfId="1" dataCellStyle="Comma"/>
    <tableColumn id="3" name="prizes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4"/>
  <sheetViews>
    <sheetView showGridLines="0" workbookViewId="0">
      <selection activeCell="K44" sqref="K44"/>
    </sheetView>
  </sheetViews>
  <sheetFormatPr defaultRowHeight="14.5" x14ac:dyDescent="0.35"/>
  <cols>
    <col min="3" max="3" width="9.1796875" bestFit="1" customWidth="1"/>
    <col min="4" max="4" width="10" customWidth="1"/>
    <col min="12" max="12" width="9.1796875" bestFit="1" customWidth="1"/>
    <col min="13" max="13" width="10" customWidth="1"/>
  </cols>
  <sheetData>
    <row r="2" spans="2:19" x14ac:dyDescent="0.35">
      <c r="B2" s="51" t="s">
        <v>44</v>
      </c>
      <c r="C2" s="51"/>
      <c r="D2" s="51"/>
      <c r="E2" s="51"/>
      <c r="F2" s="51"/>
      <c r="G2" s="51"/>
      <c r="H2" s="51"/>
      <c r="I2" s="51"/>
      <c r="J2" s="42"/>
      <c r="K2" s="52" t="s">
        <v>43</v>
      </c>
      <c r="L2" s="52"/>
      <c r="M2" s="52"/>
      <c r="N2" s="52"/>
      <c r="O2" s="52"/>
      <c r="P2" s="52"/>
      <c r="Q2" s="52"/>
      <c r="R2" s="52"/>
      <c r="S2" s="43"/>
    </row>
    <row r="3" spans="2:19" ht="16.5" x14ac:dyDescent="0.35">
      <c r="B3" s="21" t="s">
        <v>45</v>
      </c>
      <c r="C3" s="21" t="s">
        <v>19</v>
      </c>
      <c r="D3" s="21" t="s">
        <v>1</v>
      </c>
      <c r="E3" s="22" t="s">
        <v>20</v>
      </c>
      <c r="F3" s="22" t="s">
        <v>21</v>
      </c>
      <c r="G3" s="22" t="s">
        <v>22</v>
      </c>
      <c r="H3" s="23" t="s">
        <v>50</v>
      </c>
      <c r="I3" s="22" t="s">
        <v>46</v>
      </c>
      <c r="J3" s="22" t="s">
        <v>70</v>
      </c>
      <c r="K3" s="13" t="s">
        <v>45</v>
      </c>
      <c r="L3" s="13" t="s">
        <v>19</v>
      </c>
      <c r="M3" s="13" t="s">
        <v>1</v>
      </c>
      <c r="N3" s="14" t="s">
        <v>20</v>
      </c>
      <c r="O3" s="14" t="s">
        <v>21</v>
      </c>
      <c r="P3" s="14" t="s">
        <v>22</v>
      </c>
      <c r="Q3" s="14" t="s">
        <v>51</v>
      </c>
      <c r="R3" s="14" t="s">
        <v>47</v>
      </c>
      <c r="S3" s="14" t="s">
        <v>70</v>
      </c>
    </row>
    <row r="4" spans="2:19" x14ac:dyDescent="0.35">
      <c r="B4" s="24">
        <f>SMALL(Persons!K:K,1+ROW(B4)-ROW(B$4))</f>
        <v>1</v>
      </c>
      <c r="C4" s="24"/>
      <c r="D4" s="24"/>
      <c r="E4" s="24"/>
      <c r="F4" s="24"/>
      <c r="G4" s="25"/>
      <c r="H4" s="25"/>
      <c r="I4" s="25"/>
      <c r="J4" s="25"/>
      <c r="K4" s="15">
        <f>LARGE(Persons!K:K,1+ROW(K4)-ROW(K$4))</f>
        <v>33</v>
      </c>
      <c r="L4" s="15"/>
      <c r="M4" s="15"/>
      <c r="N4" s="15"/>
      <c r="O4" s="15"/>
      <c r="P4" s="16"/>
      <c r="Q4" s="16"/>
      <c r="R4" s="16"/>
      <c r="S4" s="16"/>
    </row>
    <row r="5" spans="2:19" x14ac:dyDescent="0.35">
      <c r="B5" s="24">
        <f>SMALL(Persons!K:K,1+ROW(B5)-ROW(B$4))</f>
        <v>2</v>
      </c>
      <c r="C5" s="24"/>
      <c r="D5" s="24"/>
      <c r="E5" s="24"/>
      <c r="F5" s="24"/>
      <c r="G5" s="25"/>
      <c r="H5" s="25"/>
      <c r="I5" s="25"/>
      <c r="J5" s="25"/>
      <c r="K5" s="15">
        <f>LARGE(Persons!K:K,1+ROW(K5)-ROW(K$4))</f>
        <v>32</v>
      </c>
      <c r="L5" s="15"/>
      <c r="M5" s="15"/>
      <c r="N5" s="15"/>
      <c r="O5" s="15"/>
      <c r="P5" s="16"/>
      <c r="Q5" s="16"/>
      <c r="R5" s="16"/>
      <c r="S5" s="16"/>
    </row>
    <row r="6" spans="2:19" x14ac:dyDescent="0.35">
      <c r="B6" s="24">
        <f>SMALL(Persons!K:K,1+ROW(B6)-ROW(B$4))</f>
        <v>3</v>
      </c>
      <c r="C6" s="24"/>
      <c r="D6" s="24"/>
      <c r="E6" s="24"/>
      <c r="F6" s="24"/>
      <c r="G6" s="25"/>
      <c r="H6" s="25"/>
      <c r="I6" s="25"/>
      <c r="J6" s="25"/>
      <c r="K6" s="15">
        <f>LARGE(Persons!K:K,1+ROW(K6)-ROW(K$4))</f>
        <v>31</v>
      </c>
      <c r="L6" s="15"/>
      <c r="M6" s="15"/>
      <c r="N6" s="15"/>
      <c r="O6" s="15"/>
      <c r="P6" s="16"/>
      <c r="Q6" s="16"/>
      <c r="R6" s="16"/>
      <c r="S6" s="16"/>
    </row>
    <row r="7" spans="2:19" x14ac:dyDescent="0.35">
      <c r="B7" s="24">
        <f>SMALL(Persons!K:K,1+ROW(B7)-ROW(B$4))</f>
        <v>4</v>
      </c>
      <c r="C7" s="24"/>
      <c r="D7" s="24"/>
      <c r="E7" s="24"/>
      <c r="F7" s="24"/>
      <c r="G7" s="25"/>
      <c r="H7" s="25"/>
      <c r="I7" s="25"/>
      <c r="J7" s="25"/>
      <c r="K7" s="15">
        <f>LARGE(Persons!K:K,1+ROW(K7)-ROW(K$4))</f>
        <v>30</v>
      </c>
      <c r="L7" s="15"/>
      <c r="M7" s="15"/>
      <c r="N7" s="15"/>
      <c r="O7" s="15"/>
      <c r="P7" s="16"/>
      <c r="Q7" s="16"/>
      <c r="R7" s="16"/>
      <c r="S7" s="16"/>
    </row>
    <row r="8" spans="2:19" x14ac:dyDescent="0.35">
      <c r="B8" s="24">
        <f>SMALL(Persons!K:K,1+ROW(B8)-ROW(B$4))</f>
        <v>5</v>
      </c>
      <c r="C8" s="24"/>
      <c r="D8" s="24"/>
      <c r="E8" s="24"/>
      <c r="F8" s="24"/>
      <c r="G8" s="25"/>
      <c r="H8" s="25"/>
      <c r="I8" s="25"/>
      <c r="J8" s="25"/>
      <c r="K8" s="15">
        <f>LARGE(Persons!K:K,1+ROW(K8)-ROW(K$4))</f>
        <v>29</v>
      </c>
      <c r="L8" s="15"/>
      <c r="M8" s="15"/>
      <c r="N8" s="15"/>
      <c r="O8" s="15"/>
      <c r="P8" s="16"/>
      <c r="Q8" s="16"/>
      <c r="R8" s="16"/>
      <c r="S8" s="16"/>
    </row>
    <row r="10" spans="2:19" x14ac:dyDescent="0.35">
      <c r="B10" s="53" t="s">
        <v>49</v>
      </c>
      <c r="C10" s="53"/>
      <c r="D10" s="53"/>
      <c r="E10" s="53"/>
      <c r="F10" s="53"/>
      <c r="G10" s="53"/>
      <c r="H10" s="53"/>
      <c r="I10" s="53"/>
      <c r="J10" s="44"/>
      <c r="K10" s="54" t="s">
        <v>48</v>
      </c>
      <c r="L10" s="54"/>
      <c r="M10" s="54"/>
      <c r="N10" s="54"/>
      <c r="O10" s="54"/>
      <c r="P10" s="54"/>
      <c r="Q10" s="54"/>
      <c r="R10" s="54"/>
      <c r="S10" s="45"/>
    </row>
    <row r="11" spans="2:19" ht="16.5" x14ac:dyDescent="0.35">
      <c r="B11" s="17" t="s">
        <v>45</v>
      </c>
      <c r="C11" s="17" t="s">
        <v>19</v>
      </c>
      <c r="D11" s="17" t="s">
        <v>1</v>
      </c>
      <c r="E11" s="18" t="s">
        <v>20</v>
      </c>
      <c r="F11" s="18" t="s">
        <v>21</v>
      </c>
      <c r="G11" s="18" t="s">
        <v>22</v>
      </c>
      <c r="H11" s="18" t="s">
        <v>51</v>
      </c>
      <c r="I11" s="18" t="s">
        <v>46</v>
      </c>
      <c r="J11" s="18" t="s">
        <v>70</v>
      </c>
      <c r="K11" s="9" t="s">
        <v>45</v>
      </c>
      <c r="L11" s="9" t="s">
        <v>19</v>
      </c>
      <c r="M11" s="9" t="s">
        <v>1</v>
      </c>
      <c r="N11" s="10" t="s">
        <v>20</v>
      </c>
      <c r="O11" s="10" t="s">
        <v>21</v>
      </c>
      <c r="P11" s="10" t="s">
        <v>22</v>
      </c>
      <c r="Q11" s="10" t="s">
        <v>51</v>
      </c>
      <c r="R11" s="10" t="s">
        <v>47</v>
      </c>
      <c r="S11" s="10" t="s">
        <v>70</v>
      </c>
    </row>
    <row r="12" spans="2:19" x14ac:dyDescent="0.35">
      <c r="B12" s="19">
        <f>SMALL(Persons!G:G,1+ROW(B12)-ROW(B$12))</f>
        <v>1</v>
      </c>
      <c r="C12" s="19"/>
      <c r="D12" s="19"/>
      <c r="E12" s="19"/>
      <c r="F12" s="19"/>
      <c r="G12" s="20"/>
      <c r="H12" s="20"/>
      <c r="I12" s="20"/>
      <c r="J12" s="20"/>
      <c r="K12" s="11">
        <f>SMALL(Persons!E:E,1+ROW(K12)-ROW(K$12))</f>
        <v>1</v>
      </c>
      <c r="L12" s="11"/>
      <c r="M12" s="11"/>
      <c r="N12" s="11"/>
      <c r="O12" s="11"/>
      <c r="P12" s="12"/>
      <c r="Q12" s="12"/>
      <c r="R12" s="12"/>
      <c r="S12" s="12"/>
    </row>
    <row r="13" spans="2:19" x14ac:dyDescent="0.35">
      <c r="B13" s="19">
        <f>SMALL(Persons!G:G,1+ROW(B13)-ROW(B$12))</f>
        <v>2</v>
      </c>
      <c r="C13" s="19"/>
      <c r="D13" s="19"/>
      <c r="E13" s="19"/>
      <c r="F13" s="19"/>
      <c r="G13" s="20"/>
      <c r="H13" s="20"/>
      <c r="I13" s="20"/>
      <c r="J13" s="20"/>
      <c r="K13" s="11">
        <f>SMALL(Persons!E:E,1+ROW(K13)-ROW(K$12))</f>
        <v>2</v>
      </c>
      <c r="L13" s="11"/>
      <c r="M13" s="11"/>
      <c r="N13" s="11"/>
      <c r="O13" s="11"/>
      <c r="P13" s="12"/>
      <c r="Q13" s="12"/>
      <c r="R13" s="12"/>
      <c r="S13" s="12"/>
    </row>
    <row r="14" spans="2:19" x14ac:dyDescent="0.35">
      <c r="B14" s="19">
        <f>SMALL(Persons!G:G,1+ROW(B14)-ROW(B$12))</f>
        <v>3</v>
      </c>
      <c r="C14" s="19"/>
      <c r="D14" s="19"/>
      <c r="E14" s="19"/>
      <c r="F14" s="19"/>
      <c r="G14" s="20"/>
      <c r="H14" s="20"/>
      <c r="I14" s="20"/>
      <c r="J14" s="20"/>
      <c r="K14" s="11">
        <f>SMALL(Persons!E:E,1+ROW(K14)-ROW(K$12))</f>
        <v>3</v>
      </c>
      <c r="L14" s="11"/>
      <c r="M14" s="11"/>
      <c r="N14" s="11"/>
      <c r="O14" s="11"/>
      <c r="P14" s="12"/>
      <c r="Q14" s="12"/>
      <c r="R14" s="12"/>
      <c r="S14" s="12"/>
    </row>
    <row r="15" spans="2:19" x14ac:dyDescent="0.35">
      <c r="B15" s="19">
        <f>SMALL(Persons!G:G,1+ROW(B15)-ROW(B$12))</f>
        <v>3</v>
      </c>
      <c r="C15" s="19"/>
      <c r="D15" s="19"/>
      <c r="E15" s="19"/>
      <c r="F15" s="19"/>
      <c r="G15" s="20"/>
      <c r="H15" s="20"/>
      <c r="I15" s="20"/>
      <c r="J15" s="20"/>
      <c r="K15" s="11">
        <f>SMALL(Persons!E:E,1+ROW(K15)-ROW(K$12))</f>
        <v>4</v>
      </c>
      <c r="L15" s="11"/>
      <c r="M15" s="11"/>
      <c r="N15" s="11"/>
      <c r="O15" s="11"/>
      <c r="P15" s="12"/>
      <c r="Q15" s="12"/>
      <c r="R15" s="12"/>
      <c r="S15" s="12"/>
    </row>
    <row r="16" spans="2:19" x14ac:dyDescent="0.35">
      <c r="B16" s="19">
        <f>SMALL(Persons!G:G,1+ROW(B16)-ROW(B$12))</f>
        <v>3</v>
      </c>
      <c r="C16" s="19"/>
      <c r="D16" s="19"/>
      <c r="E16" s="19"/>
      <c r="F16" s="19"/>
      <c r="G16" s="20"/>
      <c r="H16" s="20"/>
      <c r="I16" s="20"/>
      <c r="J16" s="20"/>
      <c r="K16" s="11">
        <f>SMALL(Persons!E:E,1+ROW(K16)-ROW(K$12))</f>
        <v>5</v>
      </c>
      <c r="L16" s="11"/>
      <c r="M16" s="11"/>
      <c r="N16" s="11"/>
      <c r="O16" s="11"/>
      <c r="P16" s="12"/>
      <c r="Q16" s="12"/>
      <c r="R16" s="12"/>
      <c r="S16" s="12"/>
    </row>
    <row r="18" spans="2:19" x14ac:dyDescent="0.35">
      <c r="B18" s="49" t="s">
        <v>68</v>
      </c>
      <c r="C18" s="50"/>
      <c r="D18" s="50"/>
      <c r="E18" s="50"/>
      <c r="F18" s="50"/>
      <c r="G18" s="50"/>
      <c r="H18" s="50"/>
      <c r="I18" s="50"/>
      <c r="J18" s="41"/>
      <c r="K18" s="47" t="s">
        <v>69</v>
      </c>
      <c r="L18" s="48"/>
      <c r="M18" s="48"/>
      <c r="N18" s="48"/>
      <c r="O18" s="48"/>
      <c r="P18" s="48"/>
      <c r="Q18" s="48"/>
      <c r="R18" s="48"/>
      <c r="S18" s="40"/>
    </row>
    <row r="19" spans="2:19" ht="16.5" x14ac:dyDescent="0.35">
      <c r="B19" s="5" t="s">
        <v>45</v>
      </c>
      <c r="C19" s="5" t="s">
        <v>19</v>
      </c>
      <c r="D19" s="5" t="s">
        <v>1</v>
      </c>
      <c r="E19" s="6" t="s">
        <v>20</v>
      </c>
      <c r="F19" s="6" t="s">
        <v>21</v>
      </c>
      <c r="G19" s="6" t="s">
        <v>22</v>
      </c>
      <c r="H19" s="6" t="s">
        <v>51</v>
      </c>
      <c r="I19" s="6" t="s">
        <v>47</v>
      </c>
      <c r="J19" s="6" t="s">
        <v>70</v>
      </c>
      <c r="K19" s="26" t="s">
        <v>45</v>
      </c>
      <c r="L19" s="26" t="s">
        <v>19</v>
      </c>
      <c r="M19" s="26" t="s">
        <v>1</v>
      </c>
      <c r="N19" s="27" t="s">
        <v>20</v>
      </c>
      <c r="O19" s="27" t="s">
        <v>21</v>
      </c>
      <c r="P19" s="27" t="s">
        <v>22</v>
      </c>
      <c r="Q19" s="27" t="s">
        <v>51</v>
      </c>
      <c r="R19" s="27" t="s">
        <v>47</v>
      </c>
      <c r="S19" s="27" t="s">
        <v>70</v>
      </c>
    </row>
    <row r="20" spans="2:19" x14ac:dyDescent="0.35">
      <c r="B20" s="7">
        <v>1</v>
      </c>
      <c r="C20" s="7"/>
      <c r="D20" s="7"/>
      <c r="E20" s="7"/>
      <c r="F20" s="7"/>
      <c r="G20" s="8"/>
      <c r="H20" s="8"/>
      <c r="I20" s="34"/>
      <c r="J20" s="34"/>
      <c r="K20" s="28">
        <v>1</v>
      </c>
      <c r="L20" s="28"/>
      <c r="M20" s="28"/>
      <c r="N20" s="28"/>
      <c r="O20" s="28"/>
      <c r="P20" s="29"/>
      <c r="Q20" s="29"/>
      <c r="R20" s="33"/>
      <c r="S20" s="33"/>
    </row>
    <row r="21" spans="2:19" x14ac:dyDescent="0.35">
      <c r="B21" s="7">
        <v>2</v>
      </c>
      <c r="C21" s="7"/>
      <c r="D21" s="7"/>
      <c r="E21" s="7"/>
      <c r="F21" s="7"/>
      <c r="G21" s="8"/>
      <c r="H21" s="8"/>
      <c r="I21" s="34"/>
      <c r="J21" s="34"/>
      <c r="K21" s="28">
        <v>2</v>
      </c>
      <c r="L21" s="28"/>
      <c r="M21" s="28"/>
      <c r="N21" s="28"/>
      <c r="O21" s="28"/>
      <c r="P21" s="29"/>
      <c r="Q21" s="29"/>
      <c r="R21" s="33"/>
      <c r="S21" s="33"/>
    </row>
    <row r="22" spans="2:19" x14ac:dyDescent="0.35">
      <c r="B22" s="7">
        <v>3</v>
      </c>
      <c r="C22" s="7"/>
      <c r="D22" s="7"/>
      <c r="E22" s="7"/>
      <c r="F22" s="7"/>
      <c r="G22" s="8"/>
      <c r="H22" s="8"/>
      <c r="I22" s="34"/>
      <c r="J22" s="34"/>
      <c r="K22" s="28">
        <v>3</v>
      </c>
      <c r="L22" s="28"/>
      <c r="M22" s="28"/>
      <c r="N22" s="28"/>
      <c r="O22" s="28"/>
      <c r="P22" s="29"/>
      <c r="Q22" s="29"/>
      <c r="R22" s="33"/>
      <c r="S22" s="33"/>
    </row>
    <row r="23" spans="2:19" x14ac:dyDescent="0.35">
      <c r="B23" s="7">
        <v>4</v>
      </c>
      <c r="C23" s="7"/>
      <c r="D23" s="7"/>
      <c r="E23" s="7"/>
      <c r="F23" s="7"/>
      <c r="G23" s="8"/>
      <c r="H23" s="8"/>
      <c r="I23" s="34"/>
      <c r="J23" s="34"/>
      <c r="K23" s="28">
        <v>4</v>
      </c>
      <c r="L23" s="28"/>
      <c r="M23" s="28"/>
      <c r="N23" s="28"/>
      <c r="O23" s="28"/>
      <c r="P23" s="29"/>
      <c r="Q23" s="29"/>
      <c r="R23" s="33"/>
      <c r="S23" s="33"/>
    </row>
    <row r="24" spans="2:19" x14ac:dyDescent="0.35">
      <c r="B24" s="7">
        <v>5</v>
      </c>
      <c r="C24" s="7"/>
      <c r="D24" s="7"/>
      <c r="E24" s="7"/>
      <c r="F24" s="7"/>
      <c r="G24" s="8"/>
      <c r="H24" s="8"/>
      <c r="I24" s="34"/>
      <c r="J24" s="34"/>
      <c r="K24" s="28">
        <v>5</v>
      </c>
      <c r="L24" s="28"/>
      <c r="M24" s="28"/>
      <c r="N24" s="28"/>
      <c r="O24" s="28"/>
      <c r="P24" s="29"/>
      <c r="Q24" s="29"/>
      <c r="R24" s="33"/>
      <c r="S24" s="33"/>
    </row>
  </sheetData>
  <mergeCells count="6">
    <mergeCell ref="K18:R18"/>
    <mergeCell ref="B18:I18"/>
    <mergeCell ref="B2:I2"/>
    <mergeCell ref="K2:R2"/>
    <mergeCell ref="B10:I10"/>
    <mergeCell ref="K10:R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workbookViewId="0">
      <selection activeCell="P3" sqref="P3"/>
    </sheetView>
  </sheetViews>
  <sheetFormatPr defaultColWidth="8.90625" defaultRowHeight="14.5" x14ac:dyDescent="0.35"/>
  <cols>
    <col min="1" max="1" width="8.90625" style="30"/>
    <col min="2" max="2" width="10" style="30" bestFit="1" customWidth="1"/>
    <col min="3" max="7" width="8.90625" style="30"/>
    <col min="8" max="9" width="8.90625" style="31"/>
    <col min="10" max="11" width="8.90625" style="30"/>
    <col min="12" max="12" width="8.7265625"/>
    <col min="13" max="13" width="8.90625" style="30"/>
    <col min="14" max="14" width="8.90625" style="32"/>
    <col min="15" max="15" width="8.90625" style="30"/>
    <col min="16" max="16" width="8.90625" style="30" customWidth="1"/>
    <col min="17" max="16384" width="8.90625" style="30"/>
  </cols>
  <sheetData>
    <row r="1" spans="1:17" ht="16.5" x14ac:dyDescent="0.35">
      <c r="A1" s="30" t="s">
        <v>0</v>
      </c>
      <c r="B1" s="30" t="s">
        <v>1</v>
      </c>
      <c r="C1" s="30" t="s">
        <v>2</v>
      </c>
      <c r="D1" s="30" t="s">
        <v>20</v>
      </c>
      <c r="E1" s="30" t="s">
        <v>101</v>
      </c>
      <c r="F1" s="30" t="s">
        <v>21</v>
      </c>
      <c r="G1" s="30" t="s">
        <v>102</v>
      </c>
      <c r="H1" s="4" t="s">
        <v>32</v>
      </c>
      <c r="I1" t="s">
        <v>34</v>
      </c>
      <c r="J1" s="30" t="s">
        <v>59</v>
      </c>
      <c r="K1" s="30" t="s">
        <v>58</v>
      </c>
      <c r="L1" t="s">
        <v>61</v>
      </c>
      <c r="M1" s="32" t="s">
        <v>70</v>
      </c>
      <c r="N1" s="30" t="s">
        <v>103</v>
      </c>
    </row>
    <row r="2" spans="1:17" x14ac:dyDescent="0.35">
      <c r="A2" s="30">
        <v>8</v>
      </c>
      <c r="B2" s="30" t="s">
        <v>9</v>
      </c>
      <c r="C2" s="30">
        <v>1</v>
      </c>
      <c r="D2" s="30">
        <f>SUMIF(Sales!B:B,A2,Sales!D:D)</f>
        <v>157</v>
      </c>
      <c r="E2" s="30">
        <f t="shared" ref="E2:E46" si="0">IF($C2=0," ",COUNTIFS($C:$C,1,D:D,"&gt;"&amp;D2)+1)</f>
        <v>1</v>
      </c>
      <c r="F2" s="30">
        <f>SUMIF(Prizes!B:B,A2,Prizes!D:D)</f>
        <v>8</v>
      </c>
      <c r="G2" s="30">
        <f t="shared" ref="G2:G46" si="1">IF($C2=0," ",COUNTIFS($C:$C,1,F:F,"&gt;"&amp;F2)+1)</f>
        <v>1</v>
      </c>
      <c r="H2" s="31">
        <f>SUMIF(Sales!B:B,A2,Sales!F:F)</f>
        <v>7.2530579034546712</v>
      </c>
      <c r="I2" s="31">
        <f>SUMIF(Sales!B:B,A2,Sales!G:G)</f>
        <v>6.1067733955421923</v>
      </c>
      <c r="J2" s="31">
        <f t="shared" ref="J2:J46" si="2">(F2-H2)/SQRT(I2)</f>
        <v>0.30226024766922233</v>
      </c>
      <c r="K2" s="30">
        <f t="shared" ref="K2:K46" si="3">IF($C2=0," ",COUNTIFS($C:$C,1,J:J,"&gt;"&amp;J2)+1)</f>
        <v>11</v>
      </c>
      <c r="L2" s="30">
        <f>SUMIF(Sales!B:B,A2,Sales!E:E)</f>
        <v>1740</v>
      </c>
      <c r="M2" s="32">
        <f t="shared" ref="M2:M46" si="4">L2/H2</f>
        <v>239.89881552872043</v>
      </c>
      <c r="N2" s="30">
        <f t="shared" ref="N2:N46" si="5">IF($C2=0," ",COUNTIFS($C:$C,1,M:M,"&gt;"&amp;M2)+1)</f>
        <v>10</v>
      </c>
      <c r="P2" s="30" t="s">
        <v>72</v>
      </c>
      <c r="Q2" s="46">
        <f>INDEX(L:L,MATCH(0,A:A,0))</f>
        <v>100</v>
      </c>
    </row>
    <row r="3" spans="1:17" x14ac:dyDescent="0.35">
      <c r="A3" s="30">
        <v>10</v>
      </c>
      <c r="B3" s="30" t="s">
        <v>11</v>
      </c>
      <c r="C3" s="30">
        <v>1</v>
      </c>
      <c r="D3" s="30">
        <f>SUMIF(Sales!B:B,A3,Sales!D:D)</f>
        <v>120</v>
      </c>
      <c r="E3" s="30">
        <f t="shared" si="0"/>
        <v>2</v>
      </c>
      <c r="F3" s="30">
        <f>SUMIF(Prizes!B:B,A3,Prizes!D:D)</f>
        <v>3</v>
      </c>
      <c r="G3" s="30">
        <f t="shared" si="1"/>
        <v>7</v>
      </c>
      <c r="H3" s="31">
        <f>SUMIF(Sales!B:B,A3,Sales!F:F)</f>
        <v>5.3738881235615397</v>
      </c>
      <c r="I3" s="31">
        <f>SUMIF(Sales!B:B,A3,Sales!G:G)</f>
        <v>4.7415746811763606</v>
      </c>
      <c r="J3" s="31">
        <f t="shared" si="2"/>
        <v>-1.0901818568680326</v>
      </c>
      <c r="K3" s="30">
        <f t="shared" si="3"/>
        <v>31</v>
      </c>
      <c r="L3" s="30">
        <f>SUMIF(Sales!B:B,A3,Sales!E:E)</f>
        <v>1300</v>
      </c>
      <c r="M3" s="32">
        <f t="shared" si="4"/>
        <v>241.91050690099334</v>
      </c>
      <c r="N3" s="30">
        <f t="shared" si="5"/>
        <v>9</v>
      </c>
    </row>
    <row r="4" spans="1:17" x14ac:dyDescent="0.35">
      <c r="A4" s="30">
        <v>1</v>
      </c>
      <c r="B4" s="30" t="s">
        <v>53</v>
      </c>
      <c r="C4" s="30">
        <v>1</v>
      </c>
      <c r="D4" s="30">
        <f>SUMIF(Sales!B:B,A4,Sales!D:D)</f>
        <v>102</v>
      </c>
      <c r="E4" s="30">
        <f t="shared" si="0"/>
        <v>3</v>
      </c>
      <c r="F4" s="30">
        <f>SUMIF(Prizes!B:B,A4,Prizes!D:D)</f>
        <v>3</v>
      </c>
      <c r="G4" s="30">
        <f t="shared" si="1"/>
        <v>7</v>
      </c>
      <c r="H4" s="31">
        <f>SUMIF(Sales!B:B,A4,Sales!F:F)</f>
        <v>5.0238575544420883</v>
      </c>
      <c r="I4" s="31">
        <f>SUMIF(Sales!B:B,A4,Sales!G:G)</f>
        <v>4.302530692448995</v>
      </c>
      <c r="J4" s="31">
        <f t="shared" si="2"/>
        <v>-0.97570370398080453</v>
      </c>
      <c r="K4" s="30">
        <f t="shared" si="3"/>
        <v>30</v>
      </c>
      <c r="L4" s="30">
        <f>SUMIF(Sales!B:B,A4,Sales!E:E)</f>
        <v>1110</v>
      </c>
      <c r="M4" s="32">
        <f t="shared" si="4"/>
        <v>220.94575492462749</v>
      </c>
      <c r="N4" s="30">
        <f t="shared" si="5"/>
        <v>17</v>
      </c>
    </row>
    <row r="5" spans="1:17" x14ac:dyDescent="0.35">
      <c r="A5" s="30">
        <v>37</v>
      </c>
      <c r="B5" s="30" t="s">
        <v>95</v>
      </c>
      <c r="C5" s="30">
        <v>1</v>
      </c>
      <c r="D5" s="30">
        <f>SUMIF(Sales!B:B,A5,Sales!D:D)</f>
        <v>91</v>
      </c>
      <c r="E5" s="30">
        <f t="shared" si="0"/>
        <v>4</v>
      </c>
      <c r="F5" s="30">
        <f>SUMIF(Prizes!B:B,A5,Prizes!D:D)</f>
        <v>3</v>
      </c>
      <c r="G5" s="30">
        <f t="shared" si="1"/>
        <v>7</v>
      </c>
      <c r="H5" s="31">
        <f>SUMIF(Sales!B:B,A5,Sales!F:F)</f>
        <v>4.1607621161309751</v>
      </c>
      <c r="I5" s="31">
        <f>SUMIF(Sales!B:B,A5,Sales!G:G)</f>
        <v>3.6225474141789649</v>
      </c>
      <c r="J5" s="31">
        <f t="shared" si="2"/>
        <v>-0.609868477383676</v>
      </c>
      <c r="K5" s="30">
        <f t="shared" si="3"/>
        <v>24</v>
      </c>
      <c r="L5" s="30">
        <f>SUMIF(Sales!B:B,A5,Sales!E:E)</f>
        <v>900</v>
      </c>
      <c r="M5" s="32">
        <f t="shared" si="4"/>
        <v>216.30652627574281</v>
      </c>
      <c r="N5" s="30">
        <f t="shared" si="5"/>
        <v>18</v>
      </c>
    </row>
    <row r="6" spans="1:17" x14ac:dyDescent="0.35">
      <c r="A6" s="30">
        <v>33</v>
      </c>
      <c r="B6" s="30" t="s">
        <v>89</v>
      </c>
      <c r="C6" s="30">
        <v>1</v>
      </c>
      <c r="D6" s="30">
        <f>SUMIF(Sales!B:B,A6,Sales!D:D)</f>
        <v>82</v>
      </c>
      <c r="E6" s="30">
        <f t="shared" si="0"/>
        <v>5</v>
      </c>
      <c r="F6" s="30">
        <f>SUMIF(Prizes!B:B,A6,Prizes!D:D)</f>
        <v>3</v>
      </c>
      <c r="G6" s="30">
        <f t="shared" si="1"/>
        <v>7</v>
      </c>
      <c r="H6" s="31">
        <f>SUMIF(Sales!B:B,A6,Sales!F:F)</f>
        <v>3.7971257524946109</v>
      </c>
      <c r="I6" s="31">
        <f>SUMIF(Sales!B:B,A6,Sales!G:G)</f>
        <v>3.3333154045034967</v>
      </c>
      <c r="J6" s="31">
        <f t="shared" si="2"/>
        <v>-0.43660492998348149</v>
      </c>
      <c r="K6" s="30">
        <f t="shared" si="3"/>
        <v>21</v>
      </c>
      <c r="L6" s="30">
        <f>SUMIF(Sales!B:B,A6,Sales!E:E)</f>
        <v>810</v>
      </c>
      <c r="M6" s="32">
        <f t="shared" si="4"/>
        <v>213.31924534441649</v>
      </c>
      <c r="N6" s="30">
        <f t="shared" si="5"/>
        <v>20</v>
      </c>
    </row>
    <row r="7" spans="1:17" x14ac:dyDescent="0.35">
      <c r="A7" s="30">
        <v>7</v>
      </c>
      <c r="B7" s="30" t="s">
        <v>8</v>
      </c>
      <c r="C7" s="30">
        <v>1</v>
      </c>
      <c r="D7" s="30">
        <f>SUMIF(Sales!B:B,A7,Sales!D:D)</f>
        <v>75</v>
      </c>
      <c r="E7" s="30">
        <f t="shared" si="0"/>
        <v>6</v>
      </c>
      <c r="F7" s="30">
        <f>SUMIF(Prizes!B:B,A7,Prizes!D:D)</f>
        <v>4</v>
      </c>
      <c r="G7" s="30">
        <f t="shared" si="1"/>
        <v>3</v>
      </c>
      <c r="H7" s="31">
        <f>SUMIF(Sales!B:B,A7,Sales!F:F)</f>
        <v>3.0883035773743104</v>
      </c>
      <c r="I7" s="31">
        <f>SUMIF(Sales!B:B,A7,Sales!G:G)</f>
        <v>2.7069782274709726</v>
      </c>
      <c r="J7" s="31">
        <f t="shared" si="2"/>
        <v>0.55412515952783847</v>
      </c>
      <c r="K7" s="30">
        <f t="shared" si="3"/>
        <v>8</v>
      </c>
      <c r="L7" s="30">
        <f>SUMIF(Sales!B:B,A7,Sales!E:E)</f>
        <v>800</v>
      </c>
      <c r="M7" s="32">
        <f t="shared" si="4"/>
        <v>259.04189143224175</v>
      </c>
      <c r="N7" s="30">
        <f t="shared" si="5"/>
        <v>5</v>
      </c>
    </row>
    <row r="8" spans="1:17" x14ac:dyDescent="0.35">
      <c r="A8" s="30">
        <v>14</v>
      </c>
      <c r="B8" s="30" t="s">
        <v>15</v>
      </c>
      <c r="C8" s="30">
        <v>1</v>
      </c>
      <c r="D8" s="30">
        <f>SUMIF(Sales!B:B,A8,Sales!D:D)</f>
        <v>73</v>
      </c>
      <c r="E8" s="30">
        <f t="shared" si="0"/>
        <v>7</v>
      </c>
      <c r="F8" s="30">
        <f>SUMIF(Prizes!B:B,A8,Prizes!D:D)</f>
        <v>5</v>
      </c>
      <c r="G8" s="30">
        <f t="shared" si="1"/>
        <v>2</v>
      </c>
      <c r="H8" s="31">
        <f>SUMIF(Sales!B:B,A8,Sales!F:F)</f>
        <v>3.4840829499620698</v>
      </c>
      <c r="I8" s="31">
        <f>SUMIF(Sales!B:B,A8,Sales!G:G)</f>
        <v>3.0730745041710636</v>
      </c>
      <c r="J8" s="31">
        <f t="shared" si="2"/>
        <v>0.8647466592551053</v>
      </c>
      <c r="K8" s="30">
        <f t="shared" si="3"/>
        <v>4</v>
      </c>
      <c r="L8" s="30">
        <f>SUMIF(Sales!B:B,A8,Sales!E:E)</f>
        <v>770</v>
      </c>
      <c r="M8" s="32">
        <f t="shared" si="4"/>
        <v>221.0050710785697</v>
      </c>
      <c r="N8" s="30">
        <f t="shared" si="5"/>
        <v>16</v>
      </c>
    </row>
    <row r="9" spans="1:17" x14ac:dyDescent="0.35">
      <c r="A9" s="30">
        <v>24</v>
      </c>
      <c r="B9" s="30" t="s">
        <v>31</v>
      </c>
      <c r="C9" s="30">
        <v>1</v>
      </c>
      <c r="D9" s="30">
        <f>SUMIF(Sales!B:B,A9,Sales!D:D)</f>
        <v>66</v>
      </c>
      <c r="E9" s="30">
        <f t="shared" si="0"/>
        <v>8</v>
      </c>
      <c r="F9" s="30">
        <f>SUMIF(Prizes!B:B,A9,Prizes!D:D)</f>
        <v>1</v>
      </c>
      <c r="G9" s="30">
        <f t="shared" si="1"/>
        <v>19</v>
      </c>
      <c r="H9" s="31">
        <f>SUMIF(Sales!B:B,A9,Sales!F:F)</f>
        <v>2.7289515245114577</v>
      </c>
      <c r="I9" s="31">
        <f>SUMIF(Sales!B:B,A9,Sales!G:G)</f>
        <v>2.4399747767702471</v>
      </c>
      <c r="J9" s="31">
        <f t="shared" si="2"/>
        <v>-1.1068535147709484</v>
      </c>
      <c r="K9" s="30">
        <f t="shared" si="3"/>
        <v>32</v>
      </c>
      <c r="L9" s="30">
        <f>SUMIF(Sales!B:B,A9,Sales!E:E)</f>
        <v>700</v>
      </c>
      <c r="M9" s="32">
        <f t="shared" si="4"/>
        <v>256.50877038767311</v>
      </c>
      <c r="N9" s="30">
        <f t="shared" si="5"/>
        <v>6</v>
      </c>
    </row>
    <row r="10" spans="1:17" x14ac:dyDescent="0.35">
      <c r="A10" s="30">
        <v>5</v>
      </c>
      <c r="B10" s="30" t="s">
        <v>6</v>
      </c>
      <c r="C10" s="30">
        <v>1</v>
      </c>
      <c r="D10" s="30">
        <f>SUMIF(Sales!B:B,A10,Sales!D:D)</f>
        <v>64</v>
      </c>
      <c r="E10" s="30">
        <f t="shared" si="0"/>
        <v>9</v>
      </c>
      <c r="F10" s="30">
        <f>SUMIF(Prizes!B:B,A10,Prizes!D:D)</f>
        <v>4</v>
      </c>
      <c r="G10" s="30">
        <f t="shared" si="1"/>
        <v>3</v>
      </c>
      <c r="H10" s="31">
        <f>SUMIF(Sales!B:B,A10,Sales!F:F)</f>
        <v>2.9523340876001374</v>
      </c>
      <c r="I10" s="31">
        <f>SUMIF(Sales!B:B,A10,Sales!G:G)</f>
        <v>2.6394415678343002</v>
      </c>
      <c r="J10" s="31">
        <f t="shared" si="2"/>
        <v>0.64486200260527571</v>
      </c>
      <c r="K10" s="30">
        <f t="shared" si="3"/>
        <v>7</v>
      </c>
      <c r="L10" s="30">
        <f>SUMIF(Sales!B:B,A10,Sales!E:E)</f>
        <v>740</v>
      </c>
      <c r="M10" s="32">
        <f t="shared" si="4"/>
        <v>250.64913998317971</v>
      </c>
      <c r="N10" s="30">
        <f t="shared" si="5"/>
        <v>7</v>
      </c>
    </row>
    <row r="11" spans="1:17" x14ac:dyDescent="0.35">
      <c r="A11" s="30">
        <v>15</v>
      </c>
      <c r="B11" s="30" t="s">
        <v>16</v>
      </c>
      <c r="C11" s="30">
        <v>1</v>
      </c>
      <c r="D11" s="30">
        <f>SUMIF(Sales!B:B,A11,Sales!D:D)</f>
        <v>64</v>
      </c>
      <c r="E11" s="30">
        <f t="shared" si="0"/>
        <v>9</v>
      </c>
      <c r="F11" s="30">
        <f>SUMIF(Prizes!B:B,A11,Prizes!D:D)</f>
        <v>4</v>
      </c>
      <c r="G11" s="30">
        <f t="shared" si="1"/>
        <v>3</v>
      </c>
      <c r="H11" s="31">
        <f>SUMIF(Sales!B:B,A11,Sales!F:F)</f>
        <v>3.5729121587717425</v>
      </c>
      <c r="I11" s="31">
        <f>SUMIF(Sales!B:B,A11,Sales!G:G)</f>
        <v>3.1295826295726257</v>
      </c>
      <c r="J11" s="31">
        <f t="shared" si="2"/>
        <v>0.24142041734861824</v>
      </c>
      <c r="K11" s="30">
        <f t="shared" si="3"/>
        <v>12</v>
      </c>
      <c r="L11" s="30">
        <f>SUMIF(Sales!B:B,A11,Sales!E:E)</f>
        <v>740</v>
      </c>
      <c r="M11" s="32">
        <f t="shared" si="4"/>
        <v>207.11396393646277</v>
      </c>
      <c r="N11" s="30">
        <f t="shared" si="5"/>
        <v>21</v>
      </c>
    </row>
    <row r="12" spans="1:17" x14ac:dyDescent="0.35">
      <c r="A12" s="30">
        <v>20</v>
      </c>
      <c r="B12" s="30" t="s">
        <v>27</v>
      </c>
      <c r="C12" s="30">
        <v>1</v>
      </c>
      <c r="D12" s="30">
        <f>SUMIF(Sales!B:B,A12,Sales!D:D)</f>
        <v>55</v>
      </c>
      <c r="E12" s="30">
        <f t="shared" si="0"/>
        <v>11</v>
      </c>
      <c r="F12" s="30">
        <f>SUMIF(Prizes!B:B,A12,Prizes!D:D)</f>
        <v>3</v>
      </c>
      <c r="G12" s="30">
        <f t="shared" si="1"/>
        <v>7</v>
      </c>
      <c r="H12" s="31">
        <f>SUMIF(Sales!B:B,A12,Sales!F:F)</f>
        <v>2.5135103448196174</v>
      </c>
      <c r="I12" s="31">
        <f>SUMIF(Sales!B:B,A12,Sales!G:G)</f>
        <v>2.2965397356122015</v>
      </c>
      <c r="J12" s="31">
        <f t="shared" si="2"/>
        <v>0.32102335387251679</v>
      </c>
      <c r="K12" s="30">
        <f t="shared" si="3"/>
        <v>10</v>
      </c>
      <c r="L12" s="30">
        <f>SUMIF(Sales!B:B,A12,Sales!E:E)</f>
        <v>560</v>
      </c>
      <c r="M12" s="32">
        <f t="shared" si="4"/>
        <v>222.79597979541578</v>
      </c>
      <c r="N12" s="30">
        <f t="shared" si="5"/>
        <v>15</v>
      </c>
    </row>
    <row r="13" spans="1:17" x14ac:dyDescent="0.35">
      <c r="A13" s="30">
        <v>29</v>
      </c>
      <c r="B13" s="30" t="s">
        <v>39</v>
      </c>
      <c r="C13" s="30">
        <v>1</v>
      </c>
      <c r="D13" s="30">
        <f>SUMIF(Sales!B:B,A13,Sales!D:D)</f>
        <v>51</v>
      </c>
      <c r="E13" s="30">
        <f t="shared" si="0"/>
        <v>12</v>
      </c>
      <c r="F13" s="30">
        <f>SUMIF(Prizes!B:B,A13,Prizes!D:D)</f>
        <v>2</v>
      </c>
      <c r="G13" s="30">
        <f t="shared" si="1"/>
        <v>12</v>
      </c>
      <c r="H13" s="31">
        <f>SUMIF(Sales!B:B,A13,Sales!F:F)</f>
        <v>2.1392509129157737</v>
      </c>
      <c r="I13" s="31">
        <f>SUMIF(Sales!B:B,A13,Sales!G:G)</f>
        <v>1.8953049288333335</v>
      </c>
      <c r="J13" s="31">
        <f t="shared" si="2"/>
        <v>-0.10114828068400734</v>
      </c>
      <c r="K13" s="30">
        <f t="shared" si="3"/>
        <v>17</v>
      </c>
      <c r="L13" s="30">
        <f>SUMIF(Sales!B:B,A13,Sales!E:E)</f>
        <v>500</v>
      </c>
      <c r="M13" s="32">
        <f t="shared" si="4"/>
        <v>233.7266736600364</v>
      </c>
      <c r="N13" s="30">
        <f t="shared" si="5"/>
        <v>12</v>
      </c>
    </row>
    <row r="14" spans="1:17" x14ac:dyDescent="0.35">
      <c r="A14" s="30">
        <v>2</v>
      </c>
      <c r="B14" s="30" t="s">
        <v>3</v>
      </c>
      <c r="C14" s="30">
        <v>1</v>
      </c>
      <c r="D14" s="30">
        <f>SUMIF(Sales!B:B,A14,Sales!D:D)</f>
        <v>45</v>
      </c>
      <c r="E14" s="30">
        <f t="shared" si="0"/>
        <v>13</v>
      </c>
      <c r="F14" s="30">
        <f>SUMIF(Prizes!B:B,A14,Prizes!D:D)</f>
        <v>2</v>
      </c>
      <c r="G14" s="30">
        <f t="shared" si="1"/>
        <v>12</v>
      </c>
      <c r="H14" s="31">
        <f>SUMIF(Sales!B:B,A14,Sales!F:F)</f>
        <v>2.3237303641958817</v>
      </c>
      <c r="I14" s="31">
        <f>SUMIF(Sales!B:B,A14,Sales!G:G)</f>
        <v>2.0751785886858025</v>
      </c>
      <c r="J14" s="31">
        <f t="shared" si="2"/>
        <v>-0.2247272290975878</v>
      </c>
      <c r="K14" s="30">
        <f t="shared" si="3"/>
        <v>18</v>
      </c>
      <c r="L14" s="30">
        <f>SUMIF(Sales!B:B,A14,Sales!E:E)</f>
        <v>550</v>
      </c>
      <c r="M14" s="32">
        <f t="shared" si="4"/>
        <v>236.6883905613229</v>
      </c>
      <c r="N14" s="30">
        <f t="shared" si="5"/>
        <v>11</v>
      </c>
    </row>
    <row r="15" spans="1:17" x14ac:dyDescent="0.35">
      <c r="A15" s="30">
        <v>32</v>
      </c>
      <c r="B15" s="30" t="s">
        <v>42</v>
      </c>
      <c r="C15" s="30">
        <v>1</v>
      </c>
      <c r="D15" s="30">
        <f>SUMIF(Sales!B:B,A15,Sales!D:D)</f>
        <v>41</v>
      </c>
      <c r="E15" s="30">
        <f t="shared" si="0"/>
        <v>14</v>
      </c>
      <c r="F15" s="30">
        <f>SUMIF(Prizes!B:B,A15,Prizes!D:D)</f>
        <v>2</v>
      </c>
      <c r="G15" s="30">
        <f t="shared" si="1"/>
        <v>12</v>
      </c>
      <c r="H15" s="31">
        <f>SUMIF(Sales!B:B,A15,Sales!F:F)</f>
        <v>1.751323901682182</v>
      </c>
      <c r="I15" s="31">
        <f>SUMIF(Sales!B:B,A15,Sales!G:G)</f>
        <v>1.5500685464079937</v>
      </c>
      <c r="J15" s="31">
        <f t="shared" si="2"/>
        <v>0.19973703231952852</v>
      </c>
      <c r="K15" s="30">
        <f t="shared" si="3"/>
        <v>14</v>
      </c>
      <c r="L15" s="30">
        <f>SUMIF(Sales!B:B,A15,Sales!E:E)</f>
        <v>400</v>
      </c>
      <c r="M15" s="32">
        <f t="shared" si="4"/>
        <v>228.39864151673595</v>
      </c>
      <c r="N15" s="30">
        <f t="shared" si="5"/>
        <v>13</v>
      </c>
    </row>
    <row r="16" spans="1:17" x14ac:dyDescent="0.35">
      <c r="A16" s="30">
        <v>36</v>
      </c>
      <c r="B16" s="30" t="s">
        <v>56</v>
      </c>
      <c r="C16" s="30">
        <v>1</v>
      </c>
      <c r="D16" s="30">
        <f>SUMIF(Sales!B:B,A16,Sales!D:D)</f>
        <v>41</v>
      </c>
      <c r="E16" s="30">
        <f t="shared" si="0"/>
        <v>14</v>
      </c>
      <c r="F16" s="30">
        <f>SUMIF(Prizes!B:B,A16,Prizes!D:D)</f>
        <v>2</v>
      </c>
      <c r="G16" s="30">
        <f t="shared" si="1"/>
        <v>12</v>
      </c>
      <c r="H16" s="31">
        <f>SUMIF(Sales!B:B,A16,Sales!F:F)</f>
        <v>1.9957656734501028</v>
      </c>
      <c r="I16" s="31">
        <f>SUMIF(Sales!B:B,A16,Sales!G:G)</f>
        <v>1.806785994544881</v>
      </c>
      <c r="J16" s="31">
        <f t="shared" si="2"/>
        <v>3.1501482295870731E-3</v>
      </c>
      <c r="K16" s="30">
        <f t="shared" si="3"/>
        <v>16</v>
      </c>
      <c r="L16" s="30">
        <f>SUMIF(Sales!B:B,A16,Sales!E:E)</f>
        <v>400</v>
      </c>
      <c r="M16" s="32">
        <f t="shared" si="4"/>
        <v>200.42433103306936</v>
      </c>
      <c r="N16" s="30">
        <f t="shared" si="5"/>
        <v>24</v>
      </c>
    </row>
    <row r="17" spans="1:14" x14ac:dyDescent="0.35">
      <c r="A17" s="30">
        <v>34</v>
      </c>
      <c r="B17" s="30" t="s">
        <v>54</v>
      </c>
      <c r="C17" s="30">
        <v>1</v>
      </c>
      <c r="D17" s="30">
        <f>SUMIF(Sales!B:B,A17,Sales!D:D)</f>
        <v>41</v>
      </c>
      <c r="E17" s="30">
        <f t="shared" si="0"/>
        <v>14</v>
      </c>
      <c r="F17" s="30">
        <f>SUMIF(Prizes!B:B,A17,Prizes!D:D)</f>
        <v>1</v>
      </c>
      <c r="G17" s="30">
        <f t="shared" si="1"/>
        <v>19</v>
      </c>
      <c r="H17" s="31">
        <f>SUMIF(Sales!B:B,A17,Sales!F:F)</f>
        <v>1.9957656734501028</v>
      </c>
      <c r="I17" s="31">
        <f>SUMIF(Sales!B:B,A17,Sales!G:G)</f>
        <v>1.806785994544881</v>
      </c>
      <c r="J17" s="31">
        <f t="shared" si="2"/>
        <v>-0.74080480953425287</v>
      </c>
      <c r="K17" s="30">
        <f t="shared" si="3"/>
        <v>26</v>
      </c>
      <c r="L17" s="30">
        <f>SUMIF(Sales!B:B,A17,Sales!E:E)</f>
        <v>400</v>
      </c>
      <c r="M17" s="32">
        <f t="shared" si="4"/>
        <v>200.42433103306936</v>
      </c>
      <c r="N17" s="30">
        <f t="shared" si="5"/>
        <v>24</v>
      </c>
    </row>
    <row r="18" spans="1:14" x14ac:dyDescent="0.35">
      <c r="A18" s="30">
        <v>11</v>
      </c>
      <c r="B18" s="30" t="s">
        <v>12</v>
      </c>
      <c r="C18" s="30">
        <v>1</v>
      </c>
      <c r="D18" s="30">
        <f>SUMIF(Sales!B:B,A18,Sales!D:D)</f>
        <v>39</v>
      </c>
      <c r="E18" s="30">
        <f t="shared" si="0"/>
        <v>17</v>
      </c>
      <c r="F18" s="30">
        <f>SUMIF(Prizes!B:B,A18,Prizes!D:D)</f>
        <v>0</v>
      </c>
      <c r="G18" s="30">
        <f t="shared" si="1"/>
        <v>26</v>
      </c>
      <c r="H18" s="31">
        <f>SUMIF(Sales!B:B,A18,Sales!F:F)</f>
        <v>2.0278924229052588</v>
      </c>
      <c r="I18" s="31">
        <f>SUMIF(Sales!B:B,A18,Sales!G:G)</f>
        <v>1.799663023524334</v>
      </c>
      <c r="J18" s="31">
        <f t="shared" si="2"/>
        <v>-1.5116432729091189</v>
      </c>
      <c r="K18" s="30">
        <f t="shared" si="3"/>
        <v>33</v>
      </c>
      <c r="L18" s="30">
        <f>SUMIF(Sales!B:B,A18,Sales!E:E)</f>
        <v>460</v>
      </c>
      <c r="M18" s="32">
        <f t="shared" si="4"/>
        <v>226.83649034053852</v>
      </c>
      <c r="N18" s="30">
        <f t="shared" si="5"/>
        <v>14</v>
      </c>
    </row>
    <row r="19" spans="1:14" x14ac:dyDescent="0.35">
      <c r="A19" s="30">
        <v>13</v>
      </c>
      <c r="B19" s="30" t="s">
        <v>14</v>
      </c>
      <c r="C19" s="30">
        <v>1</v>
      </c>
      <c r="D19" s="30">
        <f>SUMIF(Sales!B:B,A19,Sales!D:D)</f>
        <v>38</v>
      </c>
      <c r="E19" s="30">
        <f t="shared" si="0"/>
        <v>18</v>
      </c>
      <c r="F19" s="30">
        <f>SUMIF(Prizes!B:B,A19,Prizes!D:D)</f>
        <v>1</v>
      </c>
      <c r="G19" s="30">
        <f t="shared" si="1"/>
        <v>19</v>
      </c>
      <c r="H19" s="31">
        <f>SUMIF(Sales!B:B,A19,Sales!F:F)</f>
        <v>2.1292839623966007</v>
      </c>
      <c r="I19" s="31">
        <f>SUMIF(Sales!B:B,A19,Sales!G:G)</f>
        <v>1.8374415933816806</v>
      </c>
      <c r="J19" s="31">
        <f t="shared" si="2"/>
        <v>-0.83309856993406151</v>
      </c>
      <c r="K19" s="30">
        <f t="shared" si="3"/>
        <v>29</v>
      </c>
      <c r="L19" s="30">
        <f>SUMIF(Sales!B:B,A19,Sales!E:E)</f>
        <v>420</v>
      </c>
      <c r="M19" s="32">
        <f t="shared" si="4"/>
        <v>197.2494075084621</v>
      </c>
      <c r="N19" s="30">
        <f t="shared" si="5"/>
        <v>26</v>
      </c>
    </row>
    <row r="20" spans="1:14" x14ac:dyDescent="0.35">
      <c r="A20" s="30">
        <v>38</v>
      </c>
      <c r="B20" s="30" t="s">
        <v>71</v>
      </c>
      <c r="C20" s="30">
        <v>1</v>
      </c>
      <c r="D20" s="36">
        <f>SUMIF(Sales!B:B,A20,Sales!D:D)</f>
        <v>37</v>
      </c>
      <c r="E20" s="36">
        <f t="shared" si="0"/>
        <v>19</v>
      </c>
      <c r="F20" s="36">
        <f>SUMIF(Prizes!B:B,A20,Prizes!D:D)</f>
        <v>4</v>
      </c>
      <c r="G20" s="36">
        <f t="shared" si="1"/>
        <v>3</v>
      </c>
      <c r="H20" s="37">
        <f>SUMIF(Sales!B:B,A20,Sales!F:F)</f>
        <v>1.7654362892118982</v>
      </c>
      <c r="I20" s="37">
        <f>SUMIF(Sales!B:B,A20,Sales!G:G)</f>
        <v>1.5474360137130894</v>
      </c>
      <c r="J20" s="37">
        <f t="shared" si="2"/>
        <v>1.7963311108174056</v>
      </c>
      <c r="K20" s="38">
        <f t="shared" si="3"/>
        <v>2</v>
      </c>
      <c r="L20" s="36">
        <f>SUMIF(Sales!B:B,A20,Sales!E:E)</f>
        <v>360</v>
      </c>
      <c r="M20" s="32">
        <f t="shared" si="4"/>
        <v>203.9155999000713</v>
      </c>
      <c r="N20" s="30">
        <f t="shared" si="5"/>
        <v>22</v>
      </c>
    </row>
    <row r="21" spans="1:14" x14ac:dyDescent="0.35">
      <c r="A21" s="30">
        <v>35</v>
      </c>
      <c r="B21" s="30" t="s">
        <v>55</v>
      </c>
      <c r="C21" s="30">
        <v>1</v>
      </c>
      <c r="D21" s="30">
        <f>SUMIF(Sales!B:B,A21,Sales!D:D)</f>
        <v>36</v>
      </c>
      <c r="E21" s="30">
        <f t="shared" si="0"/>
        <v>20</v>
      </c>
      <c r="F21" s="30">
        <f>SUMIF(Prizes!B:B,A21,Prizes!D:D)</f>
        <v>2</v>
      </c>
      <c r="G21" s="30">
        <f t="shared" si="1"/>
        <v>12</v>
      </c>
      <c r="H21" s="31">
        <f>SUMIF(Sales!B:B,A21,Sales!F:F)</f>
        <v>1.8312919892395763</v>
      </c>
      <c r="I21" s="31">
        <f>SUMIF(Sales!B:B,A21,Sales!G:G)</f>
        <v>1.6519362279840033</v>
      </c>
      <c r="J21" s="31">
        <f t="shared" si="2"/>
        <v>0.1312620147123815</v>
      </c>
      <c r="K21" s="30">
        <f t="shared" si="3"/>
        <v>15</v>
      </c>
      <c r="L21" s="30">
        <f>SUMIF(Sales!B:B,A21,Sales!E:E)</f>
        <v>350</v>
      </c>
      <c r="M21" s="32">
        <f t="shared" si="4"/>
        <v>191.12189757643927</v>
      </c>
      <c r="N21" s="30">
        <f t="shared" si="5"/>
        <v>28</v>
      </c>
    </row>
    <row r="22" spans="1:14" x14ac:dyDescent="0.35">
      <c r="A22" s="30">
        <v>3</v>
      </c>
      <c r="B22" s="30" t="s">
        <v>4</v>
      </c>
      <c r="C22" s="30">
        <v>1</v>
      </c>
      <c r="D22" s="30">
        <f>SUMIF(Sales!B:B,A22,Sales!D:D)</f>
        <v>26</v>
      </c>
      <c r="E22" s="30">
        <f t="shared" si="0"/>
        <v>21</v>
      </c>
      <c r="F22" s="30">
        <f>SUMIF(Prizes!B:B,A22,Prizes!D:D)</f>
        <v>2</v>
      </c>
      <c r="G22" s="30">
        <f t="shared" si="1"/>
        <v>12</v>
      </c>
      <c r="H22" s="31">
        <f>SUMIF(Sales!B:B,A22,Sales!F:F)</f>
        <v>1.7386807932020698</v>
      </c>
      <c r="I22" s="31">
        <f>SUMIF(Sales!B:B,A22,Sales!G:G)</f>
        <v>1.4874787690942293</v>
      </c>
      <c r="J22" s="31">
        <f t="shared" si="2"/>
        <v>0.21426238923465521</v>
      </c>
      <c r="K22" s="30">
        <f t="shared" si="3"/>
        <v>13</v>
      </c>
      <c r="L22" s="30">
        <f>SUMIF(Sales!B:B,A22,Sales!E:E)</f>
        <v>350</v>
      </c>
      <c r="M22" s="32">
        <f t="shared" si="4"/>
        <v>201.3020454176737</v>
      </c>
      <c r="N22" s="30">
        <f t="shared" si="5"/>
        <v>23</v>
      </c>
    </row>
    <row r="23" spans="1:14" x14ac:dyDescent="0.35">
      <c r="A23" s="30">
        <v>41</v>
      </c>
      <c r="B23" s="30" t="s">
        <v>94</v>
      </c>
      <c r="C23" s="30">
        <v>1</v>
      </c>
      <c r="D23" s="36">
        <f>SUMIF(Sales!B:B,A23,Sales!D:D)</f>
        <v>15</v>
      </c>
      <c r="E23" s="38">
        <f t="shared" si="0"/>
        <v>22</v>
      </c>
      <c r="F23" s="36">
        <f>SUMIF(Prizes!B:B,A23,Prizes!D:D)</f>
        <v>2</v>
      </c>
      <c r="G23" s="38">
        <f t="shared" si="1"/>
        <v>12</v>
      </c>
      <c r="H23" s="37">
        <f>SUMIF(Sales!B:B,A23,Sales!F:F)</f>
        <v>0.59948542024013718</v>
      </c>
      <c r="I23" s="37">
        <f>SUMIF(Sales!B:B,A23,Sales!G:G)</f>
        <v>0.5473464121539795</v>
      </c>
      <c r="J23" s="37">
        <f t="shared" si="2"/>
        <v>1.8930256409135764</v>
      </c>
      <c r="K23" s="38">
        <f t="shared" si="3"/>
        <v>1</v>
      </c>
      <c r="L23" s="36">
        <f>SUMIF(Sales!B:B,A23,Sales!E:E)</f>
        <v>150</v>
      </c>
      <c r="M23" s="32">
        <f t="shared" si="4"/>
        <v>250.21459227467813</v>
      </c>
      <c r="N23" s="38">
        <f t="shared" si="5"/>
        <v>8</v>
      </c>
    </row>
    <row r="24" spans="1:14" x14ac:dyDescent="0.35">
      <c r="A24" s="30">
        <v>18</v>
      </c>
      <c r="B24" s="30" t="s">
        <v>25</v>
      </c>
      <c r="C24" s="30">
        <v>1</v>
      </c>
      <c r="D24" s="30">
        <f>SUMIF(Sales!B:B,A24,Sales!D:D)</f>
        <v>11</v>
      </c>
      <c r="E24" s="30">
        <f t="shared" si="0"/>
        <v>23</v>
      </c>
      <c r="F24" s="30">
        <f>SUMIF(Prizes!B:B,A24,Prizes!D:D)</f>
        <v>1</v>
      </c>
      <c r="G24" s="30">
        <f t="shared" si="1"/>
        <v>19</v>
      </c>
      <c r="H24" s="31">
        <f>SUMIF(Sales!B:B,A24,Sales!F:F)</f>
        <v>0.70284369885433717</v>
      </c>
      <c r="I24" s="31">
        <f>SUMIF(Sales!B:B,A24,Sales!G:G)</f>
        <v>0.60932526183457325</v>
      </c>
      <c r="J24" s="31">
        <f t="shared" si="2"/>
        <v>0.38068025533573507</v>
      </c>
      <c r="K24" s="30">
        <f t="shared" si="3"/>
        <v>9</v>
      </c>
      <c r="L24" s="30">
        <f>SUMIF(Sales!B:B,A24,Sales!E:E)</f>
        <v>150</v>
      </c>
      <c r="M24" s="32">
        <f t="shared" si="4"/>
        <v>213.41871634405473</v>
      </c>
      <c r="N24" s="30">
        <f t="shared" si="5"/>
        <v>19</v>
      </c>
    </row>
    <row r="25" spans="1:14" x14ac:dyDescent="0.35">
      <c r="A25" s="30">
        <v>16</v>
      </c>
      <c r="B25" s="30" t="s">
        <v>23</v>
      </c>
      <c r="C25" s="30">
        <v>1</v>
      </c>
      <c r="D25" s="30">
        <f>SUMIF(Sales!B:B,A25,Sales!D:D)</f>
        <v>11</v>
      </c>
      <c r="E25" s="30">
        <f t="shared" si="0"/>
        <v>23</v>
      </c>
      <c r="F25" s="30">
        <f>SUMIF(Prizes!B:B,A25,Prizes!D:D)</f>
        <v>0</v>
      </c>
      <c r="G25" s="30">
        <f t="shared" si="1"/>
        <v>26</v>
      </c>
      <c r="H25" s="31">
        <f>SUMIF(Sales!B:B,A25,Sales!F:F)</f>
        <v>0.53734276729559749</v>
      </c>
      <c r="I25" s="31">
        <f>SUMIF(Sales!B:B,A25,Sales!G:G)</f>
        <v>0.49728853736358486</v>
      </c>
      <c r="J25" s="31">
        <f t="shared" si="2"/>
        <v>-0.76198633532411619</v>
      </c>
      <c r="K25" s="30">
        <f t="shared" si="3"/>
        <v>27</v>
      </c>
      <c r="L25" s="30">
        <f>SUMIF(Sales!B:B,A25,Sales!E:E)</f>
        <v>140</v>
      </c>
      <c r="M25" s="32">
        <f t="shared" si="4"/>
        <v>260.54133138258959</v>
      </c>
      <c r="N25" s="30">
        <f t="shared" si="5"/>
        <v>4</v>
      </c>
    </row>
    <row r="26" spans="1:14" x14ac:dyDescent="0.35">
      <c r="A26" s="30">
        <v>27</v>
      </c>
      <c r="B26" s="30" t="s">
        <v>37</v>
      </c>
      <c r="C26" s="30">
        <v>1</v>
      </c>
      <c r="D26" s="30">
        <f>SUMIF(Sales!B:B,A26,Sales!D:D)</f>
        <v>11</v>
      </c>
      <c r="E26" s="30">
        <f t="shared" si="0"/>
        <v>23</v>
      </c>
      <c r="F26" s="30">
        <f>SUMIF(Prizes!B:B,A26,Prizes!D:D)</f>
        <v>0</v>
      </c>
      <c r="G26" s="30">
        <f t="shared" si="1"/>
        <v>26</v>
      </c>
      <c r="H26" s="31">
        <f>SUMIF(Sales!B:B,A26,Sales!F:F)</f>
        <v>0.58616138763197578</v>
      </c>
      <c r="I26" s="31">
        <f>SUMIF(Sales!B:B,A26,Sales!G:G)</f>
        <v>0.50981180774316925</v>
      </c>
      <c r="J26" s="31">
        <f t="shared" si="2"/>
        <v>-0.82094159664369926</v>
      </c>
      <c r="K26" s="30">
        <f t="shared" si="3"/>
        <v>28</v>
      </c>
      <c r="L26" s="30">
        <f>SUMIF(Sales!B:B,A26,Sales!E:E)</f>
        <v>100</v>
      </c>
      <c r="M26" s="32">
        <f t="shared" si="4"/>
        <v>170.6014795754262</v>
      </c>
      <c r="N26" s="30">
        <f t="shared" si="5"/>
        <v>30</v>
      </c>
    </row>
    <row r="27" spans="1:14" x14ac:dyDescent="0.35">
      <c r="A27" s="30">
        <v>43</v>
      </c>
      <c r="B27" s="30" t="s">
        <v>97</v>
      </c>
      <c r="C27" s="30">
        <v>1</v>
      </c>
      <c r="D27" s="36">
        <f>SUMIF(Sales!B:B,A27,Sales!D:D)</f>
        <v>10</v>
      </c>
      <c r="E27" s="36">
        <f t="shared" si="0"/>
        <v>26</v>
      </c>
      <c r="F27" s="36">
        <f>SUMIF(Prizes!B:B,A27,Prizes!D:D)</f>
        <v>1</v>
      </c>
      <c r="G27" s="36">
        <f t="shared" si="1"/>
        <v>19</v>
      </c>
      <c r="H27" s="37">
        <f>SUMIF(Sales!B:B,A27,Sales!F:F)</f>
        <v>0.5079051383399209</v>
      </c>
      <c r="I27" s="37">
        <f>SUMIF(Sales!B:B,A27,Sales!G:G)</f>
        <v>0.46235499586066903</v>
      </c>
      <c r="J27" s="37">
        <f t="shared" si="2"/>
        <v>0.72370413314432125</v>
      </c>
      <c r="K27" s="38">
        <f t="shared" si="3"/>
        <v>5</v>
      </c>
      <c r="L27" s="36">
        <f>SUMIF(Sales!B:B,A27,Sales!E:E)</f>
        <v>100</v>
      </c>
      <c r="M27" s="32">
        <f t="shared" si="4"/>
        <v>196.88715953307394</v>
      </c>
      <c r="N27" s="30">
        <f t="shared" si="5"/>
        <v>27</v>
      </c>
    </row>
    <row r="28" spans="1:14" x14ac:dyDescent="0.35">
      <c r="A28" s="30">
        <v>17</v>
      </c>
      <c r="B28" s="30" t="s">
        <v>24</v>
      </c>
      <c r="C28" s="30">
        <v>1</v>
      </c>
      <c r="D28" s="30">
        <f>SUMIF(Sales!B:B,A28,Sales!D:D)</f>
        <v>7</v>
      </c>
      <c r="E28" s="30">
        <f t="shared" si="0"/>
        <v>27</v>
      </c>
      <c r="F28" s="30">
        <f>SUMIF(Prizes!B:B,A28,Prizes!D:D)</f>
        <v>0</v>
      </c>
      <c r="G28" s="30">
        <f t="shared" si="1"/>
        <v>26</v>
      </c>
      <c r="H28" s="31">
        <f>SUMIF(Sales!B:B,A28,Sales!F:F)</f>
        <v>0.30681818181818182</v>
      </c>
      <c r="I28" s="31">
        <f>SUMIF(Sales!B:B,A28,Sales!G:G)</f>
        <v>0.28688722694915075</v>
      </c>
      <c r="J28" s="31">
        <f t="shared" si="2"/>
        <v>-0.57282964535113001</v>
      </c>
      <c r="K28" s="30">
        <f t="shared" si="3"/>
        <v>23</v>
      </c>
      <c r="L28" s="30">
        <f>SUMIF(Sales!B:B,A28,Sales!E:E)</f>
        <v>90</v>
      </c>
      <c r="M28" s="32">
        <f t="shared" si="4"/>
        <v>293.33333333333331</v>
      </c>
      <c r="N28" s="30">
        <f t="shared" si="5"/>
        <v>2</v>
      </c>
    </row>
    <row r="29" spans="1:14" x14ac:dyDescent="0.35">
      <c r="A29" s="30">
        <v>22</v>
      </c>
      <c r="B29" s="30" t="s">
        <v>29</v>
      </c>
      <c r="C29" s="30">
        <v>1</v>
      </c>
      <c r="D29" s="30">
        <f>SUMIF(Sales!B:B,A29,Sales!D:D)</f>
        <v>6</v>
      </c>
      <c r="E29" s="30">
        <f t="shared" si="0"/>
        <v>28</v>
      </c>
      <c r="F29" s="30">
        <f>SUMIF(Prizes!B:B,A29,Prizes!D:D)</f>
        <v>1</v>
      </c>
      <c r="G29" s="30">
        <f t="shared" si="1"/>
        <v>19</v>
      </c>
      <c r="H29" s="31">
        <f>SUMIF(Sales!B:B,A29,Sales!F:F)</f>
        <v>0.54326923076923084</v>
      </c>
      <c r="I29" s="31">
        <f>SUMIF(Sales!B:B,A29,Sales!G:G)</f>
        <v>0.45814801658361881</v>
      </c>
      <c r="J29" s="31">
        <f t="shared" si="2"/>
        <v>0.67477248464120332</v>
      </c>
      <c r="K29" s="30">
        <f t="shared" si="3"/>
        <v>6</v>
      </c>
      <c r="L29" s="30">
        <f>SUMIF(Sales!B:B,A29,Sales!E:E)</f>
        <v>100</v>
      </c>
      <c r="M29" s="32">
        <f t="shared" si="4"/>
        <v>184.07079646017698</v>
      </c>
      <c r="N29" s="30">
        <f t="shared" si="5"/>
        <v>29</v>
      </c>
    </row>
    <row r="30" spans="1:14" x14ac:dyDescent="0.35">
      <c r="A30" s="30">
        <v>44</v>
      </c>
      <c r="B30" s="30" t="s">
        <v>98</v>
      </c>
      <c r="C30" s="30">
        <v>1</v>
      </c>
      <c r="D30" s="36">
        <f>SUMIF(Sales!B:B,A30,Sales!D:D)</f>
        <v>5</v>
      </c>
      <c r="E30" s="36">
        <f t="shared" si="0"/>
        <v>29</v>
      </c>
      <c r="F30" s="36">
        <f>SUMIF(Prizes!B:B,A30,Prizes!D:D)</f>
        <v>1</v>
      </c>
      <c r="G30" s="36">
        <f t="shared" si="1"/>
        <v>19</v>
      </c>
      <c r="H30" s="37">
        <f>SUMIF(Sales!B:B,A30,Sales!F:F)</f>
        <v>0.32608695652173914</v>
      </c>
      <c r="I30" s="37">
        <f>SUMIF(Sales!B:B,A30,Sales!G:G)</f>
        <v>0.29142171627993935</v>
      </c>
      <c r="J30" s="37">
        <f t="shared" si="2"/>
        <v>1.2483688011309693</v>
      </c>
      <c r="K30" s="38">
        <f t="shared" si="3"/>
        <v>3</v>
      </c>
      <c r="L30" s="36">
        <f>SUMIF(Sales!B:B,A30,Sales!E:E)</f>
        <v>50</v>
      </c>
      <c r="M30" s="32">
        <f t="shared" si="4"/>
        <v>153.33333333333334</v>
      </c>
      <c r="N30" s="30">
        <f t="shared" si="5"/>
        <v>31</v>
      </c>
    </row>
    <row r="31" spans="1:14" x14ac:dyDescent="0.35">
      <c r="A31" s="30">
        <v>42</v>
      </c>
      <c r="B31" s="30" t="s">
        <v>96</v>
      </c>
      <c r="C31" s="30">
        <v>1</v>
      </c>
      <c r="D31" s="36">
        <f>SUMIF(Sales!B:B,A31,Sales!D:D)</f>
        <v>4</v>
      </c>
      <c r="E31" s="36">
        <f t="shared" si="0"/>
        <v>30</v>
      </c>
      <c r="F31" s="36">
        <f>SUMIF(Prizes!B:B,A31,Prizes!D:D)</f>
        <v>0</v>
      </c>
      <c r="G31" s="36">
        <f t="shared" si="1"/>
        <v>26</v>
      </c>
      <c r="H31" s="37">
        <f>SUMIF(Sales!B:B,A31,Sales!F:F)</f>
        <v>0.14545454545454545</v>
      </c>
      <c r="I31" s="37">
        <f>SUMIF(Sales!B:B,A31,Sales!G:G)</f>
        <v>0.13760129006248742</v>
      </c>
      <c r="J31" s="37">
        <f t="shared" si="2"/>
        <v>-0.39211733715048613</v>
      </c>
      <c r="K31" s="38">
        <f t="shared" si="3"/>
        <v>20</v>
      </c>
      <c r="L31" s="36">
        <f>SUMIF(Sales!B:B,A31,Sales!E:E)</f>
        <v>40</v>
      </c>
      <c r="M31" s="32">
        <f t="shared" si="4"/>
        <v>275</v>
      </c>
      <c r="N31" s="30">
        <f t="shared" si="5"/>
        <v>3</v>
      </c>
    </row>
    <row r="32" spans="1:14" x14ac:dyDescent="0.35">
      <c r="A32" s="30">
        <v>39</v>
      </c>
      <c r="B32" s="30" t="s">
        <v>92</v>
      </c>
      <c r="C32" s="30">
        <v>1</v>
      </c>
      <c r="D32" s="36">
        <f>SUMIF(Sales!B:B,A32,Sales!D:D)</f>
        <v>3</v>
      </c>
      <c r="E32" s="36">
        <f t="shared" si="0"/>
        <v>31</v>
      </c>
      <c r="F32" s="36">
        <f>SUMIF(Prizes!B:B,A32,Prizes!D:D)</f>
        <v>0</v>
      </c>
      <c r="G32" s="36">
        <f t="shared" si="1"/>
        <v>26</v>
      </c>
      <c r="H32" s="37">
        <f>SUMIF(Sales!B:B,A32,Sales!F:F)</f>
        <v>0.3612040133779264</v>
      </c>
      <c r="I32" s="37">
        <f>SUMIF(Sales!B:B,A32,Sales!G:G)</f>
        <v>0.29810308929110729</v>
      </c>
      <c r="J32" s="37">
        <f t="shared" si="2"/>
        <v>-0.66156013751613985</v>
      </c>
      <c r="K32" s="38">
        <f t="shared" si="3"/>
        <v>25</v>
      </c>
      <c r="L32" s="36">
        <f>SUMIF(Sales!B:B,A32,Sales!E:E)</f>
        <v>20</v>
      </c>
      <c r="M32" s="32">
        <f t="shared" si="4"/>
        <v>55.370370370370374</v>
      </c>
      <c r="N32" s="30">
        <f t="shared" si="5"/>
        <v>32</v>
      </c>
    </row>
    <row r="33" spans="1:14" x14ac:dyDescent="0.35">
      <c r="A33" s="30">
        <v>25</v>
      </c>
      <c r="B33" s="30" t="s">
        <v>35</v>
      </c>
      <c r="C33" s="30">
        <v>1</v>
      </c>
      <c r="D33" s="30">
        <f>SUMIF(Sales!B:B,A33,Sales!D:D)</f>
        <v>2</v>
      </c>
      <c r="E33" s="30">
        <f t="shared" si="0"/>
        <v>32</v>
      </c>
      <c r="F33" s="30">
        <f>SUMIF(Prizes!B:B,A33,Prizes!D:D)</f>
        <v>0</v>
      </c>
      <c r="G33" s="30">
        <f t="shared" si="1"/>
        <v>26</v>
      </c>
      <c r="H33" s="31">
        <f>SUMIF(Sales!B:B,A33,Sales!F:F)</f>
        <v>6.3829787234042548E-2</v>
      </c>
      <c r="I33" s="31">
        <f>SUMIF(Sales!B:B,A33,Sales!G:G)</f>
        <v>6.1462224298748667E-2</v>
      </c>
      <c r="J33" s="31">
        <f t="shared" si="2"/>
        <v>-0.25746562908380199</v>
      </c>
      <c r="K33" s="30">
        <f t="shared" si="3"/>
        <v>19</v>
      </c>
      <c r="L33" s="30">
        <f>SUMIF(Sales!B:B,A33,Sales!E:E)</f>
        <v>20</v>
      </c>
      <c r="M33" s="32">
        <f t="shared" si="4"/>
        <v>313.33333333333337</v>
      </c>
      <c r="N33" s="30">
        <f t="shared" si="5"/>
        <v>1</v>
      </c>
    </row>
    <row r="34" spans="1:14" x14ac:dyDescent="0.35">
      <c r="A34" s="30">
        <v>40</v>
      </c>
      <c r="B34" s="30" t="s">
        <v>93</v>
      </c>
      <c r="C34" s="30">
        <v>1</v>
      </c>
      <c r="D34" s="36">
        <f>SUMIF(Sales!B:B,A34,Sales!D:D)</f>
        <v>1</v>
      </c>
      <c r="E34" s="36">
        <f t="shared" si="0"/>
        <v>33</v>
      </c>
      <c r="F34" s="36">
        <f>SUMIF(Prizes!B:B,A34,Prizes!D:D)</f>
        <v>0</v>
      </c>
      <c r="G34" s="36">
        <f t="shared" si="1"/>
        <v>26</v>
      </c>
      <c r="H34" s="37">
        <f>SUMIF(Sales!B:B,A34,Sales!F:F)</f>
        <v>0.23076923076923078</v>
      </c>
      <c r="I34" s="37">
        <f>SUMIF(Sales!B:B,A34,Sales!G:G)</f>
        <v>0.17751479289940827</v>
      </c>
      <c r="J34" s="37">
        <f t="shared" si="2"/>
        <v>-0.54772255750516619</v>
      </c>
      <c r="K34" s="38">
        <f t="shared" si="3"/>
        <v>22</v>
      </c>
      <c r="L34" s="36">
        <f>SUMIF(Sales!B:B,A34,Sales!E:E)</f>
        <v>0</v>
      </c>
      <c r="M34" s="32">
        <f t="shared" si="4"/>
        <v>0</v>
      </c>
      <c r="N34" s="30">
        <f t="shared" si="5"/>
        <v>33</v>
      </c>
    </row>
    <row r="35" spans="1:14" x14ac:dyDescent="0.35">
      <c r="A35" s="30">
        <v>0</v>
      </c>
      <c r="B35" s="30" t="s">
        <v>72</v>
      </c>
      <c r="C35" s="30">
        <v>0</v>
      </c>
      <c r="D35" s="36">
        <f>SUMIF(Sales!B:B,A35,Sales!D:D)</f>
        <v>12</v>
      </c>
      <c r="E35" s="36" t="str">
        <f t="shared" si="0"/>
        <v xml:space="preserve"> </v>
      </c>
      <c r="F35" s="36">
        <f>SUMIF(Prizes!B:B,A35,Prizes!D:D)</f>
        <v>0</v>
      </c>
      <c r="G35" s="36" t="str">
        <f t="shared" si="1"/>
        <v xml:space="preserve"> </v>
      </c>
      <c r="H35" s="37">
        <f>SUMIF(Sales!B:B,A35,Sales!F:F)</f>
        <v>0.98785425101214575</v>
      </c>
      <c r="I35" s="37">
        <f>SUMIF(Sales!B:B,A35,Sales!G:G)</f>
        <v>0.81964806980788218</v>
      </c>
      <c r="J35" s="37">
        <f t="shared" si="2"/>
        <v>-1.0911366986652986</v>
      </c>
      <c r="K35" s="38" t="str">
        <f t="shared" si="3"/>
        <v xml:space="preserve"> </v>
      </c>
      <c r="L35" s="36">
        <f>SUMIF(Sales!B:B,A35,Sales!E:E)</f>
        <v>100</v>
      </c>
      <c r="M35" s="32">
        <f t="shared" si="4"/>
        <v>101.22950819672131</v>
      </c>
      <c r="N35" s="32" t="str">
        <f t="shared" si="5"/>
        <v xml:space="preserve"> </v>
      </c>
    </row>
    <row r="36" spans="1:14" x14ac:dyDescent="0.35">
      <c r="A36" s="30">
        <v>4</v>
      </c>
      <c r="B36" s="30" t="s">
        <v>5</v>
      </c>
      <c r="C36" s="30">
        <v>0</v>
      </c>
      <c r="D36" s="30">
        <f>SUMIF(Sales!B:B,A36,Sales!D:D)</f>
        <v>55</v>
      </c>
      <c r="E36" s="30" t="str">
        <f t="shared" si="0"/>
        <v xml:space="preserve"> </v>
      </c>
      <c r="F36" s="30">
        <f>SUMIF(Prizes!B:B,A36,Prizes!D:D)</f>
        <v>3</v>
      </c>
      <c r="G36" s="30" t="str">
        <f t="shared" si="1"/>
        <v xml:space="preserve"> </v>
      </c>
      <c r="H36" s="31">
        <f>SUMIF(Sales!B:B,A36,Sales!F:F)</f>
        <v>2.3740803347134869</v>
      </c>
      <c r="I36" s="31">
        <f>SUMIF(Sales!B:B,A36,Sales!G:G)</f>
        <v>2.1339918940026701</v>
      </c>
      <c r="J36" s="31">
        <f t="shared" si="2"/>
        <v>0.42847177024759042</v>
      </c>
      <c r="K36" s="30" t="str">
        <f t="shared" si="3"/>
        <v xml:space="preserve"> </v>
      </c>
      <c r="L36" s="30">
        <f>SUMIF(Sales!B:B,A36,Sales!E:E)</f>
        <v>580</v>
      </c>
      <c r="M36" s="32">
        <f t="shared" si="4"/>
        <v>244.30512797706007</v>
      </c>
      <c r="N36" s="30" t="str">
        <f t="shared" si="5"/>
        <v xml:space="preserve"> </v>
      </c>
    </row>
    <row r="37" spans="1:14" x14ac:dyDescent="0.35">
      <c r="A37" s="30">
        <v>6</v>
      </c>
      <c r="B37" s="30" t="s">
        <v>7</v>
      </c>
      <c r="C37" s="30">
        <v>0</v>
      </c>
      <c r="D37" s="30">
        <f>SUMIF(Sales!B:B,A37,Sales!D:D)</f>
        <v>25</v>
      </c>
      <c r="E37" s="30" t="str">
        <f t="shared" si="0"/>
        <v xml:space="preserve"> </v>
      </c>
      <c r="F37" s="30">
        <f>SUMIF(Prizes!B:B,A37,Prizes!D:D)</f>
        <v>2</v>
      </c>
      <c r="G37" s="30" t="str">
        <f t="shared" si="1"/>
        <v xml:space="preserve"> </v>
      </c>
      <c r="H37" s="31">
        <f>SUMIF(Sales!B:B,A37,Sales!F:F)</f>
        <v>1.6521803371363961</v>
      </c>
      <c r="I37" s="31">
        <f>SUMIF(Sales!B:B,A37,Sales!G:G)</f>
        <v>1.4304524128940306</v>
      </c>
      <c r="J37" s="31">
        <f t="shared" si="2"/>
        <v>0.29081541460884686</v>
      </c>
      <c r="K37" s="30" t="str">
        <f t="shared" si="3"/>
        <v xml:space="preserve"> </v>
      </c>
      <c r="L37" s="30">
        <f>SUMIF(Sales!B:B,A37,Sales!E:E)</f>
        <v>350</v>
      </c>
      <c r="M37" s="32">
        <f t="shared" si="4"/>
        <v>211.8412815677431</v>
      </c>
      <c r="N37" s="32" t="str">
        <f t="shared" si="5"/>
        <v xml:space="preserve"> </v>
      </c>
    </row>
    <row r="38" spans="1:14" x14ac:dyDescent="0.35">
      <c r="A38" s="30">
        <v>9</v>
      </c>
      <c r="B38" s="30" t="s">
        <v>10</v>
      </c>
      <c r="C38" s="30">
        <v>0</v>
      </c>
      <c r="D38" s="30">
        <f>SUMIF(Sales!B:B,A38,Sales!D:D)</f>
        <v>68</v>
      </c>
      <c r="E38" s="30" t="str">
        <f t="shared" si="0"/>
        <v xml:space="preserve"> </v>
      </c>
      <c r="F38" s="30">
        <f>SUMIF(Prizes!B:B,A38,Prizes!D:D)</f>
        <v>7</v>
      </c>
      <c r="G38" s="30" t="str">
        <f t="shared" si="1"/>
        <v xml:space="preserve"> </v>
      </c>
      <c r="H38" s="31">
        <f>SUMIF(Sales!B:B,A38,Sales!F:F)</f>
        <v>3.2402189600805982</v>
      </c>
      <c r="I38" s="31">
        <f>SUMIF(Sales!B:B,A38,Sales!G:G)</f>
        <v>2.8574411080798878</v>
      </c>
      <c r="J38" s="31">
        <f t="shared" si="2"/>
        <v>2.224200373221318</v>
      </c>
      <c r="K38" s="30" t="str">
        <f t="shared" si="3"/>
        <v xml:space="preserve"> </v>
      </c>
      <c r="L38" s="30">
        <f>SUMIF(Sales!B:B,A38,Sales!E:E)</f>
        <v>720</v>
      </c>
      <c r="M38" s="32">
        <f t="shared" si="4"/>
        <v>222.20720539888777</v>
      </c>
      <c r="N38" s="30" t="str">
        <f t="shared" si="5"/>
        <v xml:space="preserve"> </v>
      </c>
    </row>
    <row r="39" spans="1:14" x14ac:dyDescent="0.35">
      <c r="A39" s="30">
        <v>12</v>
      </c>
      <c r="B39" s="30" t="s">
        <v>13</v>
      </c>
      <c r="C39" s="30">
        <v>0</v>
      </c>
      <c r="D39" s="30">
        <f>SUMIF(Sales!B:B,A39,Sales!D:D)</f>
        <v>48</v>
      </c>
      <c r="E39" s="30" t="str">
        <f t="shared" si="0"/>
        <v xml:space="preserve"> </v>
      </c>
      <c r="F39" s="30">
        <f>SUMIF(Prizes!B:B,A39,Prizes!D:D)</f>
        <v>3</v>
      </c>
      <c r="G39" s="30" t="str">
        <f t="shared" si="1"/>
        <v xml:space="preserve"> </v>
      </c>
      <c r="H39" s="31">
        <f>SUMIF(Sales!B:B,A39,Sales!F:F)</f>
        <v>2.1645166106756251</v>
      </c>
      <c r="I39" s="31">
        <f>SUMIF(Sales!B:B,A39,Sales!G:G)</f>
        <v>1.9505675531744411</v>
      </c>
      <c r="J39" s="31">
        <f t="shared" si="2"/>
        <v>0.59821503232865181</v>
      </c>
      <c r="K39" s="30" t="str">
        <f t="shared" si="3"/>
        <v xml:space="preserve"> </v>
      </c>
      <c r="L39" s="30">
        <f>SUMIF(Sales!B:B,A39,Sales!E:E)</f>
        <v>530</v>
      </c>
      <c r="M39" s="32">
        <f t="shared" si="4"/>
        <v>244.85836578291148</v>
      </c>
      <c r="N39" s="30" t="str">
        <f t="shared" si="5"/>
        <v xml:space="preserve"> </v>
      </c>
    </row>
    <row r="40" spans="1:14" x14ac:dyDescent="0.35">
      <c r="A40" s="30">
        <v>19</v>
      </c>
      <c r="B40" s="30" t="s">
        <v>26</v>
      </c>
      <c r="C40" s="30">
        <v>0</v>
      </c>
      <c r="D40" s="30">
        <f>SUMIF(Sales!B:B,A40,Sales!D:D)</f>
        <v>147</v>
      </c>
      <c r="E40" s="30" t="str">
        <f t="shared" si="0"/>
        <v xml:space="preserve"> </v>
      </c>
      <c r="F40" s="30">
        <f>SUMIF(Prizes!B:B,A40,Prizes!D:D)</f>
        <v>4</v>
      </c>
      <c r="G40" s="30" t="str">
        <f t="shared" si="1"/>
        <v xml:space="preserve"> </v>
      </c>
      <c r="H40" s="31">
        <f>SUMIF(Sales!B:B,A40,Sales!F:F)</f>
        <v>5.3872370398255942</v>
      </c>
      <c r="I40" s="31">
        <f>SUMIF(Sales!B:B,A40,Sales!G:G)</f>
        <v>4.614036279068543</v>
      </c>
      <c r="J40" s="31">
        <f t="shared" si="2"/>
        <v>-0.6458180421064228</v>
      </c>
      <c r="K40" s="30" t="str">
        <f t="shared" si="3"/>
        <v xml:space="preserve"> </v>
      </c>
      <c r="L40" s="30">
        <f>SUMIF(Sales!B:B,A40,Sales!E:E)</f>
        <v>1570</v>
      </c>
      <c r="M40" s="32">
        <f t="shared" si="4"/>
        <v>291.4295377006145</v>
      </c>
      <c r="N40" s="32" t="str">
        <f t="shared" si="5"/>
        <v xml:space="preserve"> </v>
      </c>
    </row>
    <row r="41" spans="1:14" x14ac:dyDescent="0.35">
      <c r="A41" s="30">
        <v>21</v>
      </c>
      <c r="B41" s="30" t="s">
        <v>28</v>
      </c>
      <c r="C41" s="30">
        <v>0</v>
      </c>
      <c r="D41" s="30">
        <f>SUMIF(Sales!B:B,A41,Sales!D:D)</f>
        <v>15</v>
      </c>
      <c r="E41" s="30" t="str">
        <f t="shared" si="0"/>
        <v xml:space="preserve"> </v>
      </c>
      <c r="F41" s="30">
        <f>SUMIF(Prizes!B:B,A41,Prizes!D:D)</f>
        <v>1</v>
      </c>
      <c r="G41" s="30" t="str">
        <f t="shared" si="1"/>
        <v xml:space="preserve"> </v>
      </c>
      <c r="H41" s="31">
        <f>SUMIF(Sales!B:B,A41,Sales!F:F)</f>
        <v>0.63164893617021267</v>
      </c>
      <c r="I41" s="31">
        <f>SUMIF(Sales!B:B,A41,Sales!G:G)</f>
        <v>0.57472666253306171</v>
      </c>
      <c r="J41" s="31">
        <f t="shared" si="2"/>
        <v>0.4858824982778579</v>
      </c>
      <c r="K41" s="30" t="str">
        <f t="shared" si="3"/>
        <v xml:space="preserve"> </v>
      </c>
      <c r="L41" s="30">
        <f>SUMIF(Sales!B:B,A41,Sales!E:E)</f>
        <v>200</v>
      </c>
      <c r="M41" s="32">
        <f t="shared" si="4"/>
        <v>316.6315789473685</v>
      </c>
      <c r="N41" s="30" t="str">
        <f t="shared" si="5"/>
        <v xml:space="preserve"> </v>
      </c>
    </row>
    <row r="42" spans="1:14" x14ac:dyDescent="0.35">
      <c r="A42" s="30">
        <v>23</v>
      </c>
      <c r="B42" s="30" t="s">
        <v>30</v>
      </c>
      <c r="C42" s="30">
        <v>0</v>
      </c>
      <c r="D42" s="30">
        <f>SUMIF(Sales!B:B,A42,Sales!D:D)</f>
        <v>75</v>
      </c>
      <c r="E42" s="30" t="str">
        <f t="shared" si="0"/>
        <v xml:space="preserve"> </v>
      </c>
      <c r="F42" s="30">
        <f>SUMIF(Prizes!B:B,A42,Prizes!D:D)</f>
        <v>4</v>
      </c>
      <c r="G42" s="30" t="str">
        <f t="shared" si="1"/>
        <v xml:space="preserve"> </v>
      </c>
      <c r="H42" s="31">
        <f>SUMIF(Sales!B:B,A42,Sales!F:F)</f>
        <v>2.9991021425331783</v>
      </c>
      <c r="I42" s="31">
        <f>SUMIF(Sales!B:B,A42,Sales!G:G)</f>
        <v>2.6922037778817822</v>
      </c>
      <c r="J42" s="31">
        <f t="shared" si="2"/>
        <v>0.61000837120979057</v>
      </c>
      <c r="K42" s="30" t="str">
        <f t="shared" si="3"/>
        <v xml:space="preserve"> </v>
      </c>
      <c r="L42" s="30">
        <f>SUMIF(Sales!B:B,A42,Sales!E:E)</f>
        <v>800</v>
      </c>
      <c r="M42" s="32">
        <f t="shared" si="4"/>
        <v>266.74650011229147</v>
      </c>
      <c r="N42" s="30" t="str">
        <f t="shared" si="5"/>
        <v xml:space="preserve"> </v>
      </c>
    </row>
    <row r="43" spans="1:14" x14ac:dyDescent="0.35">
      <c r="A43" s="30">
        <v>26</v>
      </c>
      <c r="B43" s="30" t="s">
        <v>36</v>
      </c>
      <c r="C43" s="30">
        <v>0</v>
      </c>
      <c r="D43" s="30">
        <f>SUMIF(Sales!B:B,A43,Sales!D:D)</f>
        <v>10</v>
      </c>
      <c r="E43" s="30" t="str">
        <f t="shared" si="0"/>
        <v xml:space="preserve"> </v>
      </c>
      <c r="F43" s="30">
        <f>SUMIF(Prizes!B:B,A43,Prizes!D:D)</f>
        <v>0</v>
      </c>
      <c r="G43" s="30" t="str">
        <f t="shared" si="1"/>
        <v xml:space="preserve"> </v>
      </c>
      <c r="H43" s="31">
        <f>SUMIF(Sales!B:B,A43,Sales!F:F)</f>
        <v>0.31914893617021273</v>
      </c>
      <c r="I43" s="31">
        <f>SUMIF(Sales!B:B,A43,Sales!G:G)</f>
        <v>0.2940934388488512</v>
      </c>
      <c r="J43" s="31">
        <f t="shared" si="2"/>
        <v>-0.58850578094375816</v>
      </c>
      <c r="K43" s="30" t="str">
        <f t="shared" si="3"/>
        <v xml:space="preserve"> </v>
      </c>
      <c r="L43" s="30">
        <f>SUMIF(Sales!B:B,A43,Sales!E:E)</f>
        <v>100</v>
      </c>
      <c r="M43" s="32">
        <f t="shared" si="4"/>
        <v>313.33333333333337</v>
      </c>
      <c r="N43" s="32" t="str">
        <f t="shared" si="5"/>
        <v xml:space="preserve"> </v>
      </c>
    </row>
    <row r="44" spans="1:14" x14ac:dyDescent="0.35">
      <c r="A44" s="30">
        <v>28</v>
      </c>
      <c r="B44" s="30" t="s">
        <v>38</v>
      </c>
      <c r="C44" s="30">
        <v>0</v>
      </c>
      <c r="D44" s="30">
        <f>SUMIF(Sales!B:B,A44,Sales!D:D)</f>
        <v>24</v>
      </c>
      <c r="E44" s="30" t="str">
        <f t="shared" si="0"/>
        <v xml:space="preserve"> </v>
      </c>
      <c r="F44" s="30">
        <f>SUMIF(Prizes!B:B,A44,Prizes!D:D)</f>
        <v>0</v>
      </c>
      <c r="G44" s="30" t="str">
        <f t="shared" si="1"/>
        <v xml:space="preserve"> </v>
      </c>
      <c r="H44" s="31">
        <f>SUMIF(Sales!B:B,A44,Sales!F:F)</f>
        <v>0.7941427895328429</v>
      </c>
      <c r="I44" s="31">
        <f>SUMIF(Sales!B:B,A44,Sales!G:G)</f>
        <v>0.74063394841795605</v>
      </c>
      <c r="J44" s="31">
        <f t="shared" si="2"/>
        <v>-0.92277706012539296</v>
      </c>
      <c r="K44" s="30" t="str">
        <f t="shared" si="3"/>
        <v xml:space="preserve"> </v>
      </c>
      <c r="L44" s="30">
        <f>SUMIF(Sales!B:B,A44,Sales!E:E)</f>
        <v>240</v>
      </c>
      <c r="M44" s="32">
        <f t="shared" si="4"/>
        <v>302.21265389966049</v>
      </c>
      <c r="N44" s="32" t="str">
        <f t="shared" si="5"/>
        <v xml:space="preserve"> </v>
      </c>
    </row>
    <row r="45" spans="1:14" x14ac:dyDescent="0.35">
      <c r="A45" s="30">
        <v>30</v>
      </c>
      <c r="B45" s="30" t="s">
        <v>40</v>
      </c>
      <c r="C45" s="30">
        <v>0</v>
      </c>
      <c r="D45" s="30">
        <f>SUMIF(Sales!B:B,A45,Sales!D:D)</f>
        <v>5</v>
      </c>
      <c r="E45" s="30" t="str">
        <f t="shared" si="0"/>
        <v xml:space="preserve"> </v>
      </c>
      <c r="F45" s="30">
        <f>SUMIF(Prizes!B:B,A45,Prizes!D:D)</f>
        <v>0</v>
      </c>
      <c r="G45" s="30" t="str">
        <f t="shared" si="1"/>
        <v xml:space="preserve"> </v>
      </c>
      <c r="H45" s="31">
        <f>SUMIF(Sales!B:B,A45,Sales!F:F)</f>
        <v>0.20833333333333331</v>
      </c>
      <c r="I45" s="31">
        <f>SUMIF(Sales!B:B,A45,Sales!G:G)</f>
        <v>0.19294176003734828</v>
      </c>
      <c r="J45" s="31">
        <f t="shared" si="2"/>
        <v>-0.47429183107111794</v>
      </c>
      <c r="K45" s="30" t="str">
        <f t="shared" si="3"/>
        <v xml:space="preserve"> </v>
      </c>
      <c r="L45" s="30">
        <f>SUMIF(Sales!B:B,A45,Sales!E:E)</f>
        <v>50</v>
      </c>
      <c r="M45" s="32">
        <f t="shared" si="4"/>
        <v>240.00000000000003</v>
      </c>
      <c r="N45" s="32" t="str">
        <f t="shared" si="5"/>
        <v xml:space="preserve"> </v>
      </c>
    </row>
    <row r="46" spans="1:14" x14ac:dyDescent="0.35">
      <c r="A46" s="30">
        <v>31</v>
      </c>
      <c r="B46" s="30" t="s">
        <v>41</v>
      </c>
      <c r="C46" s="30">
        <v>0</v>
      </c>
      <c r="D46" s="30">
        <f>SUMIF(Sales!B:B,A46,Sales!D:D)</f>
        <v>16</v>
      </c>
      <c r="E46" s="30" t="str">
        <f t="shared" si="0"/>
        <v xml:space="preserve"> </v>
      </c>
      <c r="F46" s="30">
        <f>SUMIF(Prizes!B:B,A46,Prizes!D:D)</f>
        <v>1</v>
      </c>
      <c r="G46" s="30" t="str">
        <f t="shared" si="1"/>
        <v xml:space="preserve"> </v>
      </c>
      <c r="H46" s="31">
        <f>SUMIF(Sales!B:B,A46,Sales!F:F)</f>
        <v>0.68315789473684219</v>
      </c>
      <c r="I46" s="31">
        <f>SUMIF(Sales!B:B,A46,Sales!G:G)</f>
        <v>0.63196321395379162</v>
      </c>
      <c r="J46" s="31">
        <f t="shared" si="2"/>
        <v>0.39856301064268529</v>
      </c>
      <c r="K46" s="30" t="str">
        <f t="shared" si="3"/>
        <v xml:space="preserve"> </v>
      </c>
      <c r="L46" s="30">
        <f>SUMIF(Sales!B:B,A46,Sales!E:E)</f>
        <v>160</v>
      </c>
      <c r="M46" s="32">
        <f t="shared" si="4"/>
        <v>234.20647149460706</v>
      </c>
      <c r="N46" s="32" t="str">
        <f t="shared" si="5"/>
        <v xml:space="preserve"> 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H27" sqref="H27"/>
    </sheetView>
  </sheetViews>
  <sheetFormatPr defaultRowHeight="14.5" x14ac:dyDescent="0.35"/>
  <cols>
    <col min="2" max="2" width="9.90625" bestFit="1" customWidth="1"/>
    <col min="7" max="7" width="9.453125" bestFit="1" customWidth="1"/>
  </cols>
  <sheetData>
    <row r="1" spans="1:7" x14ac:dyDescent="0.35">
      <c r="A1" t="s">
        <v>0</v>
      </c>
      <c r="B1" t="s">
        <v>17</v>
      </c>
      <c r="C1" t="s">
        <v>61</v>
      </c>
      <c r="D1" t="s">
        <v>60</v>
      </c>
      <c r="E1" t="s">
        <v>21</v>
      </c>
      <c r="F1" t="s">
        <v>104</v>
      </c>
      <c r="G1" t="s">
        <v>100</v>
      </c>
    </row>
    <row r="2" spans="1:7" x14ac:dyDescent="0.35">
      <c r="A2">
        <v>1</v>
      </c>
      <c r="B2" s="1">
        <v>42293</v>
      </c>
      <c r="C2" s="35">
        <v>20</v>
      </c>
      <c r="D2">
        <f>SUMIFS(Sales!D:D,Sales!C:C,A2)</f>
        <v>72</v>
      </c>
      <c r="E2">
        <f>SUMIFS(Prizes!D:D,Prizes!C:C,A2)</f>
        <v>10</v>
      </c>
      <c r="F2">
        <f>Lotteries[[#This Row],[cost]]*Lotteries[[#This Row],[sales]]</f>
        <v>1440</v>
      </c>
      <c r="G2" s="4">
        <f t="shared" ref="G2:G16" si="0">E2/D2</f>
        <v>0.1388888888888889</v>
      </c>
    </row>
    <row r="3" spans="1:7" x14ac:dyDescent="0.35">
      <c r="A3">
        <v>2</v>
      </c>
      <c r="B3" s="1">
        <v>42405</v>
      </c>
      <c r="C3" s="35">
        <v>20</v>
      </c>
      <c r="D3">
        <f>SUMIFS(Sales!D:D,Sales!C:C,A3)</f>
        <v>96</v>
      </c>
      <c r="E3">
        <f>SUMIFS(Prizes!D:D,Prizes!C:C,A3)</f>
        <v>6</v>
      </c>
      <c r="F3">
        <f>Lotteries[[#This Row],[cost]]*Lotteries[[#This Row],[sales]]</f>
        <v>1920</v>
      </c>
      <c r="G3" s="4">
        <f t="shared" si="0"/>
        <v>6.25E-2</v>
      </c>
    </row>
    <row r="4" spans="1:7" x14ac:dyDescent="0.35">
      <c r="A4">
        <v>3</v>
      </c>
      <c r="B4" s="1">
        <v>42482</v>
      </c>
      <c r="C4" s="35">
        <v>10</v>
      </c>
      <c r="D4">
        <f>SUMIFS(Sales!D:D,Sales!C:C,A4)</f>
        <v>188</v>
      </c>
      <c r="E4">
        <f>SUMIFS(Prizes!D:D,Prizes!C:C,A4)</f>
        <v>6</v>
      </c>
      <c r="F4">
        <f>Lotteries[[#This Row],[cost]]*Lotteries[[#This Row],[sales]]</f>
        <v>1880</v>
      </c>
      <c r="G4" s="4">
        <f t="shared" si="0"/>
        <v>3.1914893617021274E-2</v>
      </c>
    </row>
    <row r="5" spans="1:7" x14ac:dyDescent="0.35">
      <c r="A5">
        <v>4</v>
      </c>
      <c r="B5" s="1">
        <v>43175</v>
      </c>
      <c r="C5" s="35">
        <v>10</v>
      </c>
      <c r="D5">
        <f>SUMIFS(Sales!D:D,Sales!C:C,A5)</f>
        <v>170</v>
      </c>
      <c r="E5">
        <f>SUMIFS(Prizes!D:D,Prizes!C:C,A5)</f>
        <v>5</v>
      </c>
      <c r="F5">
        <f>Lotteries[[#This Row],[cost]]*Lotteries[[#This Row],[sales]]</f>
        <v>1700</v>
      </c>
      <c r="G5" s="4">
        <f t="shared" si="0"/>
        <v>2.9411764705882353E-2</v>
      </c>
    </row>
    <row r="6" spans="1:7" x14ac:dyDescent="0.35">
      <c r="A6">
        <v>5</v>
      </c>
      <c r="B6" s="1">
        <v>43224</v>
      </c>
      <c r="C6" s="35">
        <v>10</v>
      </c>
      <c r="D6">
        <f>SUMIFS(Sales!D:D,Sales!C:C,A6)</f>
        <v>120</v>
      </c>
      <c r="E6">
        <f>SUMIFS(Prizes!D:D,Prizes!C:C,A6)</f>
        <v>5</v>
      </c>
      <c r="F6">
        <f>Lotteries[[#This Row],[cost]]*Lotteries[[#This Row],[sales]]</f>
        <v>1200</v>
      </c>
      <c r="G6" s="4">
        <f t="shared" si="0"/>
        <v>4.1666666666666664E-2</v>
      </c>
    </row>
    <row r="7" spans="1:7" x14ac:dyDescent="0.35">
      <c r="A7">
        <v>6</v>
      </c>
      <c r="B7" s="1">
        <v>43259</v>
      </c>
      <c r="C7" s="35">
        <v>10</v>
      </c>
      <c r="D7">
        <f>SUMIFS(Sales!D:D,Sales!C:C,A7)</f>
        <v>150</v>
      </c>
      <c r="E7">
        <f>SUMIFS(Prizes!D:D,Prizes!C:C,A7)</f>
        <v>5</v>
      </c>
      <c r="F7">
        <f>Lotteries[[#This Row],[cost]]*Lotteries[[#This Row],[sales]]</f>
        <v>1500</v>
      </c>
      <c r="G7" s="4">
        <f t="shared" si="0"/>
        <v>3.3333333333333333E-2</v>
      </c>
    </row>
    <row r="8" spans="1:7" x14ac:dyDescent="0.35">
      <c r="A8">
        <v>7</v>
      </c>
      <c r="B8" s="1">
        <v>43322</v>
      </c>
      <c r="C8" s="35">
        <v>10</v>
      </c>
      <c r="D8">
        <f>SUMIFS(Sales!D:D,Sales!C:C,A8)</f>
        <v>175</v>
      </c>
      <c r="E8">
        <f>SUMIFS(Prizes!D:D,Prizes!C:C,A8)</f>
        <v>7</v>
      </c>
      <c r="F8">
        <f>Lotteries[[#This Row],[cost]]*Lotteries[[#This Row],[sales]]</f>
        <v>1750</v>
      </c>
      <c r="G8" s="4">
        <f t="shared" si="0"/>
        <v>0.04</v>
      </c>
    </row>
    <row r="9" spans="1:7" x14ac:dyDescent="0.35">
      <c r="A9">
        <v>8</v>
      </c>
      <c r="B9" s="1">
        <v>43357</v>
      </c>
      <c r="C9" s="35">
        <v>10</v>
      </c>
      <c r="D9" s="35">
        <f>SUMIFS(Sales!D:D,Sales!C:C,A9)</f>
        <v>133</v>
      </c>
      <c r="E9">
        <f>SUMIFS(Prizes!D:D,Prizes!C:C,A9)</f>
        <v>7</v>
      </c>
      <c r="F9">
        <f>Lotteries[[#This Row],[cost]]*Lotteries[[#This Row],[sales]]</f>
        <v>1330</v>
      </c>
      <c r="G9" s="4">
        <f t="shared" si="0"/>
        <v>5.2631578947368418E-2</v>
      </c>
    </row>
    <row r="10" spans="1:7" x14ac:dyDescent="0.35">
      <c r="A10">
        <v>9</v>
      </c>
      <c r="B10" s="1">
        <v>43385</v>
      </c>
      <c r="C10" s="35">
        <v>10</v>
      </c>
      <c r="D10" s="35">
        <f>SUMIFS(Sales!D:D,Sales!C:C,A10)</f>
        <v>152</v>
      </c>
      <c r="E10">
        <f>SUMIFS(Prizes!D:D,Prizes!C:C,A10)</f>
        <v>5</v>
      </c>
      <c r="F10">
        <f>Lotteries[[#This Row],[cost]]*Lotteries[[#This Row],[sales]]</f>
        <v>1520</v>
      </c>
      <c r="G10" s="4">
        <f t="shared" si="0"/>
        <v>3.2894736842105261E-2</v>
      </c>
    </row>
    <row r="11" spans="1:7" x14ac:dyDescent="0.35">
      <c r="A11">
        <v>10</v>
      </c>
      <c r="B11" s="1">
        <v>43427</v>
      </c>
      <c r="C11" s="35">
        <v>10</v>
      </c>
      <c r="D11" s="35">
        <f>SUMIFS(Sales!D:D,Sales!C:C,A11)</f>
        <v>157</v>
      </c>
      <c r="E11">
        <f>SUMIFS(Prizes!D:D,Prizes!C:C,A11)</f>
        <v>5</v>
      </c>
      <c r="F11">
        <f>Lotteries[[#This Row],[cost]]*Lotteries[[#This Row],[sales]]</f>
        <v>1570</v>
      </c>
      <c r="G11" s="4">
        <f t="shared" si="0"/>
        <v>3.1847133757961783E-2</v>
      </c>
    </row>
    <row r="12" spans="1:7" x14ac:dyDescent="0.35">
      <c r="A12">
        <v>11</v>
      </c>
      <c r="B12" s="1">
        <v>43454</v>
      </c>
      <c r="C12" s="35">
        <v>0</v>
      </c>
      <c r="D12" s="35">
        <f>SUMIFS(Sales!D:D,Sales!C:C,A12)</f>
        <v>26</v>
      </c>
      <c r="E12">
        <f>SUMIFS(Prizes!D:D,Prizes!C:C,A12)</f>
        <v>6</v>
      </c>
      <c r="F12">
        <f>Lotteries[[#This Row],[cost]]*Lotteries[[#This Row],[sales]]</f>
        <v>0</v>
      </c>
      <c r="G12" s="4">
        <f t="shared" si="0"/>
        <v>0.23076923076923078</v>
      </c>
    </row>
    <row r="13" spans="1:7" x14ac:dyDescent="0.35">
      <c r="A13">
        <v>12</v>
      </c>
      <c r="B13" s="1">
        <v>43483</v>
      </c>
      <c r="C13" s="35">
        <v>10</v>
      </c>
      <c r="D13" s="35">
        <f>SUMIFS(Sales!D:D,Sales!C:C,A13)</f>
        <v>128</v>
      </c>
      <c r="E13">
        <f>SUMIFS(Prizes!D:D,Prizes!C:C,A13)</f>
        <v>6</v>
      </c>
      <c r="F13">
        <f>Lotteries[[#This Row],[cost]]*Lotteries[[#This Row],[sales]]</f>
        <v>1280</v>
      </c>
      <c r="G13" s="4">
        <f t="shared" si="0"/>
        <v>4.6875E-2</v>
      </c>
    </row>
    <row r="14" spans="1:7" x14ac:dyDescent="0.35">
      <c r="A14">
        <v>13</v>
      </c>
      <c r="B14" s="1">
        <v>43532</v>
      </c>
      <c r="C14" s="35">
        <v>10</v>
      </c>
      <c r="D14" s="35">
        <f>SUMIFS(Sales!D:D,Sales!C:C,A14)</f>
        <v>106</v>
      </c>
      <c r="E14">
        <f>SUMIFS(Prizes!D:D,Prizes!C:C,A14)</f>
        <v>5</v>
      </c>
      <c r="F14">
        <f>Lotteries[[#This Row],[cost]]*Lotteries[[#This Row],[sales]]</f>
        <v>1060</v>
      </c>
      <c r="G14" s="4">
        <f t="shared" si="0"/>
        <v>4.716981132075472E-2</v>
      </c>
    </row>
    <row r="15" spans="1:7" x14ac:dyDescent="0.35">
      <c r="A15">
        <v>14</v>
      </c>
      <c r="B15" s="1">
        <v>43601</v>
      </c>
      <c r="C15" s="35">
        <v>10</v>
      </c>
      <c r="D15" s="35">
        <f>SUMIFS(Sales!D:D,Sales!C:C,A15)</f>
        <v>165</v>
      </c>
      <c r="E15">
        <f>SUMIFS(Prizes!D:D,Prizes!C:C,A15)</f>
        <v>6</v>
      </c>
      <c r="F15">
        <f>Lotteries[[#This Row],[cost]]*Lotteries[[#This Row],[sales]]</f>
        <v>1650</v>
      </c>
      <c r="G15" s="4">
        <f t="shared" si="0"/>
        <v>3.6363636363636362E-2</v>
      </c>
    </row>
    <row r="16" spans="1:7" x14ac:dyDescent="0.35">
      <c r="A16">
        <v>15</v>
      </c>
      <c r="B16" s="1">
        <v>43686</v>
      </c>
      <c r="C16" s="35">
        <v>10</v>
      </c>
      <c r="D16" s="35">
        <f>SUMIFS(Sales!D:D,Sales!C:C,A16)</f>
        <v>92</v>
      </c>
      <c r="E16">
        <f>SUMIFS(Prizes!D:D,Prizes!C:C,A16)</f>
        <v>6</v>
      </c>
      <c r="F16">
        <f>Lotteries[[#This Row],[cost]]*Lotteries[[#This Row],[sales]]</f>
        <v>920</v>
      </c>
      <c r="G16" s="4">
        <f t="shared" si="0"/>
        <v>6.5217391304347824E-2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4"/>
  <sheetViews>
    <sheetView workbookViewId="0">
      <selection activeCell="J3" sqref="J3"/>
    </sheetView>
  </sheetViews>
  <sheetFormatPr defaultRowHeight="14.5" x14ac:dyDescent="0.35"/>
  <cols>
    <col min="2" max="2" width="11.1796875" customWidth="1"/>
    <col min="3" max="3" width="11" customWidth="1"/>
    <col min="8" max="8" width="8.90625" style="2"/>
    <col min="10" max="11" width="10.08984375" bestFit="1" customWidth="1"/>
  </cols>
  <sheetData>
    <row r="1" spans="1:11" ht="16.5" x14ac:dyDescent="0.35">
      <c r="A1" t="s">
        <v>0</v>
      </c>
      <c r="B1" t="s">
        <v>19</v>
      </c>
      <c r="C1" s="39" t="s">
        <v>18</v>
      </c>
      <c r="D1" t="s">
        <v>20</v>
      </c>
      <c r="E1" t="s">
        <v>61</v>
      </c>
      <c r="F1" t="s">
        <v>99</v>
      </c>
      <c r="G1" s="3" t="s">
        <v>33</v>
      </c>
    </row>
    <row r="2" spans="1:11" x14ac:dyDescent="0.35">
      <c r="A2">
        <v>1</v>
      </c>
      <c r="B2">
        <v>1</v>
      </c>
      <c r="C2" s="39">
        <v>1</v>
      </c>
      <c r="D2">
        <v>5</v>
      </c>
      <c r="E2">
        <f>INDEX(Lotteries!C:C,MATCH(C2,Lotteries!A:A,0))*D2</f>
        <v>100</v>
      </c>
      <c r="F2" s="4">
        <f>D2*INDEX(Lotteries!G:G,MATCH(C2,Lotteries!A:A,0))</f>
        <v>0.69444444444444442</v>
      </c>
      <c r="G2" s="4">
        <f>INDEX(Lotteries!E:E,MATCH(C2,Lotteries!A:A,0))*D2/INDEX(Lotteries!D:D,MATCH(C2,Lotteries!A:A,0))*(INDEX(Lotteries!D:D,MATCH(C2,Lotteries!A:A,0))-D2)/INDEX(Lotteries!D:D,MATCH(C2,Lotteries!A:A,0))*(INDEX(Lotteries!D:D,MATCH(C2,Lotteries!A:A,0))-INDEX(Lotteries!E:E,MATCH(C2,Lotteries!A:A,0)))/(INDEX(Lotteries!D:D,MATCH(C2,Lotteries!A:A,0))-1)</f>
        <v>0.56430403408102947</v>
      </c>
      <c r="H2" s="2" t="s">
        <v>53</v>
      </c>
      <c r="J2" t="s">
        <v>108</v>
      </c>
      <c r="K2" s="55">
        <f>SUM(E:E)</f>
        <v>20720</v>
      </c>
    </row>
    <row r="3" spans="1:11" x14ac:dyDescent="0.35">
      <c r="A3">
        <v>2</v>
      </c>
      <c r="B3">
        <v>2</v>
      </c>
      <c r="C3" s="39">
        <v>1</v>
      </c>
      <c r="D3">
        <v>5</v>
      </c>
      <c r="E3">
        <f>INDEX(Lotteries!C:C,MATCH(C3,Lotteries!A:A,0))*D3</f>
        <v>100</v>
      </c>
      <c r="F3" s="4">
        <f>D3*INDEX(Lotteries!G:G,MATCH(C3,Lotteries!A:A,0))</f>
        <v>0.69444444444444442</v>
      </c>
      <c r="G3" s="4">
        <f>INDEX(Lotteries!E:E,MATCH(C3,Lotteries!A:A,0))*D3/INDEX(Lotteries!D:D,MATCH(C3,Lotteries!A:A,0))*(INDEX(Lotteries!D:D,MATCH(C3,Lotteries!A:A,0))-D3)/INDEX(Lotteries!D:D,MATCH(C3,Lotteries!A:A,0))*(INDEX(Lotteries!D:D,MATCH(C3,Lotteries!A:A,0))-INDEX(Lotteries!E:E,MATCH(C3,Lotteries!A:A,0)))/(INDEX(Lotteries!D:D,MATCH(C3,Lotteries!A:A,0))-1)</f>
        <v>0.56430403408102947</v>
      </c>
      <c r="H3" s="2" t="s">
        <v>3</v>
      </c>
    </row>
    <row r="4" spans="1:11" x14ac:dyDescent="0.35">
      <c r="A4">
        <v>3</v>
      </c>
      <c r="B4">
        <v>3</v>
      </c>
      <c r="C4" s="39">
        <v>1</v>
      </c>
      <c r="D4">
        <v>5</v>
      </c>
      <c r="E4">
        <f>INDEX(Lotteries!C:C,MATCH(C4,Lotteries!A:A,0))*D4</f>
        <v>100</v>
      </c>
      <c r="F4" s="4">
        <f>D4*INDEX(Lotteries!G:G,MATCH(C4,Lotteries!A:A,0))</f>
        <v>0.69444444444444442</v>
      </c>
      <c r="G4" s="4">
        <f>INDEX(Lotteries!E:E,MATCH(C4,Lotteries!A:A,0))*D4/INDEX(Lotteries!D:D,MATCH(C4,Lotteries!A:A,0))*(INDEX(Lotteries!D:D,MATCH(C4,Lotteries!A:A,0))-D4)/INDEX(Lotteries!D:D,MATCH(C4,Lotteries!A:A,0))*(INDEX(Lotteries!D:D,MATCH(C4,Lotteries!A:A,0))-INDEX(Lotteries!E:E,MATCH(C4,Lotteries!A:A,0)))/(INDEX(Lotteries!D:D,MATCH(C4,Lotteries!A:A,0))-1)</f>
        <v>0.56430403408102947</v>
      </c>
      <c r="H4" s="2" t="s">
        <v>4</v>
      </c>
    </row>
    <row r="5" spans="1:11" x14ac:dyDescent="0.35">
      <c r="A5">
        <v>4</v>
      </c>
      <c r="B5">
        <v>4</v>
      </c>
      <c r="C5" s="39">
        <v>1</v>
      </c>
      <c r="D5">
        <v>2</v>
      </c>
      <c r="E5">
        <f>INDEX(Lotteries!C:C,MATCH(C5,Lotteries!A:A,0))*D5</f>
        <v>40</v>
      </c>
      <c r="F5" s="4">
        <f>D5*INDEX(Lotteries!G:G,MATCH(C5,Lotteries!A:A,0))</f>
        <v>0.27777777777777779</v>
      </c>
      <c r="G5" s="4">
        <f>INDEX(Lotteries!E:E,MATCH(C5,Lotteries!A:A,0))*D5/INDEX(Lotteries!D:D,MATCH(C5,Lotteries!A:A,0))*(INDEX(Lotteries!D:D,MATCH(C5,Lotteries!A:A,0))-D5)/INDEX(Lotteries!D:D,MATCH(C5,Lotteries!A:A,0))*(INDEX(Lotteries!D:D,MATCH(C5,Lotteries!A:A,0))-INDEX(Lotteries!E:E,MATCH(C5,Lotteries!A:A,0)))/(INDEX(Lotteries!D:D,MATCH(C5,Lotteries!A:A,0))-1)</f>
        <v>0.23582855155625113</v>
      </c>
      <c r="H5" s="2" t="s">
        <v>5</v>
      </c>
    </row>
    <row r="6" spans="1:11" x14ac:dyDescent="0.35">
      <c r="A6">
        <v>5</v>
      </c>
      <c r="B6">
        <v>5</v>
      </c>
      <c r="C6" s="39">
        <v>1</v>
      </c>
      <c r="D6">
        <v>5</v>
      </c>
      <c r="E6">
        <f>INDEX(Lotteries!C:C,MATCH(C6,Lotteries!A:A,0))*D6</f>
        <v>100</v>
      </c>
      <c r="F6" s="4">
        <f>D6*INDEX(Lotteries!G:G,MATCH(C6,Lotteries!A:A,0))</f>
        <v>0.69444444444444442</v>
      </c>
      <c r="G6" s="4">
        <f>INDEX(Lotteries!E:E,MATCH(C6,Lotteries!A:A,0))*D6/INDEX(Lotteries!D:D,MATCH(C6,Lotteries!A:A,0))*(INDEX(Lotteries!D:D,MATCH(C6,Lotteries!A:A,0))-D6)/INDEX(Lotteries!D:D,MATCH(C6,Lotteries!A:A,0))*(INDEX(Lotteries!D:D,MATCH(C6,Lotteries!A:A,0))-INDEX(Lotteries!E:E,MATCH(C6,Lotteries!A:A,0)))/(INDEX(Lotteries!D:D,MATCH(C6,Lotteries!A:A,0))-1)</f>
        <v>0.56430403408102947</v>
      </c>
      <c r="H6" s="2" t="s">
        <v>6</v>
      </c>
    </row>
    <row r="7" spans="1:11" x14ac:dyDescent="0.35">
      <c r="A7">
        <v>6</v>
      </c>
      <c r="B7">
        <v>6</v>
      </c>
      <c r="C7" s="39">
        <v>1</v>
      </c>
      <c r="D7">
        <v>5</v>
      </c>
      <c r="E7">
        <f>INDEX(Lotteries!C:C,MATCH(C7,Lotteries!A:A,0))*D7</f>
        <v>100</v>
      </c>
      <c r="F7" s="4">
        <f>D7*INDEX(Lotteries!G:G,MATCH(C7,Lotteries!A:A,0))</f>
        <v>0.69444444444444442</v>
      </c>
      <c r="G7" s="4">
        <f>INDEX(Lotteries!E:E,MATCH(C7,Lotteries!A:A,0))*D7/INDEX(Lotteries!D:D,MATCH(C7,Lotteries!A:A,0))*(INDEX(Lotteries!D:D,MATCH(C7,Lotteries!A:A,0))-D7)/INDEX(Lotteries!D:D,MATCH(C7,Lotteries!A:A,0))*(INDEX(Lotteries!D:D,MATCH(C7,Lotteries!A:A,0))-INDEX(Lotteries!E:E,MATCH(C7,Lotteries!A:A,0)))/(INDEX(Lotteries!D:D,MATCH(C7,Lotteries!A:A,0))-1)</f>
        <v>0.56430403408102947</v>
      </c>
      <c r="H7" s="2" t="s">
        <v>7</v>
      </c>
    </row>
    <row r="8" spans="1:11" x14ac:dyDescent="0.35">
      <c r="A8">
        <v>7</v>
      </c>
      <c r="B8">
        <v>7</v>
      </c>
      <c r="C8" s="39">
        <v>1</v>
      </c>
      <c r="D8">
        <v>5</v>
      </c>
      <c r="E8">
        <f>INDEX(Lotteries!C:C,MATCH(C8,Lotteries!A:A,0))*D8</f>
        <v>100</v>
      </c>
      <c r="F8" s="4">
        <f>D8*INDEX(Lotteries!G:G,MATCH(C8,Lotteries!A:A,0))</f>
        <v>0.69444444444444442</v>
      </c>
      <c r="G8" s="4">
        <f>INDEX(Lotteries!E:E,MATCH(C8,Lotteries!A:A,0))*D8/INDEX(Lotteries!D:D,MATCH(C8,Lotteries!A:A,0))*(INDEX(Lotteries!D:D,MATCH(C8,Lotteries!A:A,0))-D8)/INDEX(Lotteries!D:D,MATCH(C8,Lotteries!A:A,0))*(INDEX(Lotteries!D:D,MATCH(C8,Lotteries!A:A,0))-INDEX(Lotteries!E:E,MATCH(C8,Lotteries!A:A,0)))/(INDEX(Lotteries!D:D,MATCH(C8,Lotteries!A:A,0))-1)</f>
        <v>0.56430403408102947</v>
      </c>
      <c r="H8" s="2" t="s">
        <v>8</v>
      </c>
    </row>
    <row r="9" spans="1:11" x14ac:dyDescent="0.35">
      <c r="A9">
        <v>8</v>
      </c>
      <c r="B9">
        <v>8</v>
      </c>
      <c r="C9" s="39">
        <v>1</v>
      </c>
      <c r="D9">
        <v>8</v>
      </c>
      <c r="E9">
        <f>INDEX(Lotteries!C:C,MATCH(C9,Lotteries!A:A,0))*D9</f>
        <v>160</v>
      </c>
      <c r="F9" s="4">
        <f>D9*INDEX(Lotteries!G:G,MATCH(C9,Lotteries!A:A,0))</f>
        <v>1.1111111111111112</v>
      </c>
      <c r="G9" s="4">
        <f>INDEX(Lotteries!E:E,MATCH(C9,Lotteries!A:A,0))*D9/INDEX(Lotteries!D:D,MATCH(C9,Lotteries!A:A,0))*(INDEX(Lotteries!D:D,MATCH(C9,Lotteries!A:A,0))-D9)/INDEX(Lotteries!D:D,MATCH(C9,Lotteries!A:A,0))*(INDEX(Lotteries!D:D,MATCH(C9,Lotteries!A:A,0))-INDEX(Lotteries!E:E,MATCH(C9,Lotteries!A:A,0)))/(INDEX(Lotteries!D:D,MATCH(C9,Lotteries!A:A,0))-1)</f>
        <v>0.86245870283428971</v>
      </c>
      <c r="H9" s="2" t="s">
        <v>9</v>
      </c>
    </row>
    <row r="10" spans="1:11" x14ac:dyDescent="0.35">
      <c r="A10">
        <v>9</v>
      </c>
      <c r="B10">
        <v>9</v>
      </c>
      <c r="C10" s="39">
        <v>1</v>
      </c>
      <c r="D10">
        <v>5</v>
      </c>
      <c r="E10">
        <f>INDEX(Lotteries!C:C,MATCH(C10,Lotteries!A:A,0))*D10</f>
        <v>100</v>
      </c>
      <c r="F10" s="4">
        <f>D10*INDEX(Lotteries!G:G,MATCH(C10,Lotteries!A:A,0))</f>
        <v>0.69444444444444442</v>
      </c>
      <c r="G10" s="4">
        <f>INDEX(Lotteries!E:E,MATCH(C10,Lotteries!A:A,0))*D10/INDEX(Lotteries!D:D,MATCH(C10,Lotteries!A:A,0))*(INDEX(Lotteries!D:D,MATCH(C10,Lotteries!A:A,0))-D10)/INDEX(Lotteries!D:D,MATCH(C10,Lotteries!A:A,0))*(INDEX(Lotteries!D:D,MATCH(C10,Lotteries!A:A,0))-INDEX(Lotteries!E:E,MATCH(C10,Lotteries!A:A,0)))/(INDEX(Lotteries!D:D,MATCH(C10,Lotteries!A:A,0))-1)</f>
        <v>0.56430403408102947</v>
      </c>
      <c r="H10" s="2" t="s">
        <v>10</v>
      </c>
    </row>
    <row r="11" spans="1:11" x14ac:dyDescent="0.35">
      <c r="A11">
        <v>10</v>
      </c>
      <c r="B11">
        <v>10</v>
      </c>
      <c r="C11" s="39">
        <v>1</v>
      </c>
      <c r="D11">
        <v>5</v>
      </c>
      <c r="E11">
        <f>INDEX(Lotteries!C:C,MATCH(C11,Lotteries!A:A,0))*D11</f>
        <v>100</v>
      </c>
      <c r="F11" s="4">
        <f>D11*INDEX(Lotteries!G:G,MATCH(C11,Lotteries!A:A,0))</f>
        <v>0.69444444444444442</v>
      </c>
      <c r="G11" s="4">
        <f>INDEX(Lotteries!E:E,MATCH(C11,Lotteries!A:A,0))*D11/INDEX(Lotteries!D:D,MATCH(C11,Lotteries!A:A,0))*(INDEX(Lotteries!D:D,MATCH(C11,Lotteries!A:A,0))-D11)/INDEX(Lotteries!D:D,MATCH(C11,Lotteries!A:A,0))*(INDEX(Lotteries!D:D,MATCH(C11,Lotteries!A:A,0))-INDEX(Lotteries!E:E,MATCH(C11,Lotteries!A:A,0)))/(INDEX(Lotteries!D:D,MATCH(C11,Lotteries!A:A,0))-1)</f>
        <v>0.56430403408102947</v>
      </c>
      <c r="H11" s="2" t="s">
        <v>11</v>
      </c>
    </row>
    <row r="12" spans="1:11" x14ac:dyDescent="0.35">
      <c r="A12">
        <v>11</v>
      </c>
      <c r="B12">
        <v>11</v>
      </c>
      <c r="C12" s="39">
        <v>1</v>
      </c>
      <c r="D12">
        <v>3</v>
      </c>
      <c r="E12">
        <f>INDEX(Lotteries!C:C,MATCH(C12,Lotteries!A:A,0))*D12</f>
        <v>60</v>
      </c>
      <c r="F12" s="4">
        <f>D12*INDEX(Lotteries!G:G,MATCH(C12,Lotteries!A:A,0))</f>
        <v>0.41666666666666669</v>
      </c>
      <c r="G12" s="4">
        <f>INDEX(Lotteries!E:E,MATCH(C12,Lotteries!A:A,0))*D12/INDEX(Lotteries!D:D,MATCH(C12,Lotteries!A:A,0))*(INDEX(Lotteries!D:D,MATCH(C12,Lotteries!A:A,0))-D12)/INDEX(Lotteries!D:D,MATCH(C12,Lotteries!A:A,0))*(INDEX(Lotteries!D:D,MATCH(C12,Lotteries!A:A,0))-INDEX(Lotteries!E:E,MATCH(C12,Lotteries!A:A,0)))/(INDEX(Lotteries!D:D,MATCH(C12,Lotteries!A:A,0))-1)</f>
        <v>0.34868935837245701</v>
      </c>
      <c r="H12" s="2" t="s">
        <v>12</v>
      </c>
    </row>
    <row r="13" spans="1:11" x14ac:dyDescent="0.35">
      <c r="A13">
        <v>12</v>
      </c>
      <c r="B13">
        <v>12</v>
      </c>
      <c r="C13" s="39">
        <v>1</v>
      </c>
      <c r="D13">
        <v>3</v>
      </c>
      <c r="E13">
        <f>INDEX(Lotteries!C:C,MATCH(C13,Lotteries!A:A,0))*D13</f>
        <v>60</v>
      </c>
      <c r="F13" s="4">
        <f>D13*INDEX(Lotteries!G:G,MATCH(C13,Lotteries!A:A,0))</f>
        <v>0.41666666666666669</v>
      </c>
      <c r="G13" s="4">
        <f>INDEX(Lotteries!E:E,MATCH(C13,Lotteries!A:A,0))*D13/INDEX(Lotteries!D:D,MATCH(C13,Lotteries!A:A,0))*(INDEX(Lotteries!D:D,MATCH(C13,Lotteries!A:A,0))-D13)/INDEX(Lotteries!D:D,MATCH(C13,Lotteries!A:A,0))*(INDEX(Lotteries!D:D,MATCH(C13,Lotteries!A:A,0))-INDEX(Lotteries!E:E,MATCH(C13,Lotteries!A:A,0)))/(INDEX(Lotteries!D:D,MATCH(C13,Lotteries!A:A,0))-1)</f>
        <v>0.34868935837245701</v>
      </c>
      <c r="H13" s="2" t="s">
        <v>13</v>
      </c>
    </row>
    <row r="14" spans="1:11" x14ac:dyDescent="0.35">
      <c r="A14">
        <v>13</v>
      </c>
      <c r="B14">
        <v>13</v>
      </c>
      <c r="C14" s="39">
        <v>1</v>
      </c>
      <c r="D14">
        <v>5</v>
      </c>
      <c r="E14">
        <f>INDEX(Lotteries!C:C,MATCH(C14,Lotteries!A:A,0))*D14</f>
        <v>100</v>
      </c>
      <c r="F14" s="4">
        <f>D14*INDEX(Lotteries!G:G,MATCH(C14,Lotteries!A:A,0))</f>
        <v>0.69444444444444442</v>
      </c>
      <c r="G14" s="4">
        <f>INDEX(Lotteries!E:E,MATCH(C14,Lotteries!A:A,0))*D14/INDEX(Lotteries!D:D,MATCH(C14,Lotteries!A:A,0))*(INDEX(Lotteries!D:D,MATCH(C14,Lotteries!A:A,0))-D14)/INDEX(Lotteries!D:D,MATCH(C14,Lotteries!A:A,0))*(INDEX(Lotteries!D:D,MATCH(C14,Lotteries!A:A,0))-INDEX(Lotteries!E:E,MATCH(C14,Lotteries!A:A,0)))/(INDEX(Lotteries!D:D,MATCH(C14,Lotteries!A:A,0))-1)</f>
        <v>0.56430403408102947</v>
      </c>
      <c r="H14" s="2" t="s">
        <v>14</v>
      </c>
    </row>
    <row r="15" spans="1:11" x14ac:dyDescent="0.35">
      <c r="A15">
        <v>14</v>
      </c>
      <c r="B15">
        <v>14</v>
      </c>
      <c r="C15" s="39">
        <v>1</v>
      </c>
      <c r="D15">
        <v>5</v>
      </c>
      <c r="E15">
        <f>INDEX(Lotteries!C:C,MATCH(C15,Lotteries!A:A,0))*D15</f>
        <v>100</v>
      </c>
      <c r="F15" s="4">
        <f>D15*INDEX(Lotteries!G:G,MATCH(C15,Lotteries!A:A,0))</f>
        <v>0.69444444444444442</v>
      </c>
      <c r="G15" s="4">
        <f>INDEX(Lotteries!E:E,MATCH(C15,Lotteries!A:A,0))*D15/INDEX(Lotteries!D:D,MATCH(C15,Lotteries!A:A,0))*(INDEX(Lotteries!D:D,MATCH(C15,Lotteries!A:A,0))-D15)/INDEX(Lotteries!D:D,MATCH(C15,Lotteries!A:A,0))*(INDEX(Lotteries!D:D,MATCH(C15,Lotteries!A:A,0))-INDEX(Lotteries!E:E,MATCH(C15,Lotteries!A:A,0)))/(INDEX(Lotteries!D:D,MATCH(C15,Lotteries!A:A,0))-1)</f>
        <v>0.56430403408102947</v>
      </c>
      <c r="H15" s="2" t="s">
        <v>15</v>
      </c>
    </row>
    <row r="16" spans="1:11" x14ac:dyDescent="0.35">
      <c r="A16">
        <v>15</v>
      </c>
      <c r="B16">
        <v>15</v>
      </c>
      <c r="C16" s="39">
        <v>1</v>
      </c>
      <c r="D16">
        <v>6</v>
      </c>
      <c r="E16">
        <f>INDEX(Lotteries!C:C,MATCH(C16,Lotteries!A:A,0))*D16</f>
        <v>120</v>
      </c>
      <c r="F16" s="4">
        <f>D16*INDEX(Lotteries!G:G,MATCH(C16,Lotteries!A:A,0))</f>
        <v>0.83333333333333337</v>
      </c>
      <c r="G16" s="4">
        <f>INDEX(Lotteries!E:E,MATCH(C16,Lotteries!A:A,0))*D16/INDEX(Lotteries!D:D,MATCH(C16,Lotteries!A:A,0))*(INDEX(Lotteries!D:D,MATCH(C16,Lotteries!A:A,0))-D16)/INDEX(Lotteries!D:D,MATCH(C16,Lotteries!A:A,0))*(INDEX(Lotteries!D:D,MATCH(C16,Lotteries!A:A,0))-INDEX(Lotteries!E:E,MATCH(C16,Lotteries!A:A,0)))/(INDEX(Lotteries!D:D,MATCH(C16,Lotteries!A:A,0))-1)</f>
        <v>0.66705790297339584</v>
      </c>
      <c r="H16" s="2" t="s">
        <v>16</v>
      </c>
    </row>
    <row r="17" spans="1:8" x14ac:dyDescent="0.35">
      <c r="A17">
        <v>16</v>
      </c>
      <c r="B17">
        <v>1</v>
      </c>
      <c r="C17" s="39">
        <v>2</v>
      </c>
      <c r="D17">
        <v>5</v>
      </c>
      <c r="E17">
        <f>INDEX(Lotteries!C:C,MATCH(C17,Lotteries!A:A,0))*D17</f>
        <v>100</v>
      </c>
      <c r="F17" s="4">
        <f>D17*INDEX(Lotteries!G:G,MATCH(C17,Lotteries!A:A,0))</f>
        <v>0.3125</v>
      </c>
      <c r="G17" s="4">
        <f>INDEX(Lotteries!E:E,MATCH(C17,Lotteries!A:A,0))*D17/INDEX(Lotteries!D:D,MATCH(C17,Lotteries!A:A,0))*(INDEX(Lotteries!D:D,MATCH(C17,Lotteries!A:A,0))-D17)/INDEX(Lotteries!D:D,MATCH(C17,Lotteries!A:A,0))*(INDEX(Lotteries!D:D,MATCH(C17,Lotteries!A:A,0))-INDEX(Lotteries!E:E,MATCH(C17,Lotteries!A:A,0)))/(INDEX(Lotteries!D:D,MATCH(C17,Lotteries!A:A,0))-1)</f>
        <v>0.28063322368421051</v>
      </c>
      <c r="H17" s="2" t="s">
        <v>53</v>
      </c>
    </row>
    <row r="18" spans="1:8" x14ac:dyDescent="0.35">
      <c r="A18">
        <v>17</v>
      </c>
      <c r="B18">
        <v>16</v>
      </c>
      <c r="C18" s="39">
        <v>2</v>
      </c>
      <c r="D18">
        <v>3</v>
      </c>
      <c r="E18">
        <f>INDEX(Lotteries!C:C,MATCH(C18,Lotteries!A:A,0))*D18</f>
        <v>60</v>
      </c>
      <c r="F18" s="4">
        <f>D18*INDEX(Lotteries!G:G,MATCH(C18,Lotteries!A:A,0))</f>
        <v>0.1875</v>
      </c>
      <c r="G18" s="4">
        <f>INDEX(Lotteries!E:E,MATCH(C18,Lotteries!A:A,0))*D18/INDEX(Lotteries!D:D,MATCH(C18,Lotteries!A:A,0))*(INDEX(Lotteries!D:D,MATCH(C18,Lotteries!A:A,0))-D18)/INDEX(Lotteries!D:D,MATCH(C18,Lotteries!A:A,0))*(INDEX(Lotteries!D:D,MATCH(C18,Lotteries!A:A,0))-INDEX(Lotteries!E:E,MATCH(C18,Lotteries!A:A,0)))/(INDEX(Lotteries!D:D,MATCH(C18,Lotteries!A:A,0))-1)</f>
        <v>0.17208059210526316</v>
      </c>
      <c r="H18" s="2" t="s">
        <v>23</v>
      </c>
    </row>
    <row r="19" spans="1:8" x14ac:dyDescent="0.35">
      <c r="A19">
        <v>18</v>
      </c>
      <c r="B19">
        <v>2</v>
      </c>
      <c r="C19" s="39">
        <v>2</v>
      </c>
      <c r="D19">
        <v>5</v>
      </c>
      <c r="E19">
        <f>INDEX(Lotteries!C:C,MATCH(C19,Lotteries!A:A,0))*D19</f>
        <v>100</v>
      </c>
      <c r="F19" s="4">
        <f>D19*INDEX(Lotteries!G:G,MATCH(C19,Lotteries!A:A,0))</f>
        <v>0.3125</v>
      </c>
      <c r="G19" s="4">
        <f>INDEX(Lotteries!E:E,MATCH(C19,Lotteries!A:A,0))*D19/INDEX(Lotteries!D:D,MATCH(C19,Lotteries!A:A,0))*(INDEX(Lotteries!D:D,MATCH(C19,Lotteries!A:A,0))-D19)/INDEX(Lotteries!D:D,MATCH(C19,Lotteries!A:A,0))*(INDEX(Lotteries!D:D,MATCH(C19,Lotteries!A:A,0))-INDEX(Lotteries!E:E,MATCH(C19,Lotteries!A:A,0)))/(INDEX(Lotteries!D:D,MATCH(C19,Lotteries!A:A,0))-1)</f>
        <v>0.28063322368421051</v>
      </c>
      <c r="H19" s="2" t="s">
        <v>3</v>
      </c>
    </row>
    <row r="20" spans="1:8" x14ac:dyDescent="0.35">
      <c r="A20">
        <v>19</v>
      </c>
      <c r="B20">
        <v>3</v>
      </c>
      <c r="C20" s="39">
        <v>2</v>
      </c>
      <c r="D20">
        <v>5</v>
      </c>
      <c r="E20">
        <f>INDEX(Lotteries!C:C,MATCH(C20,Lotteries!A:A,0))*D20</f>
        <v>100</v>
      </c>
      <c r="F20" s="4">
        <f>D20*INDEX(Lotteries!G:G,MATCH(C20,Lotteries!A:A,0))</f>
        <v>0.3125</v>
      </c>
      <c r="G20" s="4">
        <f>INDEX(Lotteries!E:E,MATCH(C20,Lotteries!A:A,0))*D20/INDEX(Lotteries!D:D,MATCH(C20,Lotteries!A:A,0))*(INDEX(Lotteries!D:D,MATCH(C20,Lotteries!A:A,0))-D20)/INDEX(Lotteries!D:D,MATCH(C20,Lotteries!A:A,0))*(INDEX(Lotteries!D:D,MATCH(C20,Lotteries!A:A,0))-INDEX(Lotteries!E:E,MATCH(C20,Lotteries!A:A,0)))/(INDEX(Lotteries!D:D,MATCH(C20,Lotteries!A:A,0))-1)</f>
        <v>0.28063322368421051</v>
      </c>
      <c r="H20" s="2" t="s">
        <v>4</v>
      </c>
    </row>
    <row r="21" spans="1:8" x14ac:dyDescent="0.35">
      <c r="A21">
        <v>20</v>
      </c>
      <c r="B21">
        <v>4</v>
      </c>
      <c r="C21" s="39">
        <v>2</v>
      </c>
      <c r="D21">
        <v>2</v>
      </c>
      <c r="E21">
        <f>INDEX(Lotteries!C:C,MATCH(C21,Lotteries!A:A,0))*D21</f>
        <v>40</v>
      </c>
      <c r="F21" s="4">
        <f>D21*INDEX(Lotteries!G:G,MATCH(C21,Lotteries!A:A,0))</f>
        <v>0.125</v>
      </c>
      <c r="G21" s="4">
        <f>INDEX(Lotteries!E:E,MATCH(C21,Lotteries!A:A,0))*D21/INDEX(Lotteries!D:D,MATCH(C21,Lotteries!A:A,0))*(INDEX(Lotteries!D:D,MATCH(C21,Lotteries!A:A,0))-D21)/INDEX(Lotteries!D:D,MATCH(C21,Lotteries!A:A,0))*(INDEX(Lotteries!D:D,MATCH(C21,Lotteries!A:A,0))-INDEX(Lotteries!E:E,MATCH(C21,Lotteries!A:A,0)))/(INDEX(Lotteries!D:D,MATCH(C21,Lotteries!A:A,0))-1)</f>
        <v>0.11595394736842106</v>
      </c>
      <c r="H21" s="2" t="s">
        <v>5</v>
      </c>
    </row>
    <row r="22" spans="1:8" x14ac:dyDescent="0.35">
      <c r="A22">
        <v>21</v>
      </c>
      <c r="B22">
        <v>17</v>
      </c>
      <c r="C22" s="39">
        <v>2</v>
      </c>
      <c r="D22">
        <v>2</v>
      </c>
      <c r="E22">
        <f>INDEX(Lotteries!C:C,MATCH(C22,Lotteries!A:A,0))*D22</f>
        <v>40</v>
      </c>
      <c r="F22" s="4">
        <f>D22*INDEX(Lotteries!G:G,MATCH(C22,Lotteries!A:A,0))</f>
        <v>0.125</v>
      </c>
      <c r="G22" s="4">
        <f>INDEX(Lotteries!E:E,MATCH(C22,Lotteries!A:A,0))*D22/INDEX(Lotteries!D:D,MATCH(C22,Lotteries!A:A,0))*(INDEX(Lotteries!D:D,MATCH(C22,Lotteries!A:A,0))-D22)/INDEX(Lotteries!D:D,MATCH(C22,Lotteries!A:A,0))*(INDEX(Lotteries!D:D,MATCH(C22,Lotteries!A:A,0))-INDEX(Lotteries!E:E,MATCH(C22,Lotteries!A:A,0)))/(INDEX(Lotteries!D:D,MATCH(C22,Lotteries!A:A,0))-1)</f>
        <v>0.11595394736842106</v>
      </c>
      <c r="H22" s="2" t="s">
        <v>24</v>
      </c>
    </row>
    <row r="23" spans="1:8" x14ac:dyDescent="0.35">
      <c r="A23">
        <v>22</v>
      </c>
      <c r="B23">
        <v>5</v>
      </c>
      <c r="C23" s="39">
        <v>2</v>
      </c>
      <c r="D23">
        <v>5</v>
      </c>
      <c r="E23">
        <f>INDEX(Lotteries!C:C,MATCH(C23,Lotteries!A:A,0))*D23</f>
        <v>100</v>
      </c>
      <c r="F23" s="4">
        <f>D23*INDEX(Lotteries!G:G,MATCH(C23,Lotteries!A:A,0))</f>
        <v>0.3125</v>
      </c>
      <c r="G23" s="4">
        <f>INDEX(Lotteries!E:E,MATCH(C23,Lotteries!A:A,0))*D23/INDEX(Lotteries!D:D,MATCH(C23,Lotteries!A:A,0))*(INDEX(Lotteries!D:D,MATCH(C23,Lotteries!A:A,0))-D23)/INDEX(Lotteries!D:D,MATCH(C23,Lotteries!A:A,0))*(INDEX(Lotteries!D:D,MATCH(C23,Lotteries!A:A,0))-INDEX(Lotteries!E:E,MATCH(C23,Lotteries!A:A,0)))/(INDEX(Lotteries!D:D,MATCH(C23,Lotteries!A:A,0))-1)</f>
        <v>0.28063322368421051</v>
      </c>
      <c r="H23" s="2" t="s">
        <v>6</v>
      </c>
    </row>
    <row r="24" spans="1:8" x14ac:dyDescent="0.35">
      <c r="A24">
        <v>23</v>
      </c>
      <c r="B24">
        <v>18</v>
      </c>
      <c r="C24" s="39">
        <v>2</v>
      </c>
      <c r="D24">
        <v>5</v>
      </c>
      <c r="E24">
        <f>INDEX(Lotteries!C:C,MATCH(C24,Lotteries!A:A,0))*D24</f>
        <v>100</v>
      </c>
      <c r="F24" s="4">
        <f>D24*INDEX(Lotteries!G:G,MATCH(C24,Lotteries!A:A,0))</f>
        <v>0.3125</v>
      </c>
      <c r="G24" s="4">
        <f>INDEX(Lotteries!E:E,MATCH(C24,Lotteries!A:A,0))*D24/INDEX(Lotteries!D:D,MATCH(C24,Lotteries!A:A,0))*(INDEX(Lotteries!D:D,MATCH(C24,Lotteries!A:A,0))-D24)/INDEX(Lotteries!D:D,MATCH(C24,Lotteries!A:A,0))*(INDEX(Lotteries!D:D,MATCH(C24,Lotteries!A:A,0))-INDEX(Lotteries!E:E,MATCH(C24,Lotteries!A:A,0)))/(INDEX(Lotteries!D:D,MATCH(C24,Lotteries!A:A,0))-1)</f>
        <v>0.28063322368421051</v>
      </c>
      <c r="H24" s="2" t="s">
        <v>25</v>
      </c>
    </row>
    <row r="25" spans="1:8" x14ac:dyDescent="0.35">
      <c r="A25">
        <v>24</v>
      </c>
      <c r="B25">
        <v>6</v>
      </c>
      <c r="C25" s="39">
        <v>2</v>
      </c>
      <c r="D25">
        <v>5</v>
      </c>
      <c r="E25">
        <f>INDEX(Lotteries!C:C,MATCH(C25,Lotteries!A:A,0))*D25</f>
        <v>100</v>
      </c>
      <c r="F25" s="4">
        <f>D25*INDEX(Lotteries!G:G,MATCH(C25,Lotteries!A:A,0))</f>
        <v>0.3125</v>
      </c>
      <c r="G25" s="4">
        <f>INDEX(Lotteries!E:E,MATCH(C25,Lotteries!A:A,0))*D25/INDEX(Lotteries!D:D,MATCH(C25,Lotteries!A:A,0))*(INDEX(Lotteries!D:D,MATCH(C25,Lotteries!A:A,0))-D25)/INDEX(Lotteries!D:D,MATCH(C25,Lotteries!A:A,0))*(INDEX(Lotteries!D:D,MATCH(C25,Lotteries!A:A,0))-INDEX(Lotteries!E:E,MATCH(C25,Lotteries!A:A,0)))/(INDEX(Lotteries!D:D,MATCH(C25,Lotteries!A:A,0))-1)</f>
        <v>0.28063322368421051</v>
      </c>
      <c r="H25" s="2" t="s">
        <v>7</v>
      </c>
    </row>
    <row r="26" spans="1:8" x14ac:dyDescent="0.35">
      <c r="A26">
        <v>25</v>
      </c>
      <c r="B26">
        <v>19</v>
      </c>
      <c r="C26" s="39">
        <v>2</v>
      </c>
      <c r="D26">
        <v>10</v>
      </c>
      <c r="E26">
        <f>INDEX(Lotteries!C:C,MATCH(C26,Lotteries!A:A,0))*D26</f>
        <v>200</v>
      </c>
      <c r="F26" s="4">
        <f>D26*INDEX(Lotteries!G:G,MATCH(C26,Lotteries!A:A,0))</f>
        <v>0.625</v>
      </c>
      <c r="G26" s="4">
        <f>INDEX(Lotteries!E:E,MATCH(C26,Lotteries!A:A,0))*D26/INDEX(Lotteries!D:D,MATCH(C26,Lotteries!A:A,0))*(INDEX(Lotteries!D:D,MATCH(C26,Lotteries!A:A,0))-D26)/INDEX(Lotteries!D:D,MATCH(C26,Lotteries!A:A,0))*(INDEX(Lotteries!D:D,MATCH(C26,Lotteries!A:A,0))-INDEX(Lotteries!E:E,MATCH(C26,Lotteries!A:A,0)))/(INDEX(Lotteries!D:D,MATCH(C26,Lotteries!A:A,0))-1)</f>
        <v>0.53042763157894735</v>
      </c>
      <c r="H26" s="2" t="s">
        <v>26</v>
      </c>
    </row>
    <row r="27" spans="1:8" x14ac:dyDescent="0.35">
      <c r="A27">
        <v>26</v>
      </c>
      <c r="B27">
        <v>20</v>
      </c>
      <c r="C27" s="39">
        <v>2</v>
      </c>
      <c r="D27">
        <v>2</v>
      </c>
      <c r="E27">
        <f>INDEX(Lotteries!C:C,MATCH(C27,Lotteries!A:A,0))*D27</f>
        <v>40</v>
      </c>
      <c r="F27" s="4">
        <f>D27*INDEX(Lotteries!G:G,MATCH(C27,Lotteries!A:A,0))</f>
        <v>0.125</v>
      </c>
      <c r="G27" s="4">
        <f>INDEX(Lotteries!E:E,MATCH(C27,Lotteries!A:A,0))*D27/INDEX(Lotteries!D:D,MATCH(C27,Lotteries!A:A,0))*(INDEX(Lotteries!D:D,MATCH(C27,Lotteries!A:A,0))-D27)/INDEX(Lotteries!D:D,MATCH(C27,Lotteries!A:A,0))*(INDEX(Lotteries!D:D,MATCH(C27,Lotteries!A:A,0))-INDEX(Lotteries!E:E,MATCH(C27,Lotteries!A:A,0)))/(INDEX(Lotteries!D:D,MATCH(C27,Lotteries!A:A,0))-1)</f>
        <v>0.11595394736842106</v>
      </c>
      <c r="H27" s="2" t="s">
        <v>27</v>
      </c>
    </row>
    <row r="28" spans="1:8" x14ac:dyDescent="0.35">
      <c r="A28">
        <v>27</v>
      </c>
      <c r="B28">
        <v>21</v>
      </c>
      <c r="C28" s="39">
        <v>2</v>
      </c>
      <c r="D28">
        <v>5</v>
      </c>
      <c r="E28">
        <f>INDEX(Lotteries!C:C,MATCH(C28,Lotteries!A:A,0))*D28</f>
        <v>100</v>
      </c>
      <c r="F28" s="4">
        <f>D28*INDEX(Lotteries!G:G,MATCH(C28,Lotteries!A:A,0))</f>
        <v>0.3125</v>
      </c>
      <c r="G28" s="4">
        <f>INDEX(Lotteries!E:E,MATCH(C28,Lotteries!A:A,0))*D28/INDEX(Lotteries!D:D,MATCH(C28,Lotteries!A:A,0))*(INDEX(Lotteries!D:D,MATCH(C28,Lotteries!A:A,0))-D28)/INDEX(Lotteries!D:D,MATCH(C28,Lotteries!A:A,0))*(INDEX(Lotteries!D:D,MATCH(C28,Lotteries!A:A,0))-INDEX(Lotteries!E:E,MATCH(C28,Lotteries!A:A,0)))/(INDEX(Lotteries!D:D,MATCH(C28,Lotteries!A:A,0))-1)</f>
        <v>0.28063322368421051</v>
      </c>
      <c r="H28" s="2" t="s">
        <v>28</v>
      </c>
    </row>
    <row r="29" spans="1:8" x14ac:dyDescent="0.35">
      <c r="A29">
        <v>28</v>
      </c>
      <c r="B29">
        <v>8</v>
      </c>
      <c r="C29" s="39">
        <v>2</v>
      </c>
      <c r="D29">
        <v>10</v>
      </c>
      <c r="E29">
        <f>INDEX(Lotteries!C:C,MATCH(C29,Lotteries!A:A,0))*D29</f>
        <v>200</v>
      </c>
      <c r="F29" s="4">
        <f>D29*INDEX(Lotteries!G:G,MATCH(C29,Lotteries!A:A,0))</f>
        <v>0.625</v>
      </c>
      <c r="G29" s="4">
        <f>INDEX(Lotteries!E:E,MATCH(C29,Lotteries!A:A,0))*D29/INDEX(Lotteries!D:D,MATCH(C29,Lotteries!A:A,0))*(INDEX(Lotteries!D:D,MATCH(C29,Lotteries!A:A,0))-D29)/INDEX(Lotteries!D:D,MATCH(C29,Lotteries!A:A,0))*(INDEX(Lotteries!D:D,MATCH(C29,Lotteries!A:A,0))-INDEX(Lotteries!E:E,MATCH(C29,Lotteries!A:A,0)))/(INDEX(Lotteries!D:D,MATCH(C29,Lotteries!A:A,0))-1)</f>
        <v>0.53042763157894735</v>
      </c>
      <c r="H29" s="2" t="s">
        <v>9</v>
      </c>
    </row>
    <row r="30" spans="1:8" x14ac:dyDescent="0.35">
      <c r="A30">
        <v>29</v>
      </c>
      <c r="B30">
        <v>22</v>
      </c>
      <c r="C30" s="39">
        <v>2</v>
      </c>
      <c r="D30">
        <v>5</v>
      </c>
      <c r="E30">
        <f>INDEX(Lotteries!C:C,MATCH(C30,Lotteries!A:A,0))*D30</f>
        <v>100</v>
      </c>
      <c r="F30" s="4">
        <f>D30*INDEX(Lotteries!G:G,MATCH(C30,Lotteries!A:A,0))</f>
        <v>0.3125</v>
      </c>
      <c r="G30" s="4">
        <f>INDEX(Lotteries!E:E,MATCH(C30,Lotteries!A:A,0))*D30/INDEX(Lotteries!D:D,MATCH(C30,Lotteries!A:A,0))*(INDEX(Lotteries!D:D,MATCH(C30,Lotteries!A:A,0))-D30)/INDEX(Lotteries!D:D,MATCH(C30,Lotteries!A:A,0))*(INDEX(Lotteries!D:D,MATCH(C30,Lotteries!A:A,0))-INDEX(Lotteries!E:E,MATCH(C30,Lotteries!A:A,0)))/(INDEX(Lotteries!D:D,MATCH(C30,Lotteries!A:A,0))-1)</f>
        <v>0.28063322368421051</v>
      </c>
      <c r="H30" s="2" t="s">
        <v>29</v>
      </c>
    </row>
    <row r="31" spans="1:8" x14ac:dyDescent="0.35">
      <c r="A31">
        <v>30</v>
      </c>
      <c r="B31">
        <v>10</v>
      </c>
      <c r="C31" s="39">
        <v>2</v>
      </c>
      <c r="D31">
        <v>5</v>
      </c>
      <c r="E31">
        <f>INDEX(Lotteries!C:C,MATCH(C31,Lotteries!A:A,0))*D31</f>
        <v>100</v>
      </c>
      <c r="F31" s="4">
        <f>D31*INDEX(Lotteries!G:G,MATCH(C31,Lotteries!A:A,0))</f>
        <v>0.3125</v>
      </c>
      <c r="G31" s="4">
        <f>INDEX(Lotteries!E:E,MATCH(C31,Lotteries!A:A,0))*D31/INDEX(Lotteries!D:D,MATCH(C31,Lotteries!A:A,0))*(INDEX(Lotteries!D:D,MATCH(C31,Lotteries!A:A,0))-D31)/INDEX(Lotteries!D:D,MATCH(C31,Lotteries!A:A,0))*(INDEX(Lotteries!D:D,MATCH(C31,Lotteries!A:A,0))-INDEX(Lotteries!E:E,MATCH(C31,Lotteries!A:A,0)))/(INDEX(Lotteries!D:D,MATCH(C31,Lotteries!A:A,0))-1)</f>
        <v>0.28063322368421051</v>
      </c>
      <c r="H31" s="2" t="s">
        <v>11</v>
      </c>
    </row>
    <row r="32" spans="1:8" x14ac:dyDescent="0.35">
      <c r="A32">
        <v>31</v>
      </c>
      <c r="B32">
        <v>11</v>
      </c>
      <c r="C32" s="39">
        <v>2</v>
      </c>
      <c r="D32">
        <v>5</v>
      </c>
      <c r="E32">
        <f>INDEX(Lotteries!C:C,MATCH(C32,Lotteries!A:A,0))*D32</f>
        <v>100</v>
      </c>
      <c r="F32" s="4">
        <f>D32*INDEX(Lotteries!G:G,MATCH(C32,Lotteries!A:A,0))</f>
        <v>0.3125</v>
      </c>
      <c r="G32" s="4">
        <f>INDEX(Lotteries!E:E,MATCH(C32,Lotteries!A:A,0))*D32/INDEX(Lotteries!D:D,MATCH(C32,Lotteries!A:A,0))*(INDEX(Lotteries!D:D,MATCH(C32,Lotteries!A:A,0))-D32)/INDEX(Lotteries!D:D,MATCH(C32,Lotteries!A:A,0))*(INDEX(Lotteries!D:D,MATCH(C32,Lotteries!A:A,0))-INDEX(Lotteries!E:E,MATCH(C32,Lotteries!A:A,0)))/(INDEX(Lotteries!D:D,MATCH(C32,Lotteries!A:A,0))-1)</f>
        <v>0.28063322368421051</v>
      </c>
      <c r="H32" s="2" t="s">
        <v>12</v>
      </c>
    </row>
    <row r="33" spans="1:8" x14ac:dyDescent="0.35">
      <c r="A33">
        <v>32</v>
      </c>
      <c r="B33">
        <v>12</v>
      </c>
      <c r="C33" s="39">
        <v>2</v>
      </c>
      <c r="D33">
        <v>2</v>
      </c>
      <c r="E33">
        <f>INDEX(Lotteries!C:C,MATCH(C33,Lotteries!A:A,0))*D33</f>
        <v>40</v>
      </c>
      <c r="F33" s="4">
        <f>D33*INDEX(Lotteries!G:G,MATCH(C33,Lotteries!A:A,0))</f>
        <v>0.125</v>
      </c>
      <c r="G33" s="4">
        <f>INDEX(Lotteries!E:E,MATCH(C33,Lotteries!A:A,0))*D33/INDEX(Lotteries!D:D,MATCH(C33,Lotteries!A:A,0))*(INDEX(Lotteries!D:D,MATCH(C33,Lotteries!A:A,0))-D33)/INDEX(Lotteries!D:D,MATCH(C33,Lotteries!A:A,0))*(INDEX(Lotteries!D:D,MATCH(C33,Lotteries!A:A,0))-INDEX(Lotteries!E:E,MATCH(C33,Lotteries!A:A,0)))/(INDEX(Lotteries!D:D,MATCH(C33,Lotteries!A:A,0))-1)</f>
        <v>0.11595394736842106</v>
      </c>
      <c r="H33" s="2" t="s">
        <v>13</v>
      </c>
    </row>
    <row r="34" spans="1:8" x14ac:dyDescent="0.35">
      <c r="A34">
        <v>33</v>
      </c>
      <c r="B34">
        <v>23</v>
      </c>
      <c r="C34" s="39">
        <v>2</v>
      </c>
      <c r="D34">
        <v>5</v>
      </c>
      <c r="E34">
        <f>INDEX(Lotteries!C:C,MATCH(C34,Lotteries!A:A,0))*D34</f>
        <v>100</v>
      </c>
      <c r="F34" s="4">
        <f>D34*INDEX(Lotteries!G:G,MATCH(C34,Lotteries!A:A,0))</f>
        <v>0.3125</v>
      </c>
      <c r="G34" s="4">
        <f>INDEX(Lotteries!E:E,MATCH(C34,Lotteries!A:A,0))*D34/INDEX(Lotteries!D:D,MATCH(C34,Lotteries!A:A,0))*(INDEX(Lotteries!D:D,MATCH(C34,Lotteries!A:A,0))-D34)/INDEX(Lotteries!D:D,MATCH(C34,Lotteries!A:A,0))*(INDEX(Lotteries!D:D,MATCH(C34,Lotteries!A:A,0))-INDEX(Lotteries!E:E,MATCH(C34,Lotteries!A:A,0)))/(INDEX(Lotteries!D:D,MATCH(C34,Lotteries!A:A,0))-1)</f>
        <v>0.28063322368421051</v>
      </c>
      <c r="H34" s="2" t="s">
        <v>30</v>
      </c>
    </row>
    <row r="35" spans="1:8" x14ac:dyDescent="0.35">
      <c r="A35">
        <v>34</v>
      </c>
      <c r="B35">
        <v>24</v>
      </c>
      <c r="C35" s="39">
        <v>2</v>
      </c>
      <c r="D35">
        <v>5</v>
      </c>
      <c r="E35">
        <f>INDEX(Lotteries!C:C,MATCH(C35,Lotteries!A:A,0))*D35</f>
        <v>100</v>
      </c>
      <c r="F35" s="4">
        <f>D35*INDEX(Lotteries!G:G,MATCH(C35,Lotteries!A:A,0))</f>
        <v>0.3125</v>
      </c>
      <c r="G35" s="4">
        <f>INDEX(Lotteries!E:E,MATCH(C35,Lotteries!A:A,0))*D35/INDEX(Lotteries!D:D,MATCH(C35,Lotteries!A:A,0))*(INDEX(Lotteries!D:D,MATCH(C35,Lotteries!A:A,0))-D35)/INDEX(Lotteries!D:D,MATCH(C35,Lotteries!A:A,0))*(INDEX(Lotteries!D:D,MATCH(C35,Lotteries!A:A,0))-INDEX(Lotteries!E:E,MATCH(C35,Lotteries!A:A,0)))/(INDEX(Lotteries!D:D,MATCH(C35,Lotteries!A:A,0))-1)</f>
        <v>0.28063322368421051</v>
      </c>
      <c r="H35" s="2" t="s">
        <v>31</v>
      </c>
    </row>
    <row r="36" spans="1:8" x14ac:dyDescent="0.35">
      <c r="A36">
        <v>35</v>
      </c>
      <c r="B36">
        <v>15</v>
      </c>
      <c r="C36" s="39">
        <v>2</v>
      </c>
      <c r="D36">
        <v>5</v>
      </c>
      <c r="E36">
        <f>INDEX(Lotteries!C:C,MATCH(C36,Lotteries!A:A,0))*D36</f>
        <v>100</v>
      </c>
      <c r="F36" s="4">
        <f>D36*INDEX(Lotteries!G:G,MATCH(C36,Lotteries!A:A,0))</f>
        <v>0.3125</v>
      </c>
      <c r="G36" s="4">
        <f>INDEX(Lotteries!E:E,MATCH(C36,Lotteries!A:A,0))*D36/INDEX(Lotteries!D:D,MATCH(C36,Lotteries!A:A,0))*(INDEX(Lotteries!D:D,MATCH(C36,Lotteries!A:A,0))-D36)/INDEX(Lotteries!D:D,MATCH(C36,Lotteries!A:A,0))*(INDEX(Lotteries!D:D,MATCH(C36,Lotteries!A:A,0))-INDEX(Lotteries!E:E,MATCH(C36,Lotteries!A:A,0)))/(INDEX(Lotteries!D:D,MATCH(C36,Lotteries!A:A,0))-1)</f>
        <v>0.28063322368421051</v>
      </c>
      <c r="H36" s="2" t="s">
        <v>16</v>
      </c>
    </row>
    <row r="37" spans="1:8" x14ac:dyDescent="0.35">
      <c r="A37">
        <v>36</v>
      </c>
      <c r="B37">
        <v>25</v>
      </c>
      <c r="C37" s="39">
        <v>3</v>
      </c>
      <c r="D37">
        <v>2</v>
      </c>
      <c r="E37">
        <f>INDEX(Lotteries!C:C,MATCH(C37,Lotteries!A:A,0))*D37</f>
        <v>20</v>
      </c>
      <c r="F37" s="4">
        <f>D37*INDEX(Lotteries!G:G,MATCH(C37,Lotteries!A:A,0))</f>
        <v>6.3829787234042548E-2</v>
      </c>
      <c r="G37" s="4">
        <f>INDEX(Lotteries!E:E,MATCH(C37,Lotteries!A:A,0))*D37/INDEX(Lotteries!D:D,MATCH(C37,Lotteries!A:A,0))*(INDEX(Lotteries!D:D,MATCH(C37,Lotteries!A:A,0))-D37)/INDEX(Lotteries!D:D,MATCH(C37,Lotteries!A:A,0))*(INDEX(Lotteries!D:D,MATCH(C37,Lotteries!A:A,0))-INDEX(Lotteries!E:E,MATCH(C37,Lotteries!A:A,0)))/(INDEX(Lotteries!D:D,MATCH(C37,Lotteries!A:A,0))-1)</f>
        <v>6.1462224298748667E-2</v>
      </c>
      <c r="H37" s="2" t="s">
        <v>35</v>
      </c>
    </row>
    <row r="38" spans="1:8" x14ac:dyDescent="0.35">
      <c r="A38">
        <v>37</v>
      </c>
      <c r="B38">
        <v>3</v>
      </c>
      <c r="C38" s="39">
        <v>3</v>
      </c>
      <c r="D38">
        <v>10</v>
      </c>
      <c r="E38">
        <f>INDEX(Lotteries!C:C,MATCH(C38,Lotteries!A:A,0))*D38</f>
        <v>100</v>
      </c>
      <c r="F38" s="4">
        <f>D38*INDEX(Lotteries!G:G,MATCH(C38,Lotteries!A:A,0))</f>
        <v>0.31914893617021273</v>
      </c>
      <c r="G38" s="4">
        <f>INDEX(Lotteries!E:E,MATCH(C38,Lotteries!A:A,0))*D38/INDEX(Lotteries!D:D,MATCH(C38,Lotteries!A:A,0))*(INDEX(Lotteries!D:D,MATCH(C38,Lotteries!A:A,0))-D38)/INDEX(Lotteries!D:D,MATCH(C38,Lotteries!A:A,0))*(INDEX(Lotteries!D:D,MATCH(C38,Lotteries!A:A,0))-INDEX(Lotteries!E:E,MATCH(C38,Lotteries!A:A,0)))/(INDEX(Lotteries!D:D,MATCH(C38,Lotteries!A:A,0))-1)</f>
        <v>0.2940934388488512</v>
      </c>
      <c r="H38" s="2" t="s">
        <v>4</v>
      </c>
    </row>
    <row r="39" spans="1:8" x14ac:dyDescent="0.35">
      <c r="A39">
        <v>38</v>
      </c>
      <c r="B39">
        <v>4</v>
      </c>
      <c r="C39" s="39">
        <v>3</v>
      </c>
      <c r="D39">
        <v>10</v>
      </c>
      <c r="E39">
        <f>INDEX(Lotteries!C:C,MATCH(C39,Lotteries!A:A,0))*D39</f>
        <v>100</v>
      </c>
      <c r="F39" s="4">
        <f>D39*INDEX(Lotteries!G:G,MATCH(C39,Lotteries!A:A,0))</f>
        <v>0.31914893617021273</v>
      </c>
      <c r="G39" s="4">
        <f>INDEX(Lotteries!E:E,MATCH(C39,Lotteries!A:A,0))*D39/INDEX(Lotteries!D:D,MATCH(C39,Lotteries!A:A,0))*(INDEX(Lotteries!D:D,MATCH(C39,Lotteries!A:A,0))-D39)/INDEX(Lotteries!D:D,MATCH(C39,Lotteries!A:A,0))*(INDEX(Lotteries!D:D,MATCH(C39,Lotteries!A:A,0))-INDEX(Lotteries!E:E,MATCH(C39,Lotteries!A:A,0)))/(INDEX(Lotteries!D:D,MATCH(C39,Lotteries!A:A,0))-1)</f>
        <v>0.2940934388488512</v>
      </c>
      <c r="H39" s="2" t="s">
        <v>5</v>
      </c>
    </row>
    <row r="40" spans="1:8" x14ac:dyDescent="0.35">
      <c r="A40">
        <v>39</v>
      </c>
      <c r="B40">
        <v>5</v>
      </c>
      <c r="C40" s="39">
        <v>3</v>
      </c>
      <c r="D40">
        <v>12</v>
      </c>
      <c r="E40">
        <f>INDEX(Lotteries!C:C,MATCH(C40,Lotteries!A:A,0))*D40</f>
        <v>120</v>
      </c>
      <c r="F40" s="4">
        <f>D40*INDEX(Lotteries!G:G,MATCH(C40,Lotteries!A:A,0))</f>
        <v>0.38297872340425532</v>
      </c>
      <c r="G40" s="4">
        <f>INDEX(Lotteries!E:E,MATCH(C40,Lotteries!A:A,0))*D40/INDEX(Lotteries!D:D,MATCH(C40,Lotteries!A:A,0))*(INDEX(Lotteries!D:D,MATCH(C40,Lotteries!A:A,0))-D40)/INDEX(Lotteries!D:D,MATCH(C40,Lotteries!A:A,0))*(INDEX(Lotteries!D:D,MATCH(C40,Lotteries!A:A,0))-INDEX(Lotteries!E:E,MATCH(C40,Lotteries!A:A,0)))/(INDEX(Lotteries!D:D,MATCH(C40,Lotteries!A:A,0))-1)</f>
        <v>0.34894682182515374</v>
      </c>
      <c r="H40" s="2" t="s">
        <v>6</v>
      </c>
    </row>
    <row r="41" spans="1:8" x14ac:dyDescent="0.35">
      <c r="A41">
        <v>40</v>
      </c>
      <c r="B41">
        <v>26</v>
      </c>
      <c r="C41" s="39">
        <v>3</v>
      </c>
      <c r="D41">
        <v>10</v>
      </c>
      <c r="E41">
        <f>INDEX(Lotteries!C:C,MATCH(C41,Lotteries!A:A,0))*D41</f>
        <v>100</v>
      </c>
      <c r="F41" s="4">
        <f>D41*INDEX(Lotteries!G:G,MATCH(C41,Lotteries!A:A,0))</f>
        <v>0.31914893617021273</v>
      </c>
      <c r="G41" s="4">
        <f>INDEX(Lotteries!E:E,MATCH(C41,Lotteries!A:A,0))*D41/INDEX(Lotteries!D:D,MATCH(C41,Lotteries!A:A,0))*(INDEX(Lotteries!D:D,MATCH(C41,Lotteries!A:A,0))-D41)/INDEX(Lotteries!D:D,MATCH(C41,Lotteries!A:A,0))*(INDEX(Lotteries!D:D,MATCH(C41,Lotteries!A:A,0))-INDEX(Lotteries!E:E,MATCH(C41,Lotteries!A:A,0)))/(INDEX(Lotteries!D:D,MATCH(C41,Lotteries!A:A,0))-1)</f>
        <v>0.2940934388488512</v>
      </c>
      <c r="H41" s="2" t="s">
        <v>36</v>
      </c>
    </row>
    <row r="42" spans="1:8" x14ac:dyDescent="0.35">
      <c r="A42">
        <v>41</v>
      </c>
      <c r="B42">
        <v>18</v>
      </c>
      <c r="C42" s="39">
        <v>3</v>
      </c>
      <c r="D42">
        <v>5</v>
      </c>
      <c r="E42">
        <f>INDEX(Lotteries!C:C,MATCH(C42,Lotteries!A:A,0))*D42</f>
        <v>50</v>
      </c>
      <c r="F42" s="4">
        <f>D42*INDEX(Lotteries!G:G,MATCH(C42,Lotteries!A:A,0))</f>
        <v>0.15957446808510636</v>
      </c>
      <c r="G42" s="4">
        <f>INDEX(Lotteries!E:E,MATCH(C42,Lotteries!A:A,0))*D42/INDEX(Lotteries!D:D,MATCH(C42,Lotteries!A:A,0))*(INDEX(Lotteries!D:D,MATCH(C42,Lotteries!A:A,0))-D42)/INDEX(Lotteries!D:D,MATCH(C42,Lotteries!A:A,0))*(INDEX(Lotteries!D:D,MATCH(C42,Lotteries!A:A,0))-INDEX(Lotteries!E:E,MATCH(C42,Lotteries!A:A,0)))/(INDEX(Lotteries!D:D,MATCH(C42,Lotteries!A:A,0))-1)</f>
        <v>0.15117724525095441</v>
      </c>
      <c r="H42" s="2" t="s">
        <v>25</v>
      </c>
    </row>
    <row r="43" spans="1:8" x14ac:dyDescent="0.35">
      <c r="A43">
        <v>42</v>
      </c>
      <c r="B43">
        <v>6</v>
      </c>
      <c r="C43" s="39">
        <v>3</v>
      </c>
      <c r="D43">
        <v>10</v>
      </c>
      <c r="E43">
        <f>INDEX(Lotteries!C:C,MATCH(C43,Lotteries!A:A,0))*D43</f>
        <v>100</v>
      </c>
      <c r="F43" s="4">
        <f>D43*INDEX(Lotteries!G:G,MATCH(C43,Lotteries!A:A,0))</f>
        <v>0.31914893617021273</v>
      </c>
      <c r="G43" s="4">
        <f>INDEX(Lotteries!E:E,MATCH(C43,Lotteries!A:A,0))*D43/INDEX(Lotteries!D:D,MATCH(C43,Lotteries!A:A,0))*(INDEX(Lotteries!D:D,MATCH(C43,Lotteries!A:A,0))-D43)/INDEX(Lotteries!D:D,MATCH(C43,Lotteries!A:A,0))*(INDEX(Lotteries!D:D,MATCH(C43,Lotteries!A:A,0))-INDEX(Lotteries!E:E,MATCH(C43,Lotteries!A:A,0)))/(INDEX(Lotteries!D:D,MATCH(C43,Lotteries!A:A,0))-1)</f>
        <v>0.2940934388488512</v>
      </c>
      <c r="H43" s="2" t="s">
        <v>7</v>
      </c>
    </row>
    <row r="44" spans="1:8" x14ac:dyDescent="0.35">
      <c r="A44">
        <v>43</v>
      </c>
      <c r="B44">
        <v>7</v>
      </c>
      <c r="C44" s="39">
        <v>3</v>
      </c>
      <c r="D44">
        <v>10</v>
      </c>
      <c r="E44">
        <f>INDEX(Lotteries!C:C,MATCH(C44,Lotteries!A:A,0))*D44</f>
        <v>100</v>
      </c>
      <c r="F44" s="4">
        <f>D44*INDEX(Lotteries!G:G,MATCH(C44,Lotteries!A:A,0))</f>
        <v>0.31914893617021273</v>
      </c>
      <c r="G44" s="4">
        <f>INDEX(Lotteries!E:E,MATCH(C44,Lotteries!A:A,0))*D44/INDEX(Lotteries!D:D,MATCH(C44,Lotteries!A:A,0))*(INDEX(Lotteries!D:D,MATCH(C44,Lotteries!A:A,0))-D44)/INDEX(Lotteries!D:D,MATCH(C44,Lotteries!A:A,0))*(INDEX(Lotteries!D:D,MATCH(C44,Lotteries!A:A,0))-INDEX(Lotteries!E:E,MATCH(C44,Lotteries!A:A,0)))/(INDEX(Lotteries!D:D,MATCH(C44,Lotteries!A:A,0))-1)</f>
        <v>0.2940934388488512</v>
      </c>
      <c r="H44" s="2" t="s">
        <v>8</v>
      </c>
    </row>
    <row r="45" spans="1:8" x14ac:dyDescent="0.35">
      <c r="A45">
        <v>44</v>
      </c>
      <c r="B45">
        <v>19</v>
      </c>
      <c r="C45" s="39">
        <v>3</v>
      </c>
      <c r="D45">
        <v>31</v>
      </c>
      <c r="E45">
        <f>INDEX(Lotteries!C:C,MATCH(C45,Lotteries!A:A,0))*D45</f>
        <v>310</v>
      </c>
      <c r="F45" s="4">
        <f>D45*INDEX(Lotteries!G:G,MATCH(C45,Lotteries!A:A,0))</f>
        <v>0.9893617021276595</v>
      </c>
      <c r="G45" s="4">
        <f>INDEX(Lotteries!E:E,MATCH(C45,Lotteries!A:A,0))*D45/INDEX(Lotteries!D:D,MATCH(C45,Lotteries!A:A,0))*(INDEX(Lotteries!D:D,MATCH(C45,Lotteries!A:A,0))-D45)/INDEX(Lotteries!D:D,MATCH(C45,Lotteries!A:A,0))*(INDEX(Lotteries!D:D,MATCH(C45,Lotteries!A:A,0))-INDEX(Lotteries!E:E,MATCH(C45,Lotteries!A:A,0)))/(INDEX(Lotteries!D:D,MATCH(C45,Lotteries!A:A,0))-1)</f>
        <v>0.80413076790862847</v>
      </c>
      <c r="H45" s="2" t="s">
        <v>26</v>
      </c>
    </row>
    <row r="46" spans="1:8" x14ac:dyDescent="0.35">
      <c r="A46">
        <v>45</v>
      </c>
      <c r="B46">
        <v>20</v>
      </c>
      <c r="C46" s="39">
        <v>3</v>
      </c>
      <c r="D46">
        <v>2</v>
      </c>
      <c r="E46">
        <f>INDEX(Lotteries!C:C,MATCH(C46,Lotteries!A:A,0))*D46</f>
        <v>20</v>
      </c>
      <c r="F46" s="4">
        <f>D46*INDEX(Lotteries!G:G,MATCH(C46,Lotteries!A:A,0))</f>
        <v>6.3829787234042548E-2</v>
      </c>
      <c r="G46" s="4">
        <f>INDEX(Lotteries!E:E,MATCH(C46,Lotteries!A:A,0))*D46/INDEX(Lotteries!D:D,MATCH(C46,Lotteries!A:A,0))*(INDEX(Lotteries!D:D,MATCH(C46,Lotteries!A:A,0))-D46)/INDEX(Lotteries!D:D,MATCH(C46,Lotteries!A:A,0))*(INDEX(Lotteries!D:D,MATCH(C46,Lotteries!A:A,0))-INDEX(Lotteries!E:E,MATCH(C46,Lotteries!A:A,0)))/(INDEX(Lotteries!D:D,MATCH(C46,Lotteries!A:A,0))-1)</f>
        <v>6.1462224298748667E-2</v>
      </c>
      <c r="H46" s="2" t="s">
        <v>27</v>
      </c>
    </row>
    <row r="47" spans="1:8" x14ac:dyDescent="0.35">
      <c r="A47">
        <v>46</v>
      </c>
      <c r="B47">
        <v>21</v>
      </c>
      <c r="C47" s="39">
        <v>3</v>
      </c>
      <c r="D47">
        <v>10</v>
      </c>
      <c r="E47">
        <f>INDEX(Lotteries!C:C,MATCH(C47,Lotteries!A:A,0))*D47</f>
        <v>100</v>
      </c>
      <c r="F47" s="4">
        <f>D47*INDEX(Lotteries!G:G,MATCH(C47,Lotteries!A:A,0))</f>
        <v>0.31914893617021273</v>
      </c>
      <c r="G47" s="4">
        <f>INDEX(Lotteries!E:E,MATCH(C47,Lotteries!A:A,0))*D47/INDEX(Lotteries!D:D,MATCH(C47,Lotteries!A:A,0))*(INDEX(Lotteries!D:D,MATCH(C47,Lotteries!A:A,0))-D47)/INDEX(Lotteries!D:D,MATCH(C47,Lotteries!A:A,0))*(INDEX(Lotteries!D:D,MATCH(C47,Lotteries!A:A,0))-INDEX(Lotteries!E:E,MATCH(C47,Lotteries!A:A,0)))/(INDEX(Lotteries!D:D,MATCH(C47,Lotteries!A:A,0))-1)</f>
        <v>0.2940934388488512</v>
      </c>
      <c r="H47" s="2" t="s">
        <v>28</v>
      </c>
    </row>
    <row r="48" spans="1:8" x14ac:dyDescent="0.35">
      <c r="A48">
        <v>47</v>
      </c>
      <c r="B48">
        <v>8</v>
      </c>
      <c r="C48" s="39">
        <v>3</v>
      </c>
      <c r="D48">
        <v>20</v>
      </c>
      <c r="E48">
        <f>INDEX(Lotteries!C:C,MATCH(C48,Lotteries!A:A,0))*D48</f>
        <v>200</v>
      </c>
      <c r="F48" s="4">
        <f>D48*INDEX(Lotteries!G:G,MATCH(C48,Lotteries!A:A,0))</f>
        <v>0.63829787234042545</v>
      </c>
      <c r="G48" s="4">
        <f>INDEX(Lotteries!E:E,MATCH(C48,Lotteries!A:A,0))*D48/INDEX(Lotteries!D:D,MATCH(C48,Lotteries!A:A,0))*(INDEX(Lotteries!D:D,MATCH(C48,Lotteries!A:A,0))-D48)/INDEX(Lotteries!D:D,MATCH(C48,Lotteries!A:A,0))*(INDEX(Lotteries!D:D,MATCH(C48,Lotteries!A:A,0))-INDEX(Lotteries!E:E,MATCH(C48,Lotteries!A:A,0)))/(INDEX(Lotteries!D:D,MATCH(C48,Lotteries!A:A,0))-1)</f>
        <v>0.55514267108547199</v>
      </c>
      <c r="H48" s="2" t="s">
        <v>9</v>
      </c>
    </row>
    <row r="49" spans="1:8" x14ac:dyDescent="0.35">
      <c r="A49">
        <v>48</v>
      </c>
      <c r="B49">
        <v>9</v>
      </c>
      <c r="C49" s="39">
        <v>3</v>
      </c>
      <c r="D49">
        <v>12</v>
      </c>
      <c r="E49">
        <f>INDEX(Lotteries!C:C,MATCH(C49,Lotteries!A:A,0))*D49</f>
        <v>120</v>
      </c>
      <c r="F49" s="4">
        <f>D49*INDEX(Lotteries!G:G,MATCH(C49,Lotteries!A:A,0))</f>
        <v>0.38297872340425532</v>
      </c>
      <c r="G49" s="4">
        <f>INDEX(Lotteries!E:E,MATCH(C49,Lotteries!A:A,0))*D49/INDEX(Lotteries!D:D,MATCH(C49,Lotteries!A:A,0))*(INDEX(Lotteries!D:D,MATCH(C49,Lotteries!A:A,0))-D49)/INDEX(Lotteries!D:D,MATCH(C49,Lotteries!A:A,0))*(INDEX(Lotteries!D:D,MATCH(C49,Lotteries!A:A,0))-INDEX(Lotteries!E:E,MATCH(C49,Lotteries!A:A,0)))/(INDEX(Lotteries!D:D,MATCH(C49,Lotteries!A:A,0))-1)</f>
        <v>0.34894682182515374</v>
      </c>
      <c r="H49" s="2" t="s">
        <v>10</v>
      </c>
    </row>
    <row r="50" spans="1:8" x14ac:dyDescent="0.35">
      <c r="A50">
        <v>49</v>
      </c>
      <c r="B50">
        <v>10</v>
      </c>
      <c r="C50" s="39">
        <v>3</v>
      </c>
      <c r="D50">
        <v>10</v>
      </c>
      <c r="E50">
        <f>INDEX(Lotteries!C:C,MATCH(C50,Lotteries!A:A,0))*D50</f>
        <v>100</v>
      </c>
      <c r="F50" s="4">
        <f>D50*INDEX(Lotteries!G:G,MATCH(C50,Lotteries!A:A,0))</f>
        <v>0.31914893617021273</v>
      </c>
      <c r="G50" s="4">
        <f>INDEX(Lotteries!E:E,MATCH(C50,Lotteries!A:A,0))*D50/INDEX(Lotteries!D:D,MATCH(C50,Lotteries!A:A,0))*(INDEX(Lotteries!D:D,MATCH(C50,Lotteries!A:A,0))-D50)/INDEX(Lotteries!D:D,MATCH(C50,Lotteries!A:A,0))*(INDEX(Lotteries!D:D,MATCH(C50,Lotteries!A:A,0))-INDEX(Lotteries!E:E,MATCH(C50,Lotteries!A:A,0)))/(INDEX(Lotteries!D:D,MATCH(C50,Lotteries!A:A,0))-1)</f>
        <v>0.2940934388488512</v>
      </c>
      <c r="H50" s="2" t="s">
        <v>11</v>
      </c>
    </row>
    <row r="51" spans="1:8" x14ac:dyDescent="0.35">
      <c r="A51">
        <v>50</v>
      </c>
      <c r="B51">
        <v>11</v>
      </c>
      <c r="C51" s="39">
        <v>3</v>
      </c>
      <c r="D51">
        <v>10</v>
      </c>
      <c r="E51">
        <f>INDEX(Lotteries!C:C,MATCH(C51,Lotteries!A:A,0))*D51</f>
        <v>100</v>
      </c>
      <c r="F51" s="4">
        <f>D51*INDEX(Lotteries!G:G,MATCH(C51,Lotteries!A:A,0))</f>
        <v>0.31914893617021273</v>
      </c>
      <c r="G51" s="4">
        <f>INDEX(Lotteries!E:E,MATCH(C51,Lotteries!A:A,0))*D51/INDEX(Lotteries!D:D,MATCH(C51,Lotteries!A:A,0))*(INDEX(Lotteries!D:D,MATCH(C51,Lotteries!A:A,0))-D51)/INDEX(Lotteries!D:D,MATCH(C51,Lotteries!A:A,0))*(INDEX(Lotteries!D:D,MATCH(C51,Lotteries!A:A,0))-INDEX(Lotteries!E:E,MATCH(C51,Lotteries!A:A,0)))/(INDEX(Lotteries!D:D,MATCH(C51,Lotteries!A:A,0))-1)</f>
        <v>0.2940934388488512</v>
      </c>
      <c r="H51" s="2" t="s">
        <v>12</v>
      </c>
    </row>
    <row r="52" spans="1:8" x14ac:dyDescent="0.35">
      <c r="A52">
        <v>51</v>
      </c>
      <c r="B52">
        <v>12</v>
      </c>
      <c r="C52" s="39">
        <v>3</v>
      </c>
      <c r="D52">
        <v>3</v>
      </c>
      <c r="E52">
        <f>INDEX(Lotteries!C:C,MATCH(C52,Lotteries!A:A,0))*D52</f>
        <v>30</v>
      </c>
      <c r="F52" s="4">
        <f>D52*INDEX(Lotteries!G:G,MATCH(C52,Lotteries!A:A,0))</f>
        <v>9.5744680851063829E-2</v>
      </c>
      <c r="G52" s="4">
        <f>INDEX(Lotteries!E:E,MATCH(C52,Lotteries!A:A,0))*D52/INDEX(Lotteries!D:D,MATCH(C52,Lotteries!A:A,0))*(INDEX(Lotteries!D:D,MATCH(C52,Lotteries!A:A,0))-D52)/INDEX(Lotteries!D:D,MATCH(C52,Lotteries!A:A,0))*(INDEX(Lotteries!D:D,MATCH(C52,Lotteries!A:A,0))-INDEX(Lotteries!E:E,MATCH(C52,Lotteries!A:A,0)))/(INDEX(Lotteries!D:D,MATCH(C52,Lotteries!A:A,0))-1)</f>
        <v>9.1697673348939551E-2</v>
      </c>
      <c r="H52" s="2" t="s">
        <v>13</v>
      </c>
    </row>
    <row r="53" spans="1:8" x14ac:dyDescent="0.35">
      <c r="A53">
        <v>52</v>
      </c>
      <c r="B53">
        <v>24</v>
      </c>
      <c r="C53" s="39">
        <v>3</v>
      </c>
      <c r="D53">
        <v>5</v>
      </c>
      <c r="E53">
        <f>INDEX(Lotteries!C:C,MATCH(C53,Lotteries!A:A,0))*D53</f>
        <v>50</v>
      </c>
      <c r="F53" s="4">
        <f>D53*INDEX(Lotteries!G:G,MATCH(C53,Lotteries!A:A,0))</f>
        <v>0.15957446808510636</v>
      </c>
      <c r="G53" s="4">
        <f>INDEX(Lotteries!E:E,MATCH(C53,Lotteries!A:A,0))*D53/INDEX(Lotteries!D:D,MATCH(C53,Lotteries!A:A,0))*(INDEX(Lotteries!D:D,MATCH(C53,Lotteries!A:A,0))-D53)/INDEX(Lotteries!D:D,MATCH(C53,Lotteries!A:A,0))*(INDEX(Lotteries!D:D,MATCH(C53,Lotteries!A:A,0))-INDEX(Lotteries!E:E,MATCH(C53,Lotteries!A:A,0)))/(INDEX(Lotteries!D:D,MATCH(C53,Lotteries!A:A,0))-1)</f>
        <v>0.15117724525095441</v>
      </c>
      <c r="H53" s="2" t="s">
        <v>31</v>
      </c>
    </row>
    <row r="54" spans="1:8" x14ac:dyDescent="0.35">
      <c r="A54">
        <v>53</v>
      </c>
      <c r="B54">
        <v>14</v>
      </c>
      <c r="C54" s="39">
        <v>3</v>
      </c>
      <c r="D54">
        <v>10</v>
      </c>
      <c r="E54">
        <f>INDEX(Lotteries!C:C,MATCH(C54,Lotteries!A:A,0))*D54</f>
        <v>100</v>
      </c>
      <c r="F54" s="4">
        <f>D54*INDEX(Lotteries!G:G,MATCH(C54,Lotteries!A:A,0))</f>
        <v>0.31914893617021273</v>
      </c>
      <c r="G54" s="4">
        <f>INDEX(Lotteries!E:E,MATCH(C54,Lotteries!A:A,0))*D54/INDEX(Lotteries!D:D,MATCH(C54,Lotteries!A:A,0))*(INDEX(Lotteries!D:D,MATCH(C54,Lotteries!A:A,0))-D54)/INDEX(Lotteries!D:D,MATCH(C54,Lotteries!A:A,0))*(INDEX(Lotteries!D:D,MATCH(C54,Lotteries!A:A,0))-INDEX(Lotteries!E:E,MATCH(C54,Lotteries!A:A,0)))/(INDEX(Lotteries!D:D,MATCH(C54,Lotteries!A:A,0))-1)</f>
        <v>0.2940934388488512</v>
      </c>
      <c r="H54" s="2" t="s">
        <v>15</v>
      </c>
    </row>
    <row r="55" spans="1:8" x14ac:dyDescent="0.35">
      <c r="A55">
        <v>54</v>
      </c>
      <c r="B55">
        <v>15</v>
      </c>
      <c r="C55" s="39">
        <v>3</v>
      </c>
      <c r="D55">
        <v>6</v>
      </c>
      <c r="E55">
        <f>INDEX(Lotteries!C:C,MATCH(C55,Lotteries!A:A,0))*D55</f>
        <v>60</v>
      </c>
      <c r="F55" s="4">
        <f>D55*INDEX(Lotteries!G:G,MATCH(C55,Lotteries!A:A,0))</f>
        <v>0.19148936170212766</v>
      </c>
      <c r="G55" s="4">
        <f>INDEX(Lotteries!E:E,MATCH(C55,Lotteries!A:A,0))*D55/INDEX(Lotteries!D:D,MATCH(C55,Lotteries!A:A,0))*(INDEX(Lotteries!D:D,MATCH(C55,Lotteries!A:A,0))-D55)/INDEX(Lotteries!D:D,MATCH(C55,Lotteries!A:A,0))*(INDEX(Lotteries!D:D,MATCH(C55,Lotteries!A:A,0))-INDEX(Lotteries!E:E,MATCH(C55,Lotteries!A:A,0)))/(INDEX(Lotteries!D:D,MATCH(C55,Lotteries!A:A,0))-1)</f>
        <v>0.1804213681027784</v>
      </c>
      <c r="H55" s="2" t="s">
        <v>16</v>
      </c>
    </row>
    <row r="56" spans="1:8" x14ac:dyDescent="0.35">
      <c r="A56">
        <v>55</v>
      </c>
      <c r="B56">
        <v>7</v>
      </c>
      <c r="C56" s="39">
        <v>4</v>
      </c>
      <c r="D56">
        <v>10</v>
      </c>
      <c r="E56">
        <f>INDEX(Lotteries!C:C,MATCH(C56,Lotteries!A:A,0))*D56</f>
        <v>100</v>
      </c>
      <c r="F56" s="4">
        <f>D56*INDEX(Lotteries!G:G,MATCH(C56,Lotteries!A:A,0))</f>
        <v>0.29411764705882354</v>
      </c>
      <c r="G56" s="4">
        <f>INDEX(Lotteries!E:E,MATCH(C56,Lotteries!A:A,0))*D56/INDEX(Lotteries!D:D,MATCH(C56,Lotteries!A:A,0))*(INDEX(Lotteries!D:D,MATCH(C56,Lotteries!A:A,0))-D56)/INDEX(Lotteries!D:D,MATCH(C56,Lotteries!A:A,0))*(INDEX(Lotteries!D:D,MATCH(C56,Lotteries!A:A,0))-INDEX(Lotteries!E:E,MATCH(C56,Lotteries!A:A,0)))/(INDEX(Lotteries!D:D,MATCH(C56,Lotteries!A:A,0))-1)</f>
        <v>0.27026473659425487</v>
      </c>
      <c r="H56" s="2" t="s">
        <v>8</v>
      </c>
    </row>
    <row r="57" spans="1:8" x14ac:dyDescent="0.35">
      <c r="A57">
        <v>56</v>
      </c>
      <c r="B57">
        <v>9</v>
      </c>
      <c r="C57" s="39">
        <v>4</v>
      </c>
      <c r="D57">
        <v>10</v>
      </c>
      <c r="E57">
        <f>INDEX(Lotteries!C:C,MATCH(C57,Lotteries!A:A,0))*D57</f>
        <v>100</v>
      </c>
      <c r="F57" s="4">
        <f>D57*INDEX(Lotteries!G:G,MATCH(C57,Lotteries!A:A,0))</f>
        <v>0.29411764705882354</v>
      </c>
      <c r="G57" s="4">
        <f>INDEX(Lotteries!E:E,MATCH(C57,Lotteries!A:A,0))*D57/INDEX(Lotteries!D:D,MATCH(C57,Lotteries!A:A,0))*(INDEX(Lotteries!D:D,MATCH(C57,Lotteries!A:A,0))-D57)/INDEX(Lotteries!D:D,MATCH(C57,Lotteries!A:A,0))*(INDEX(Lotteries!D:D,MATCH(C57,Lotteries!A:A,0))-INDEX(Lotteries!E:E,MATCH(C57,Lotteries!A:A,0)))/(INDEX(Lotteries!D:D,MATCH(C57,Lotteries!A:A,0))-1)</f>
        <v>0.27026473659425487</v>
      </c>
      <c r="H57" s="2" t="s">
        <v>10</v>
      </c>
    </row>
    <row r="58" spans="1:8" x14ac:dyDescent="0.35">
      <c r="A58">
        <v>57</v>
      </c>
      <c r="B58">
        <v>4</v>
      </c>
      <c r="C58" s="39">
        <v>4</v>
      </c>
      <c r="D58">
        <v>10</v>
      </c>
      <c r="E58">
        <f>INDEX(Lotteries!C:C,MATCH(C58,Lotteries!A:A,0))*D58</f>
        <v>100</v>
      </c>
      <c r="F58" s="4">
        <f>D58*INDEX(Lotteries!G:G,MATCH(C58,Lotteries!A:A,0))</f>
        <v>0.29411764705882354</v>
      </c>
      <c r="G58" s="4">
        <f>INDEX(Lotteries!E:E,MATCH(C58,Lotteries!A:A,0))*D58/INDEX(Lotteries!D:D,MATCH(C58,Lotteries!A:A,0))*(INDEX(Lotteries!D:D,MATCH(C58,Lotteries!A:A,0))-D58)/INDEX(Lotteries!D:D,MATCH(C58,Lotteries!A:A,0))*(INDEX(Lotteries!D:D,MATCH(C58,Lotteries!A:A,0))-INDEX(Lotteries!E:E,MATCH(C58,Lotteries!A:A,0)))/(INDEX(Lotteries!D:D,MATCH(C58,Lotteries!A:A,0))-1)</f>
        <v>0.27026473659425487</v>
      </c>
      <c r="H58" s="2" t="s">
        <v>5</v>
      </c>
    </row>
    <row r="59" spans="1:8" x14ac:dyDescent="0.35">
      <c r="A59">
        <v>58</v>
      </c>
      <c r="B59">
        <v>20</v>
      </c>
      <c r="C59" s="39">
        <v>4</v>
      </c>
      <c r="D59">
        <v>5</v>
      </c>
      <c r="E59">
        <f>INDEX(Lotteries!C:C,MATCH(C59,Lotteries!A:A,0))*D59</f>
        <v>50</v>
      </c>
      <c r="F59" s="4">
        <f>D59*INDEX(Lotteries!G:G,MATCH(C59,Lotteries!A:A,0))</f>
        <v>0.14705882352941177</v>
      </c>
      <c r="G59" s="4">
        <f>INDEX(Lotteries!E:E,MATCH(C59,Lotteries!A:A,0))*D59/INDEX(Lotteries!D:D,MATCH(C59,Lotteries!A:A,0))*(INDEX(Lotteries!D:D,MATCH(C59,Lotteries!A:A,0))-D59)/INDEX(Lotteries!D:D,MATCH(C59,Lotteries!A:A,0))*(INDEX(Lotteries!D:D,MATCH(C59,Lotteries!A:A,0))-INDEX(Lotteries!E:E,MATCH(C59,Lotteries!A:A,0)))/(INDEX(Lotteries!D:D,MATCH(C59,Lotteries!A:A,0))-1)</f>
        <v>0.13935525480641264</v>
      </c>
      <c r="H59" s="2" t="s">
        <v>27</v>
      </c>
    </row>
    <row r="60" spans="1:8" x14ac:dyDescent="0.35">
      <c r="A60">
        <v>59</v>
      </c>
      <c r="B60">
        <v>8</v>
      </c>
      <c r="C60" s="39">
        <v>4</v>
      </c>
      <c r="D60">
        <v>20</v>
      </c>
      <c r="E60">
        <f>INDEX(Lotteries!C:C,MATCH(C60,Lotteries!A:A,0))*D60</f>
        <v>200</v>
      </c>
      <c r="F60" s="4">
        <f>D60*INDEX(Lotteries!G:G,MATCH(C60,Lotteries!A:A,0))</f>
        <v>0.58823529411764708</v>
      </c>
      <c r="G60" s="4">
        <f>INDEX(Lotteries!E:E,MATCH(C60,Lotteries!A:A,0))*D60/INDEX(Lotteries!D:D,MATCH(C60,Lotteries!A:A,0))*(INDEX(Lotteries!D:D,MATCH(C60,Lotteries!A:A,0))-D60)/INDEX(Lotteries!D:D,MATCH(C60,Lotteries!A:A,0))*(INDEX(Lotteries!D:D,MATCH(C60,Lotteries!A:A,0))-INDEX(Lotteries!E:E,MATCH(C60,Lotteries!A:A,0)))/(INDEX(Lotteries!D:D,MATCH(C60,Lotteries!A:A,0))-1)</f>
        <v>0.50674638111422776</v>
      </c>
      <c r="H60" s="2" t="s">
        <v>9</v>
      </c>
    </row>
    <row r="61" spans="1:8" x14ac:dyDescent="0.35">
      <c r="A61">
        <v>60</v>
      </c>
      <c r="B61">
        <v>27</v>
      </c>
      <c r="C61" s="39">
        <v>4</v>
      </c>
      <c r="D61">
        <v>5</v>
      </c>
      <c r="E61">
        <f>INDEX(Lotteries!C:C,MATCH(C61,Lotteries!A:A,0))*D61</f>
        <v>50</v>
      </c>
      <c r="F61" s="4">
        <f>D61*INDEX(Lotteries!G:G,MATCH(C61,Lotteries!A:A,0))</f>
        <v>0.14705882352941177</v>
      </c>
      <c r="G61" s="4">
        <f>INDEX(Lotteries!E:E,MATCH(C61,Lotteries!A:A,0))*D61/INDEX(Lotteries!D:D,MATCH(C61,Lotteries!A:A,0))*(INDEX(Lotteries!D:D,MATCH(C61,Lotteries!A:A,0))-D61)/INDEX(Lotteries!D:D,MATCH(C61,Lotteries!A:A,0))*(INDEX(Lotteries!D:D,MATCH(C61,Lotteries!A:A,0))-INDEX(Lotteries!E:E,MATCH(C61,Lotteries!A:A,0)))/(INDEX(Lotteries!D:D,MATCH(C61,Lotteries!A:A,0))-1)</f>
        <v>0.13935525480641264</v>
      </c>
      <c r="H61" s="2" t="s">
        <v>37</v>
      </c>
    </row>
    <row r="62" spans="1:8" x14ac:dyDescent="0.35">
      <c r="A62">
        <v>61</v>
      </c>
      <c r="B62">
        <v>5</v>
      </c>
      <c r="C62" s="39">
        <v>4</v>
      </c>
      <c r="D62">
        <v>5</v>
      </c>
      <c r="E62">
        <f>INDEX(Lotteries!C:C,MATCH(C62,Lotteries!A:A,0))*D62</f>
        <v>50</v>
      </c>
      <c r="F62" s="4">
        <f>D62*INDEX(Lotteries!G:G,MATCH(C62,Lotteries!A:A,0))</f>
        <v>0.14705882352941177</v>
      </c>
      <c r="G62" s="4">
        <f>INDEX(Lotteries!E:E,MATCH(C62,Lotteries!A:A,0))*D62/INDEX(Lotteries!D:D,MATCH(C62,Lotteries!A:A,0))*(INDEX(Lotteries!D:D,MATCH(C62,Lotteries!A:A,0))-D62)/INDEX(Lotteries!D:D,MATCH(C62,Lotteries!A:A,0))*(INDEX(Lotteries!D:D,MATCH(C62,Lotteries!A:A,0))-INDEX(Lotteries!E:E,MATCH(C62,Lotteries!A:A,0)))/(INDEX(Lotteries!D:D,MATCH(C62,Lotteries!A:A,0))-1)</f>
        <v>0.13935525480641264</v>
      </c>
      <c r="H62" s="2" t="s">
        <v>6</v>
      </c>
    </row>
    <row r="63" spans="1:8" x14ac:dyDescent="0.35">
      <c r="A63">
        <v>62</v>
      </c>
      <c r="B63">
        <v>14</v>
      </c>
      <c r="C63" s="39">
        <v>4</v>
      </c>
      <c r="D63">
        <v>15</v>
      </c>
      <c r="E63">
        <f>INDEX(Lotteries!C:C,MATCH(C63,Lotteries!A:A,0))*D63</f>
        <v>150</v>
      </c>
      <c r="F63" s="4">
        <f>D63*INDEX(Lotteries!G:G,MATCH(C63,Lotteries!A:A,0))</f>
        <v>0.44117647058823528</v>
      </c>
      <c r="G63" s="4">
        <f>INDEX(Lotteries!E:E,MATCH(C63,Lotteries!A:A,0))*D63/INDEX(Lotteries!D:D,MATCH(C63,Lotteries!A:A,0))*(INDEX(Lotteries!D:D,MATCH(C63,Lotteries!A:A,0))-D63)/INDEX(Lotteries!D:D,MATCH(C63,Lotteries!A:A,0))*(INDEX(Lotteries!D:D,MATCH(C63,Lotteries!A:A,0))-INDEX(Lotteries!E:E,MATCH(C63,Lotteries!A:A,0)))/(INDEX(Lotteries!D:D,MATCH(C63,Lotteries!A:A,0))-1)</f>
        <v>0.39272844536352647</v>
      </c>
      <c r="H63" s="2" t="s">
        <v>15</v>
      </c>
    </row>
    <row r="64" spans="1:8" x14ac:dyDescent="0.35">
      <c r="A64">
        <v>63</v>
      </c>
      <c r="B64">
        <v>2</v>
      </c>
      <c r="C64" s="39">
        <v>4</v>
      </c>
      <c r="D64">
        <v>5</v>
      </c>
      <c r="E64">
        <f>INDEX(Lotteries!C:C,MATCH(C64,Lotteries!A:A,0))*D64</f>
        <v>50</v>
      </c>
      <c r="F64" s="4">
        <f>D64*INDEX(Lotteries!G:G,MATCH(C64,Lotteries!A:A,0))</f>
        <v>0.14705882352941177</v>
      </c>
      <c r="G64" s="4">
        <f>INDEX(Lotteries!E:E,MATCH(C64,Lotteries!A:A,0))*D64/INDEX(Lotteries!D:D,MATCH(C64,Lotteries!A:A,0))*(INDEX(Lotteries!D:D,MATCH(C64,Lotteries!A:A,0))-D64)/INDEX(Lotteries!D:D,MATCH(C64,Lotteries!A:A,0))*(INDEX(Lotteries!D:D,MATCH(C64,Lotteries!A:A,0))-INDEX(Lotteries!E:E,MATCH(C64,Lotteries!A:A,0)))/(INDEX(Lotteries!D:D,MATCH(C64,Lotteries!A:A,0))-1)</f>
        <v>0.13935525480641264</v>
      </c>
      <c r="H64" s="2" t="s">
        <v>3</v>
      </c>
    </row>
    <row r="65" spans="1:8" x14ac:dyDescent="0.35">
      <c r="A65">
        <v>64</v>
      </c>
      <c r="B65">
        <v>10</v>
      </c>
      <c r="C65" s="39">
        <v>4</v>
      </c>
      <c r="D65">
        <v>10</v>
      </c>
      <c r="E65">
        <f>INDEX(Lotteries!C:C,MATCH(C65,Lotteries!A:A,0))*D65</f>
        <v>100</v>
      </c>
      <c r="F65" s="4">
        <f>D65*INDEX(Lotteries!G:G,MATCH(C65,Lotteries!A:A,0))</f>
        <v>0.29411764705882354</v>
      </c>
      <c r="G65" s="4">
        <f>INDEX(Lotteries!E:E,MATCH(C65,Lotteries!A:A,0))*D65/INDEX(Lotteries!D:D,MATCH(C65,Lotteries!A:A,0))*(INDEX(Lotteries!D:D,MATCH(C65,Lotteries!A:A,0))-D65)/INDEX(Lotteries!D:D,MATCH(C65,Lotteries!A:A,0))*(INDEX(Lotteries!D:D,MATCH(C65,Lotteries!A:A,0))-INDEX(Lotteries!E:E,MATCH(C65,Lotteries!A:A,0)))/(INDEX(Lotteries!D:D,MATCH(C65,Lotteries!A:A,0))-1)</f>
        <v>0.27026473659425487</v>
      </c>
      <c r="H65" s="2" t="s">
        <v>11</v>
      </c>
    </row>
    <row r="66" spans="1:8" x14ac:dyDescent="0.35">
      <c r="A66">
        <v>65</v>
      </c>
      <c r="B66">
        <v>28</v>
      </c>
      <c r="C66" s="39">
        <v>4</v>
      </c>
      <c r="D66">
        <v>10</v>
      </c>
      <c r="E66">
        <f>INDEX(Lotteries!C:C,MATCH(C66,Lotteries!A:A,0))*D66</f>
        <v>100</v>
      </c>
      <c r="F66" s="4">
        <f>D66*INDEX(Lotteries!G:G,MATCH(C66,Lotteries!A:A,0))</f>
        <v>0.29411764705882354</v>
      </c>
      <c r="G66" s="4">
        <f>INDEX(Lotteries!E:E,MATCH(C66,Lotteries!A:A,0))*D66/INDEX(Lotteries!D:D,MATCH(C66,Lotteries!A:A,0))*(INDEX(Lotteries!D:D,MATCH(C66,Lotteries!A:A,0))-D66)/INDEX(Lotteries!D:D,MATCH(C66,Lotteries!A:A,0))*(INDEX(Lotteries!D:D,MATCH(C66,Lotteries!A:A,0))-INDEX(Lotteries!E:E,MATCH(C66,Lotteries!A:A,0)))/(INDEX(Lotteries!D:D,MATCH(C66,Lotteries!A:A,0))-1)</f>
        <v>0.27026473659425487</v>
      </c>
      <c r="H66" s="2" t="s">
        <v>38</v>
      </c>
    </row>
    <row r="67" spans="1:8" x14ac:dyDescent="0.35">
      <c r="A67">
        <v>66</v>
      </c>
      <c r="B67">
        <v>23</v>
      </c>
      <c r="C67" s="39">
        <v>4</v>
      </c>
      <c r="D67">
        <v>10</v>
      </c>
      <c r="E67">
        <f>INDEX(Lotteries!C:C,MATCH(C67,Lotteries!A:A,0))*D67</f>
        <v>100</v>
      </c>
      <c r="F67" s="4">
        <f>D67*INDEX(Lotteries!G:G,MATCH(C67,Lotteries!A:A,0))</f>
        <v>0.29411764705882354</v>
      </c>
      <c r="G67" s="4">
        <f>INDEX(Lotteries!E:E,MATCH(C67,Lotteries!A:A,0))*D67/INDEX(Lotteries!D:D,MATCH(C67,Lotteries!A:A,0))*(INDEX(Lotteries!D:D,MATCH(C67,Lotteries!A:A,0))-D67)/INDEX(Lotteries!D:D,MATCH(C67,Lotteries!A:A,0))*(INDEX(Lotteries!D:D,MATCH(C67,Lotteries!A:A,0))-INDEX(Lotteries!E:E,MATCH(C67,Lotteries!A:A,0)))/(INDEX(Lotteries!D:D,MATCH(C67,Lotteries!A:A,0))-1)</f>
        <v>0.27026473659425487</v>
      </c>
      <c r="H67" s="2" t="s">
        <v>30</v>
      </c>
    </row>
    <row r="68" spans="1:8" x14ac:dyDescent="0.35">
      <c r="A68">
        <v>67</v>
      </c>
      <c r="B68">
        <v>29</v>
      </c>
      <c r="C68" s="39">
        <v>4</v>
      </c>
      <c r="D68">
        <v>10</v>
      </c>
      <c r="E68">
        <f>INDEX(Lotteries!C:C,MATCH(C68,Lotteries!A:A,0))*D68</f>
        <v>100</v>
      </c>
      <c r="F68" s="4">
        <f>D68*INDEX(Lotteries!G:G,MATCH(C68,Lotteries!A:A,0))</f>
        <v>0.29411764705882354</v>
      </c>
      <c r="G68" s="4">
        <f>INDEX(Lotteries!E:E,MATCH(C68,Lotteries!A:A,0))*D68/INDEX(Lotteries!D:D,MATCH(C68,Lotteries!A:A,0))*(INDEX(Lotteries!D:D,MATCH(C68,Lotteries!A:A,0))-D68)/INDEX(Lotteries!D:D,MATCH(C68,Lotteries!A:A,0))*(INDEX(Lotteries!D:D,MATCH(C68,Lotteries!A:A,0))-INDEX(Lotteries!E:E,MATCH(C68,Lotteries!A:A,0)))/(INDEX(Lotteries!D:D,MATCH(C68,Lotteries!A:A,0))-1)</f>
        <v>0.27026473659425487</v>
      </c>
      <c r="H68" s="2" t="s">
        <v>39</v>
      </c>
    </row>
    <row r="69" spans="1:8" x14ac:dyDescent="0.35">
      <c r="A69">
        <v>68</v>
      </c>
      <c r="B69">
        <v>1</v>
      </c>
      <c r="C69" s="39">
        <v>4</v>
      </c>
      <c r="D69">
        <v>15</v>
      </c>
      <c r="E69">
        <f>INDEX(Lotteries!C:C,MATCH(C69,Lotteries!A:A,0))*D69</f>
        <v>150</v>
      </c>
      <c r="F69" s="4">
        <f>D69*INDEX(Lotteries!G:G,MATCH(C69,Lotteries!A:A,0))</f>
        <v>0.44117647058823528</v>
      </c>
      <c r="G69" s="4">
        <f>INDEX(Lotteries!E:E,MATCH(C69,Lotteries!A:A,0))*D69/INDEX(Lotteries!D:D,MATCH(C69,Lotteries!A:A,0))*(INDEX(Lotteries!D:D,MATCH(C69,Lotteries!A:A,0))-D69)/INDEX(Lotteries!D:D,MATCH(C69,Lotteries!A:A,0))*(INDEX(Lotteries!D:D,MATCH(C69,Lotteries!A:A,0))-INDEX(Lotteries!E:E,MATCH(C69,Lotteries!A:A,0)))/(INDEX(Lotteries!D:D,MATCH(C69,Lotteries!A:A,0))-1)</f>
        <v>0.39272844536352647</v>
      </c>
      <c r="H69" s="2" t="s">
        <v>53</v>
      </c>
    </row>
    <row r="70" spans="1:8" x14ac:dyDescent="0.35">
      <c r="A70">
        <v>69</v>
      </c>
      <c r="B70">
        <v>19</v>
      </c>
      <c r="C70" s="39">
        <v>4</v>
      </c>
      <c r="D70">
        <v>20</v>
      </c>
      <c r="E70">
        <f>INDEX(Lotteries!C:C,MATCH(C70,Lotteries!A:A,0))*D70</f>
        <v>200</v>
      </c>
      <c r="F70" s="4">
        <f>D70*INDEX(Lotteries!G:G,MATCH(C70,Lotteries!A:A,0))</f>
        <v>0.58823529411764708</v>
      </c>
      <c r="G70" s="4">
        <f>INDEX(Lotteries!E:E,MATCH(C70,Lotteries!A:A,0))*D70/INDEX(Lotteries!D:D,MATCH(C70,Lotteries!A:A,0))*(INDEX(Lotteries!D:D,MATCH(C70,Lotteries!A:A,0))-D70)/INDEX(Lotteries!D:D,MATCH(C70,Lotteries!A:A,0))*(INDEX(Lotteries!D:D,MATCH(C70,Lotteries!A:A,0))-INDEX(Lotteries!E:E,MATCH(C70,Lotteries!A:A,0)))/(INDEX(Lotteries!D:D,MATCH(C70,Lotteries!A:A,0))-1)</f>
        <v>0.50674638111422776</v>
      </c>
      <c r="H70" s="2" t="s">
        <v>26</v>
      </c>
    </row>
    <row r="71" spans="1:8" x14ac:dyDescent="0.35">
      <c r="A71">
        <v>70</v>
      </c>
      <c r="B71">
        <v>24</v>
      </c>
      <c r="C71" s="39">
        <v>4</v>
      </c>
      <c r="D71">
        <v>10</v>
      </c>
      <c r="E71">
        <f>INDEX(Lotteries!C:C,MATCH(C71,Lotteries!A:A,0))*D71</f>
        <v>100</v>
      </c>
      <c r="F71" s="4">
        <f>D71*INDEX(Lotteries!G:G,MATCH(C71,Lotteries!A:A,0))</f>
        <v>0.29411764705882354</v>
      </c>
      <c r="G71" s="4">
        <f>INDEX(Lotteries!E:E,MATCH(C71,Lotteries!A:A,0))*D71/INDEX(Lotteries!D:D,MATCH(C71,Lotteries!A:A,0))*(INDEX(Lotteries!D:D,MATCH(C71,Lotteries!A:A,0))-D71)/INDEX(Lotteries!D:D,MATCH(C71,Lotteries!A:A,0))*(INDEX(Lotteries!D:D,MATCH(C71,Lotteries!A:A,0))-INDEX(Lotteries!E:E,MATCH(C71,Lotteries!A:A,0)))/(INDEX(Lotteries!D:D,MATCH(C71,Lotteries!A:A,0))-1)</f>
        <v>0.27026473659425487</v>
      </c>
      <c r="H71" s="2" t="s">
        <v>31</v>
      </c>
    </row>
    <row r="72" spans="1:8" x14ac:dyDescent="0.35">
      <c r="A72">
        <v>71</v>
      </c>
      <c r="B72">
        <v>7</v>
      </c>
      <c r="C72" s="39">
        <v>5</v>
      </c>
      <c r="D72">
        <v>10</v>
      </c>
      <c r="E72">
        <f>INDEX(Lotteries!C:C,MATCH(C72,Lotteries!A:A,0))*D72</f>
        <v>100</v>
      </c>
      <c r="F72" s="4">
        <f>D72*INDEX(Lotteries!G:G,MATCH(C72,Lotteries!A:A,0))</f>
        <v>0.41666666666666663</v>
      </c>
      <c r="G72" s="4">
        <f>INDEX(Lotteries!E:E,MATCH(C72,Lotteries!A:A,0))*D72/INDEX(Lotteries!D:D,MATCH(C72,Lotteries!A:A,0))*(INDEX(Lotteries!D:D,MATCH(C72,Lotteries!A:A,0))-D72)/INDEX(Lotteries!D:D,MATCH(C72,Lotteries!A:A,0))*(INDEX(Lotteries!D:D,MATCH(C72,Lotteries!A:A,0))-INDEX(Lotteries!E:E,MATCH(C72,Lotteries!A:A,0)))/(INDEX(Lotteries!D:D,MATCH(C72,Lotteries!A:A,0))-1)</f>
        <v>0.3691059757236228</v>
      </c>
      <c r="H72" s="2" t="s">
        <v>8</v>
      </c>
    </row>
    <row r="73" spans="1:8" x14ac:dyDescent="0.35">
      <c r="A73">
        <v>72</v>
      </c>
      <c r="B73">
        <v>20</v>
      </c>
      <c r="C73" s="39">
        <v>5</v>
      </c>
      <c r="D73">
        <v>5</v>
      </c>
      <c r="E73">
        <f>INDEX(Lotteries!C:C,MATCH(C73,Lotteries!A:A,0))*D73</f>
        <v>50</v>
      </c>
      <c r="F73" s="4">
        <f>D73*INDEX(Lotteries!G:G,MATCH(C73,Lotteries!A:A,0))</f>
        <v>0.20833333333333331</v>
      </c>
      <c r="G73" s="4">
        <f>INDEX(Lotteries!E:E,MATCH(C73,Lotteries!A:A,0))*D73/INDEX(Lotteries!D:D,MATCH(C73,Lotteries!A:A,0))*(INDEX(Lotteries!D:D,MATCH(C73,Lotteries!A:A,0))-D73)/INDEX(Lotteries!D:D,MATCH(C73,Lotteries!A:A,0))*(INDEX(Lotteries!D:D,MATCH(C73,Lotteries!A:A,0))-INDEX(Lotteries!E:E,MATCH(C73,Lotteries!A:A,0)))/(INDEX(Lotteries!D:D,MATCH(C73,Lotteries!A:A,0))-1)</f>
        <v>0.19294176003734828</v>
      </c>
      <c r="H73" s="2" t="s">
        <v>27</v>
      </c>
    </row>
    <row r="74" spans="1:8" x14ac:dyDescent="0.35">
      <c r="A74">
        <v>73</v>
      </c>
      <c r="B74">
        <v>28</v>
      </c>
      <c r="C74" s="39">
        <v>5</v>
      </c>
      <c r="D74">
        <v>5</v>
      </c>
      <c r="E74">
        <f>INDEX(Lotteries!C:C,MATCH(C74,Lotteries!A:A,0))*D74</f>
        <v>50</v>
      </c>
      <c r="F74" s="4">
        <f>D74*INDEX(Lotteries!G:G,MATCH(C74,Lotteries!A:A,0))</f>
        <v>0.20833333333333331</v>
      </c>
      <c r="G74" s="4">
        <f>INDEX(Lotteries!E:E,MATCH(C74,Lotteries!A:A,0))*D74/INDEX(Lotteries!D:D,MATCH(C74,Lotteries!A:A,0))*(INDEX(Lotteries!D:D,MATCH(C74,Lotteries!A:A,0))-D74)/INDEX(Lotteries!D:D,MATCH(C74,Lotteries!A:A,0))*(INDEX(Lotteries!D:D,MATCH(C74,Lotteries!A:A,0))-INDEX(Lotteries!E:E,MATCH(C74,Lotteries!A:A,0)))/(INDEX(Lotteries!D:D,MATCH(C74,Lotteries!A:A,0))-1)</f>
        <v>0.19294176003734828</v>
      </c>
      <c r="H74" s="2" t="s">
        <v>38</v>
      </c>
    </row>
    <row r="75" spans="1:8" x14ac:dyDescent="0.35">
      <c r="A75">
        <v>74</v>
      </c>
      <c r="B75">
        <v>16</v>
      </c>
      <c r="C75" s="39">
        <v>5</v>
      </c>
      <c r="D75">
        <v>5</v>
      </c>
      <c r="E75">
        <f>INDEX(Lotteries!C:C,MATCH(C75,Lotteries!A:A,0))*D75</f>
        <v>50</v>
      </c>
      <c r="F75" s="4">
        <f>D75*INDEX(Lotteries!G:G,MATCH(C75,Lotteries!A:A,0))</f>
        <v>0.20833333333333331</v>
      </c>
      <c r="G75" s="4">
        <f>INDEX(Lotteries!E:E,MATCH(C75,Lotteries!A:A,0))*D75/INDEX(Lotteries!D:D,MATCH(C75,Lotteries!A:A,0))*(INDEX(Lotteries!D:D,MATCH(C75,Lotteries!A:A,0))-D75)/INDEX(Lotteries!D:D,MATCH(C75,Lotteries!A:A,0))*(INDEX(Lotteries!D:D,MATCH(C75,Lotteries!A:A,0))-INDEX(Lotteries!E:E,MATCH(C75,Lotteries!A:A,0)))/(INDEX(Lotteries!D:D,MATCH(C75,Lotteries!A:A,0))-1)</f>
        <v>0.19294176003734828</v>
      </c>
      <c r="H75" s="2" t="s">
        <v>23</v>
      </c>
    </row>
    <row r="76" spans="1:8" x14ac:dyDescent="0.35">
      <c r="A76">
        <v>75</v>
      </c>
      <c r="B76">
        <v>1</v>
      </c>
      <c r="C76" s="39">
        <v>5</v>
      </c>
      <c r="D76">
        <v>15</v>
      </c>
      <c r="E76">
        <f>INDEX(Lotteries!C:C,MATCH(C76,Lotteries!A:A,0))*D76</f>
        <v>150</v>
      </c>
      <c r="F76" s="4">
        <f>D76*INDEX(Lotteries!G:G,MATCH(C76,Lotteries!A:A,0))</f>
        <v>0.625</v>
      </c>
      <c r="G76" s="4">
        <f>INDEX(Lotteries!E:E,MATCH(C76,Lotteries!A:A,0))*D76/INDEX(Lotteries!D:D,MATCH(C76,Lotteries!A:A,0))*(INDEX(Lotteries!D:D,MATCH(C76,Lotteries!A:A,0))-D76)/INDEX(Lotteries!D:D,MATCH(C76,Lotteries!A:A,0))*(INDEX(Lotteries!D:D,MATCH(C76,Lotteries!A:A,0))-INDEX(Lotteries!E:E,MATCH(C76,Lotteries!A:A,0)))/(INDEX(Lotteries!D:D,MATCH(C76,Lotteries!A:A,0))-1)</f>
        <v>0.52849264705882348</v>
      </c>
      <c r="H76" s="2" t="s">
        <v>53</v>
      </c>
    </row>
    <row r="77" spans="1:8" x14ac:dyDescent="0.35">
      <c r="A77">
        <v>76</v>
      </c>
      <c r="B77">
        <v>12</v>
      </c>
      <c r="C77" s="39">
        <v>5</v>
      </c>
      <c r="D77">
        <v>5</v>
      </c>
      <c r="E77">
        <f>INDEX(Lotteries!C:C,MATCH(C77,Lotteries!A:A,0))*D77</f>
        <v>50</v>
      </c>
      <c r="F77" s="4">
        <f>D77*INDEX(Lotteries!G:G,MATCH(C77,Lotteries!A:A,0))</f>
        <v>0.20833333333333331</v>
      </c>
      <c r="G77" s="4">
        <f>INDEX(Lotteries!E:E,MATCH(C77,Lotteries!A:A,0))*D77/INDEX(Lotteries!D:D,MATCH(C77,Lotteries!A:A,0))*(INDEX(Lotteries!D:D,MATCH(C77,Lotteries!A:A,0))-D77)/INDEX(Lotteries!D:D,MATCH(C77,Lotteries!A:A,0))*(INDEX(Lotteries!D:D,MATCH(C77,Lotteries!A:A,0))-INDEX(Lotteries!E:E,MATCH(C77,Lotteries!A:A,0)))/(INDEX(Lotteries!D:D,MATCH(C77,Lotteries!A:A,0))-1)</f>
        <v>0.19294176003734828</v>
      </c>
      <c r="H77" s="2" t="s">
        <v>13</v>
      </c>
    </row>
    <row r="78" spans="1:8" x14ac:dyDescent="0.35">
      <c r="A78">
        <v>77</v>
      </c>
      <c r="B78">
        <v>10</v>
      </c>
      <c r="C78" s="39">
        <v>5</v>
      </c>
      <c r="D78">
        <v>10</v>
      </c>
      <c r="E78">
        <f>INDEX(Lotteries!C:C,MATCH(C78,Lotteries!A:A,0))*D78</f>
        <v>100</v>
      </c>
      <c r="F78" s="4">
        <f>D78*INDEX(Lotteries!G:G,MATCH(C78,Lotteries!A:A,0))</f>
        <v>0.41666666666666663</v>
      </c>
      <c r="G78" s="4">
        <f>INDEX(Lotteries!E:E,MATCH(C78,Lotteries!A:A,0))*D78/INDEX(Lotteries!D:D,MATCH(C78,Lotteries!A:A,0))*(INDEX(Lotteries!D:D,MATCH(C78,Lotteries!A:A,0))-D78)/INDEX(Lotteries!D:D,MATCH(C78,Lotteries!A:A,0))*(INDEX(Lotteries!D:D,MATCH(C78,Lotteries!A:A,0))-INDEX(Lotteries!E:E,MATCH(C78,Lotteries!A:A,0)))/(INDEX(Lotteries!D:D,MATCH(C78,Lotteries!A:A,0))-1)</f>
        <v>0.3691059757236228</v>
      </c>
      <c r="H78" s="2" t="s">
        <v>11</v>
      </c>
    </row>
    <row r="79" spans="1:8" x14ac:dyDescent="0.35">
      <c r="A79">
        <v>78</v>
      </c>
      <c r="B79">
        <v>29</v>
      </c>
      <c r="C79" s="39">
        <v>5</v>
      </c>
      <c r="D79">
        <v>10</v>
      </c>
      <c r="E79">
        <f>INDEX(Lotteries!C:C,MATCH(C79,Lotteries!A:A,0))*D79</f>
        <v>100</v>
      </c>
      <c r="F79" s="4">
        <f>D79*INDEX(Lotteries!G:G,MATCH(C79,Lotteries!A:A,0))</f>
        <v>0.41666666666666663</v>
      </c>
      <c r="G79" s="4">
        <f>INDEX(Lotteries!E:E,MATCH(C79,Lotteries!A:A,0))*D79/INDEX(Lotteries!D:D,MATCH(C79,Lotteries!A:A,0))*(INDEX(Lotteries!D:D,MATCH(C79,Lotteries!A:A,0))-D79)/INDEX(Lotteries!D:D,MATCH(C79,Lotteries!A:A,0))*(INDEX(Lotteries!D:D,MATCH(C79,Lotteries!A:A,0))-INDEX(Lotteries!E:E,MATCH(C79,Lotteries!A:A,0)))/(INDEX(Lotteries!D:D,MATCH(C79,Lotteries!A:A,0))-1)</f>
        <v>0.3691059757236228</v>
      </c>
      <c r="H79" s="2" t="s">
        <v>39</v>
      </c>
    </row>
    <row r="80" spans="1:8" x14ac:dyDescent="0.35">
      <c r="A80">
        <v>79</v>
      </c>
      <c r="B80">
        <v>27</v>
      </c>
      <c r="C80" s="39">
        <v>5</v>
      </c>
      <c r="D80">
        <v>5</v>
      </c>
      <c r="E80">
        <f>INDEX(Lotteries!C:C,MATCH(C80,Lotteries!A:A,0))*D80</f>
        <v>50</v>
      </c>
      <c r="F80" s="4">
        <f>D80*INDEX(Lotteries!G:G,MATCH(C80,Lotteries!A:A,0))</f>
        <v>0.20833333333333331</v>
      </c>
      <c r="G80" s="4">
        <f>INDEX(Lotteries!E:E,MATCH(C80,Lotteries!A:A,0))*D80/INDEX(Lotteries!D:D,MATCH(C80,Lotteries!A:A,0))*(INDEX(Lotteries!D:D,MATCH(C80,Lotteries!A:A,0))-D80)/INDEX(Lotteries!D:D,MATCH(C80,Lotteries!A:A,0))*(INDEX(Lotteries!D:D,MATCH(C80,Lotteries!A:A,0))-INDEX(Lotteries!E:E,MATCH(C80,Lotteries!A:A,0)))/(INDEX(Lotteries!D:D,MATCH(C80,Lotteries!A:A,0))-1)</f>
        <v>0.19294176003734828</v>
      </c>
      <c r="H80" s="2" t="s">
        <v>37</v>
      </c>
    </row>
    <row r="81" spans="1:8" x14ac:dyDescent="0.35">
      <c r="A81">
        <v>80</v>
      </c>
      <c r="B81">
        <v>30</v>
      </c>
      <c r="C81" s="39">
        <v>5</v>
      </c>
      <c r="D81">
        <v>5</v>
      </c>
      <c r="E81">
        <f>INDEX(Lotteries!C:C,MATCH(C81,Lotteries!A:A,0))*D81</f>
        <v>50</v>
      </c>
      <c r="F81" s="4">
        <f>D81*INDEX(Lotteries!G:G,MATCH(C81,Lotteries!A:A,0))</f>
        <v>0.20833333333333331</v>
      </c>
      <c r="G81" s="4">
        <f>INDEX(Lotteries!E:E,MATCH(C81,Lotteries!A:A,0))*D81/INDEX(Lotteries!D:D,MATCH(C81,Lotteries!A:A,0))*(INDEX(Lotteries!D:D,MATCH(C81,Lotteries!A:A,0))-D81)/INDEX(Lotteries!D:D,MATCH(C81,Lotteries!A:A,0))*(INDEX(Lotteries!D:D,MATCH(C81,Lotteries!A:A,0))-INDEX(Lotteries!E:E,MATCH(C81,Lotteries!A:A,0)))/(INDEX(Lotteries!D:D,MATCH(C81,Lotteries!A:A,0))-1)</f>
        <v>0.19294176003734828</v>
      </c>
      <c r="H81" s="2" t="s">
        <v>40</v>
      </c>
    </row>
    <row r="82" spans="1:8" x14ac:dyDescent="0.35">
      <c r="A82">
        <v>81</v>
      </c>
      <c r="B82">
        <v>9</v>
      </c>
      <c r="C82" s="39">
        <v>5</v>
      </c>
      <c r="D82">
        <v>10</v>
      </c>
      <c r="E82">
        <f>INDEX(Lotteries!C:C,MATCH(C82,Lotteries!A:A,0))*D82</f>
        <v>100</v>
      </c>
      <c r="F82" s="4">
        <f>D82*INDEX(Lotteries!G:G,MATCH(C82,Lotteries!A:A,0))</f>
        <v>0.41666666666666663</v>
      </c>
      <c r="G82" s="4">
        <f>INDEX(Lotteries!E:E,MATCH(C82,Lotteries!A:A,0))*D82/INDEX(Lotteries!D:D,MATCH(C82,Lotteries!A:A,0))*(INDEX(Lotteries!D:D,MATCH(C82,Lotteries!A:A,0))-D82)/INDEX(Lotteries!D:D,MATCH(C82,Lotteries!A:A,0))*(INDEX(Lotteries!D:D,MATCH(C82,Lotteries!A:A,0))-INDEX(Lotteries!E:E,MATCH(C82,Lotteries!A:A,0)))/(INDEX(Lotteries!D:D,MATCH(C82,Lotteries!A:A,0))-1)</f>
        <v>0.3691059757236228</v>
      </c>
      <c r="H82" s="2" t="s">
        <v>10</v>
      </c>
    </row>
    <row r="83" spans="1:8" x14ac:dyDescent="0.35">
      <c r="A83">
        <v>82</v>
      </c>
      <c r="B83">
        <v>15</v>
      </c>
      <c r="C83" s="39">
        <v>5</v>
      </c>
      <c r="D83">
        <v>5</v>
      </c>
      <c r="E83">
        <f>INDEX(Lotteries!C:C,MATCH(C83,Lotteries!A:A,0))*D83</f>
        <v>50</v>
      </c>
      <c r="F83" s="4">
        <f>D83*INDEX(Lotteries!G:G,MATCH(C83,Lotteries!A:A,0))</f>
        <v>0.20833333333333331</v>
      </c>
      <c r="G83" s="4">
        <f>INDEX(Lotteries!E:E,MATCH(C83,Lotteries!A:A,0))*D83/INDEX(Lotteries!D:D,MATCH(C83,Lotteries!A:A,0))*(INDEX(Lotteries!D:D,MATCH(C83,Lotteries!A:A,0))-D83)/INDEX(Lotteries!D:D,MATCH(C83,Lotteries!A:A,0))*(INDEX(Lotteries!D:D,MATCH(C83,Lotteries!A:A,0))-INDEX(Lotteries!E:E,MATCH(C83,Lotteries!A:A,0)))/(INDEX(Lotteries!D:D,MATCH(C83,Lotteries!A:A,0))-1)</f>
        <v>0.19294176003734828</v>
      </c>
      <c r="H83" s="2" t="s">
        <v>16</v>
      </c>
    </row>
    <row r="84" spans="1:8" x14ac:dyDescent="0.35">
      <c r="A84">
        <v>83</v>
      </c>
      <c r="B84">
        <v>23</v>
      </c>
      <c r="C84" s="39">
        <v>5</v>
      </c>
      <c r="D84">
        <v>10</v>
      </c>
      <c r="E84">
        <f>INDEX(Lotteries!C:C,MATCH(C84,Lotteries!A:A,0))*D84</f>
        <v>100</v>
      </c>
      <c r="F84" s="4">
        <f>D84*INDEX(Lotteries!G:G,MATCH(C84,Lotteries!A:A,0))</f>
        <v>0.41666666666666663</v>
      </c>
      <c r="G84" s="4">
        <f>INDEX(Lotteries!E:E,MATCH(C84,Lotteries!A:A,0))*D84/INDEX(Lotteries!D:D,MATCH(C84,Lotteries!A:A,0))*(INDEX(Lotteries!D:D,MATCH(C84,Lotteries!A:A,0))-D84)/INDEX(Lotteries!D:D,MATCH(C84,Lotteries!A:A,0))*(INDEX(Lotteries!D:D,MATCH(C84,Lotteries!A:A,0))-INDEX(Lotteries!E:E,MATCH(C84,Lotteries!A:A,0)))/(INDEX(Lotteries!D:D,MATCH(C84,Lotteries!A:A,0))-1)</f>
        <v>0.3691059757236228</v>
      </c>
      <c r="H84" s="2" t="s">
        <v>30</v>
      </c>
    </row>
    <row r="85" spans="1:8" x14ac:dyDescent="0.35">
      <c r="A85">
        <v>84</v>
      </c>
      <c r="B85">
        <v>13</v>
      </c>
      <c r="C85" s="39">
        <v>5</v>
      </c>
      <c r="D85">
        <v>10</v>
      </c>
      <c r="E85">
        <f>INDEX(Lotteries!C:C,MATCH(C85,Lotteries!A:A,0))*D85</f>
        <v>100</v>
      </c>
      <c r="F85" s="4">
        <f>D85*INDEX(Lotteries!G:G,MATCH(C85,Lotteries!A:A,0))</f>
        <v>0.41666666666666663</v>
      </c>
      <c r="G85" s="4">
        <f>INDEX(Lotteries!E:E,MATCH(C85,Lotteries!A:A,0))*D85/INDEX(Lotteries!D:D,MATCH(C85,Lotteries!A:A,0))*(INDEX(Lotteries!D:D,MATCH(C85,Lotteries!A:A,0))-D85)/INDEX(Lotteries!D:D,MATCH(C85,Lotteries!A:A,0))*(INDEX(Lotteries!D:D,MATCH(C85,Lotteries!A:A,0))-INDEX(Lotteries!E:E,MATCH(C85,Lotteries!A:A,0)))/(INDEX(Lotteries!D:D,MATCH(C85,Lotteries!A:A,0))-1)</f>
        <v>0.3691059757236228</v>
      </c>
      <c r="H85" s="2" t="s">
        <v>14</v>
      </c>
    </row>
    <row r="86" spans="1:8" x14ac:dyDescent="0.35">
      <c r="A86">
        <v>85</v>
      </c>
      <c r="B86">
        <v>19</v>
      </c>
      <c r="C86" s="39">
        <v>5</v>
      </c>
      <c r="D86">
        <v>10</v>
      </c>
      <c r="E86">
        <f>INDEX(Lotteries!C:C,MATCH(C86,Lotteries!A:A,0))*D86</f>
        <v>100</v>
      </c>
      <c r="F86" s="4">
        <f>D86*INDEX(Lotteries!G:G,MATCH(C86,Lotteries!A:A,0))</f>
        <v>0.41666666666666663</v>
      </c>
      <c r="G86" s="4">
        <f>INDEX(Lotteries!E:E,MATCH(C86,Lotteries!A:A,0))*D86/INDEX(Lotteries!D:D,MATCH(C86,Lotteries!A:A,0))*(INDEX(Lotteries!D:D,MATCH(C86,Lotteries!A:A,0))-D86)/INDEX(Lotteries!D:D,MATCH(C86,Lotteries!A:A,0))*(INDEX(Lotteries!D:D,MATCH(C86,Lotteries!A:A,0))-INDEX(Lotteries!E:E,MATCH(C86,Lotteries!A:A,0)))/(INDEX(Lotteries!D:D,MATCH(C86,Lotteries!A:A,0))-1)</f>
        <v>0.3691059757236228</v>
      </c>
      <c r="H86" s="2" t="s">
        <v>26</v>
      </c>
    </row>
    <row r="87" spans="1:8" x14ac:dyDescent="0.35">
      <c r="A87">
        <v>86</v>
      </c>
      <c r="B87">
        <v>7</v>
      </c>
      <c r="C87" s="39">
        <v>6</v>
      </c>
      <c r="D87">
        <v>15</v>
      </c>
      <c r="E87">
        <f>INDEX(Lotteries!C:C,MATCH(C87,Lotteries!A:A,0))*D87</f>
        <v>150</v>
      </c>
      <c r="F87" s="4">
        <f>D87*INDEX(Lotteries!G:G,MATCH(C87,Lotteries!A:A,0))</f>
        <v>0.5</v>
      </c>
      <c r="G87" s="4">
        <f>INDEX(Lotteries!E:E,MATCH(C87,Lotteries!A:A,0))*D87/INDEX(Lotteries!D:D,MATCH(C87,Lotteries!A:A,0))*(INDEX(Lotteries!D:D,MATCH(C87,Lotteries!A:A,0))-D87)/INDEX(Lotteries!D:D,MATCH(C87,Lotteries!A:A,0))*(INDEX(Lotteries!D:D,MATCH(C87,Lotteries!A:A,0))-INDEX(Lotteries!E:E,MATCH(C87,Lotteries!A:A,0)))/(INDEX(Lotteries!D:D,MATCH(C87,Lotteries!A:A,0))-1)</f>
        <v>0.43791946308724833</v>
      </c>
      <c r="H87" s="2" t="s">
        <v>8</v>
      </c>
    </row>
    <row r="88" spans="1:8" x14ac:dyDescent="0.35">
      <c r="A88">
        <v>87</v>
      </c>
      <c r="B88">
        <v>14</v>
      </c>
      <c r="C88" s="39">
        <v>6</v>
      </c>
      <c r="D88">
        <v>10</v>
      </c>
      <c r="E88">
        <f>INDEX(Lotteries!C:C,MATCH(C88,Lotteries!A:A,0))*D88</f>
        <v>100</v>
      </c>
      <c r="F88" s="4">
        <f>D88*INDEX(Lotteries!G:G,MATCH(C88,Lotteries!A:A,0))</f>
        <v>0.33333333333333331</v>
      </c>
      <c r="G88" s="4">
        <f>INDEX(Lotteries!E:E,MATCH(C88,Lotteries!A:A,0))*D88/INDEX(Lotteries!D:D,MATCH(C88,Lotteries!A:A,0))*(INDEX(Lotteries!D:D,MATCH(C88,Lotteries!A:A,0))-D88)/INDEX(Lotteries!D:D,MATCH(C88,Lotteries!A:A,0))*(INDEX(Lotteries!D:D,MATCH(C88,Lotteries!A:A,0))-INDEX(Lotteries!E:E,MATCH(C88,Lotteries!A:A,0)))/(INDEX(Lotteries!D:D,MATCH(C88,Lotteries!A:A,0))-1)</f>
        <v>0.30275913497390011</v>
      </c>
      <c r="H88" s="2" t="s">
        <v>15</v>
      </c>
    </row>
    <row r="89" spans="1:8" x14ac:dyDescent="0.35">
      <c r="A89">
        <v>88</v>
      </c>
      <c r="B89">
        <v>20</v>
      </c>
      <c r="C89" s="39">
        <v>6</v>
      </c>
      <c r="D89">
        <v>3</v>
      </c>
      <c r="E89">
        <f>INDEX(Lotteries!C:C,MATCH(C89,Lotteries!A:A,0))*D89</f>
        <v>30</v>
      </c>
      <c r="F89" s="4">
        <f>D89*INDEX(Lotteries!G:G,MATCH(C89,Lotteries!A:A,0))</f>
        <v>0.1</v>
      </c>
      <c r="G89" s="4">
        <f>INDEX(Lotteries!E:E,MATCH(C89,Lotteries!A:A,0))*D89/INDEX(Lotteries!D:D,MATCH(C89,Lotteries!A:A,0))*(INDEX(Lotteries!D:D,MATCH(C89,Lotteries!A:A,0))-D89)/INDEX(Lotteries!D:D,MATCH(C89,Lotteries!A:A,0))*(INDEX(Lotteries!D:D,MATCH(C89,Lotteries!A:A,0))-INDEX(Lotteries!E:E,MATCH(C89,Lotteries!A:A,0)))/(INDEX(Lotteries!D:D,MATCH(C89,Lotteries!A:A,0))-1)</f>
        <v>9.5369127516778535E-2</v>
      </c>
      <c r="H89" s="2" t="s">
        <v>27</v>
      </c>
    </row>
    <row r="90" spans="1:8" x14ac:dyDescent="0.35">
      <c r="A90">
        <v>89</v>
      </c>
      <c r="B90">
        <v>5</v>
      </c>
      <c r="C90" s="39">
        <v>6</v>
      </c>
      <c r="D90">
        <v>5</v>
      </c>
      <c r="E90">
        <f>INDEX(Lotteries!C:C,MATCH(C90,Lotteries!A:A,0))*D90</f>
        <v>50</v>
      </c>
      <c r="F90" s="4">
        <f>D90*INDEX(Lotteries!G:G,MATCH(C90,Lotteries!A:A,0))</f>
        <v>0.16666666666666666</v>
      </c>
      <c r="G90" s="4">
        <f>INDEX(Lotteries!E:E,MATCH(C90,Lotteries!A:A,0))*D90/INDEX(Lotteries!D:D,MATCH(C90,Lotteries!A:A,0))*(INDEX(Lotteries!D:D,MATCH(C90,Lotteries!A:A,0))-D90)/INDEX(Lotteries!D:D,MATCH(C90,Lotteries!A:A,0))*(INDEX(Lotteries!D:D,MATCH(C90,Lotteries!A:A,0))-INDEX(Lotteries!E:E,MATCH(C90,Lotteries!A:A,0)))/(INDEX(Lotteries!D:D,MATCH(C90,Lotteries!A:A,0))-1)</f>
        <v>0.15678598061148394</v>
      </c>
      <c r="H90" s="2" t="s">
        <v>6</v>
      </c>
    </row>
    <row r="91" spans="1:8" x14ac:dyDescent="0.35">
      <c r="A91">
        <v>90</v>
      </c>
      <c r="B91">
        <v>1</v>
      </c>
      <c r="C91" s="39">
        <v>6</v>
      </c>
      <c r="D91">
        <v>10</v>
      </c>
      <c r="E91">
        <f>INDEX(Lotteries!C:C,MATCH(C91,Lotteries!A:A,0))*D91</f>
        <v>100</v>
      </c>
      <c r="F91" s="4">
        <f>D91*INDEX(Lotteries!G:G,MATCH(C91,Lotteries!A:A,0))</f>
        <v>0.33333333333333331</v>
      </c>
      <c r="G91" s="4">
        <f>INDEX(Lotteries!E:E,MATCH(C91,Lotteries!A:A,0))*D91/INDEX(Lotteries!D:D,MATCH(C91,Lotteries!A:A,0))*(INDEX(Lotteries!D:D,MATCH(C91,Lotteries!A:A,0))-D91)/INDEX(Lotteries!D:D,MATCH(C91,Lotteries!A:A,0))*(INDEX(Lotteries!D:D,MATCH(C91,Lotteries!A:A,0))-INDEX(Lotteries!E:E,MATCH(C91,Lotteries!A:A,0)))/(INDEX(Lotteries!D:D,MATCH(C91,Lotteries!A:A,0))-1)</f>
        <v>0.30275913497390011</v>
      </c>
      <c r="H91" s="2" t="s">
        <v>53</v>
      </c>
    </row>
    <row r="92" spans="1:8" x14ac:dyDescent="0.35">
      <c r="A92">
        <v>91</v>
      </c>
      <c r="B92">
        <v>11</v>
      </c>
      <c r="C92" s="39">
        <v>6</v>
      </c>
      <c r="D92">
        <v>5</v>
      </c>
      <c r="E92">
        <f>INDEX(Lotteries!C:C,MATCH(C92,Lotteries!A:A,0))*D92</f>
        <v>50</v>
      </c>
      <c r="F92" s="4">
        <f>D92*INDEX(Lotteries!G:G,MATCH(C92,Lotteries!A:A,0))</f>
        <v>0.16666666666666666</v>
      </c>
      <c r="G92" s="4">
        <f>INDEX(Lotteries!E:E,MATCH(C92,Lotteries!A:A,0))*D92/INDEX(Lotteries!D:D,MATCH(C92,Lotteries!A:A,0))*(INDEX(Lotteries!D:D,MATCH(C92,Lotteries!A:A,0))-D92)/INDEX(Lotteries!D:D,MATCH(C92,Lotteries!A:A,0))*(INDEX(Lotteries!D:D,MATCH(C92,Lotteries!A:A,0))-INDEX(Lotteries!E:E,MATCH(C92,Lotteries!A:A,0)))/(INDEX(Lotteries!D:D,MATCH(C92,Lotteries!A:A,0))-1)</f>
        <v>0.15678598061148394</v>
      </c>
      <c r="H92" s="2" t="s">
        <v>12</v>
      </c>
    </row>
    <row r="93" spans="1:8" x14ac:dyDescent="0.35">
      <c r="A93">
        <v>92</v>
      </c>
      <c r="B93">
        <v>12</v>
      </c>
      <c r="C93" s="39">
        <v>6</v>
      </c>
      <c r="D93">
        <v>11</v>
      </c>
      <c r="E93">
        <f>INDEX(Lotteries!C:C,MATCH(C93,Lotteries!A:A,0))*D93</f>
        <v>110</v>
      </c>
      <c r="F93" s="4">
        <f>D93*INDEX(Lotteries!G:G,MATCH(C93,Lotteries!A:A,0))</f>
        <v>0.36666666666666664</v>
      </c>
      <c r="G93" s="4">
        <f>INDEX(Lotteries!E:E,MATCH(C93,Lotteries!A:A,0))*D93/INDEX(Lotteries!D:D,MATCH(C93,Lotteries!A:A,0))*(INDEX(Lotteries!D:D,MATCH(C93,Lotteries!A:A,0))-D93)/INDEX(Lotteries!D:D,MATCH(C93,Lotteries!A:A,0))*(INDEX(Lotteries!D:D,MATCH(C93,Lotteries!A:A,0))-INDEX(Lotteries!E:E,MATCH(C93,Lotteries!A:A,0)))/(INDEX(Lotteries!D:D,MATCH(C93,Lotteries!A:A,0))-1)</f>
        <v>0.33065622669649514</v>
      </c>
      <c r="H93" s="2" t="s">
        <v>13</v>
      </c>
    </row>
    <row r="94" spans="1:8" x14ac:dyDescent="0.35">
      <c r="A94">
        <v>93</v>
      </c>
      <c r="B94">
        <v>23</v>
      </c>
      <c r="C94" s="39">
        <v>6</v>
      </c>
      <c r="D94">
        <v>10</v>
      </c>
      <c r="E94">
        <f>INDEX(Lotteries!C:C,MATCH(C94,Lotteries!A:A,0))*D94</f>
        <v>100</v>
      </c>
      <c r="F94" s="4">
        <f>D94*INDEX(Lotteries!G:G,MATCH(C94,Lotteries!A:A,0))</f>
        <v>0.33333333333333331</v>
      </c>
      <c r="G94" s="4">
        <f>INDEX(Lotteries!E:E,MATCH(C94,Lotteries!A:A,0))*D94/INDEX(Lotteries!D:D,MATCH(C94,Lotteries!A:A,0))*(INDEX(Lotteries!D:D,MATCH(C94,Lotteries!A:A,0))-D94)/INDEX(Lotteries!D:D,MATCH(C94,Lotteries!A:A,0))*(INDEX(Lotteries!D:D,MATCH(C94,Lotteries!A:A,0))-INDEX(Lotteries!E:E,MATCH(C94,Lotteries!A:A,0)))/(INDEX(Lotteries!D:D,MATCH(C94,Lotteries!A:A,0))-1)</f>
        <v>0.30275913497390011</v>
      </c>
      <c r="H94" s="2" t="s">
        <v>30</v>
      </c>
    </row>
    <row r="95" spans="1:8" x14ac:dyDescent="0.35">
      <c r="A95">
        <v>94</v>
      </c>
      <c r="B95">
        <v>8</v>
      </c>
      <c r="C95" s="39">
        <v>6</v>
      </c>
      <c r="D95">
        <v>10</v>
      </c>
      <c r="E95">
        <f>INDEX(Lotteries!C:C,MATCH(C95,Lotteries!A:A,0))*D95</f>
        <v>100</v>
      </c>
      <c r="F95" s="4">
        <f>D95*INDEX(Lotteries!G:G,MATCH(C95,Lotteries!A:A,0))</f>
        <v>0.33333333333333331</v>
      </c>
      <c r="G95" s="4">
        <f>INDEX(Lotteries!E:E,MATCH(C95,Lotteries!A:A,0))*D95/INDEX(Lotteries!D:D,MATCH(C95,Lotteries!A:A,0))*(INDEX(Lotteries!D:D,MATCH(C95,Lotteries!A:A,0))-D95)/INDEX(Lotteries!D:D,MATCH(C95,Lotteries!A:A,0))*(INDEX(Lotteries!D:D,MATCH(C95,Lotteries!A:A,0))-INDEX(Lotteries!E:E,MATCH(C95,Lotteries!A:A,0)))/(INDEX(Lotteries!D:D,MATCH(C95,Lotteries!A:A,0))-1)</f>
        <v>0.30275913497390011</v>
      </c>
      <c r="H95" s="2" t="s">
        <v>9</v>
      </c>
    </row>
    <row r="96" spans="1:8" x14ac:dyDescent="0.35">
      <c r="A96">
        <v>95</v>
      </c>
      <c r="B96">
        <v>4</v>
      </c>
      <c r="C96" s="39">
        <v>6</v>
      </c>
      <c r="D96">
        <v>10</v>
      </c>
      <c r="E96">
        <f>INDEX(Lotteries!C:C,MATCH(C96,Lotteries!A:A,0))*D96</f>
        <v>100</v>
      </c>
      <c r="F96" s="4">
        <f>D96*INDEX(Lotteries!G:G,MATCH(C96,Lotteries!A:A,0))</f>
        <v>0.33333333333333331</v>
      </c>
      <c r="G96" s="4">
        <f>INDEX(Lotteries!E:E,MATCH(C96,Lotteries!A:A,0))*D96/INDEX(Lotteries!D:D,MATCH(C96,Lotteries!A:A,0))*(INDEX(Lotteries!D:D,MATCH(C96,Lotteries!A:A,0))-D96)/INDEX(Lotteries!D:D,MATCH(C96,Lotteries!A:A,0))*(INDEX(Lotteries!D:D,MATCH(C96,Lotteries!A:A,0))-INDEX(Lotteries!E:E,MATCH(C96,Lotteries!A:A,0)))/(INDEX(Lotteries!D:D,MATCH(C96,Lotteries!A:A,0))-1)</f>
        <v>0.30275913497390011</v>
      </c>
      <c r="H96" s="2" t="s">
        <v>5</v>
      </c>
    </row>
    <row r="97" spans="1:8" x14ac:dyDescent="0.35">
      <c r="A97">
        <v>96</v>
      </c>
      <c r="B97">
        <v>24</v>
      </c>
      <c r="C97" s="39">
        <v>6</v>
      </c>
      <c r="D97">
        <v>10</v>
      </c>
      <c r="E97">
        <f>INDEX(Lotteries!C:C,MATCH(C97,Lotteries!A:A,0))*D97</f>
        <v>100</v>
      </c>
      <c r="F97" s="4">
        <f>D97*INDEX(Lotteries!G:G,MATCH(C97,Lotteries!A:A,0))</f>
        <v>0.33333333333333331</v>
      </c>
      <c r="G97" s="4">
        <f>INDEX(Lotteries!E:E,MATCH(C97,Lotteries!A:A,0))*D97/INDEX(Lotteries!D:D,MATCH(C97,Lotteries!A:A,0))*(INDEX(Lotteries!D:D,MATCH(C97,Lotteries!A:A,0))-D97)/INDEX(Lotteries!D:D,MATCH(C97,Lotteries!A:A,0))*(INDEX(Lotteries!D:D,MATCH(C97,Lotteries!A:A,0))-INDEX(Lotteries!E:E,MATCH(C97,Lotteries!A:A,0)))/(INDEX(Lotteries!D:D,MATCH(C97,Lotteries!A:A,0))-1)</f>
        <v>0.30275913497390011</v>
      </c>
      <c r="H97" s="2" t="s">
        <v>31</v>
      </c>
    </row>
    <row r="98" spans="1:8" x14ac:dyDescent="0.35">
      <c r="A98">
        <v>97</v>
      </c>
      <c r="B98">
        <v>31</v>
      </c>
      <c r="C98" s="39">
        <v>6</v>
      </c>
      <c r="D98">
        <v>3</v>
      </c>
      <c r="E98">
        <f>INDEX(Lotteries!C:C,MATCH(C98,Lotteries!A:A,0))*D98</f>
        <v>30</v>
      </c>
      <c r="F98" s="4">
        <f>D98*INDEX(Lotteries!G:G,MATCH(C98,Lotteries!A:A,0))</f>
        <v>0.1</v>
      </c>
      <c r="G98" s="4">
        <f>INDEX(Lotteries!E:E,MATCH(C98,Lotteries!A:A,0))*D98/INDEX(Lotteries!D:D,MATCH(C98,Lotteries!A:A,0))*(INDEX(Lotteries!D:D,MATCH(C98,Lotteries!A:A,0))-D98)/INDEX(Lotteries!D:D,MATCH(C98,Lotteries!A:A,0))*(INDEX(Lotteries!D:D,MATCH(C98,Lotteries!A:A,0))-INDEX(Lotteries!E:E,MATCH(C98,Lotteries!A:A,0)))/(INDEX(Lotteries!D:D,MATCH(C98,Lotteries!A:A,0))-1)</f>
        <v>9.5369127516778535E-2</v>
      </c>
      <c r="H98" s="2" t="s">
        <v>41</v>
      </c>
    </row>
    <row r="99" spans="1:8" x14ac:dyDescent="0.35">
      <c r="A99">
        <v>98</v>
      </c>
      <c r="B99">
        <v>15</v>
      </c>
      <c r="C99" s="39">
        <v>6</v>
      </c>
      <c r="D99">
        <v>5</v>
      </c>
      <c r="E99">
        <f>INDEX(Lotteries!C:C,MATCH(C99,Lotteries!A:A,0))*D99</f>
        <v>50</v>
      </c>
      <c r="F99" s="4">
        <f>D99*INDEX(Lotteries!G:G,MATCH(C99,Lotteries!A:A,0))</f>
        <v>0.16666666666666666</v>
      </c>
      <c r="G99" s="4">
        <f>INDEX(Lotteries!E:E,MATCH(C99,Lotteries!A:A,0))*D99/INDEX(Lotteries!D:D,MATCH(C99,Lotteries!A:A,0))*(INDEX(Lotteries!D:D,MATCH(C99,Lotteries!A:A,0))-D99)/INDEX(Lotteries!D:D,MATCH(C99,Lotteries!A:A,0))*(INDEX(Lotteries!D:D,MATCH(C99,Lotteries!A:A,0))-INDEX(Lotteries!E:E,MATCH(C99,Lotteries!A:A,0)))/(INDEX(Lotteries!D:D,MATCH(C99,Lotteries!A:A,0))-1)</f>
        <v>0.15678598061148394</v>
      </c>
      <c r="H99" s="2" t="s">
        <v>16</v>
      </c>
    </row>
    <row r="100" spans="1:8" x14ac:dyDescent="0.35">
      <c r="A100">
        <v>99</v>
      </c>
      <c r="B100">
        <v>32</v>
      </c>
      <c r="C100" s="39">
        <v>6</v>
      </c>
      <c r="D100">
        <v>10</v>
      </c>
      <c r="E100">
        <f>INDEX(Lotteries!C:C,MATCH(C100,Lotteries!A:A,0))*D100</f>
        <v>100</v>
      </c>
      <c r="F100" s="4">
        <f>D100*INDEX(Lotteries!G:G,MATCH(C100,Lotteries!A:A,0))</f>
        <v>0.33333333333333331</v>
      </c>
      <c r="G100" s="4">
        <f>INDEX(Lotteries!E:E,MATCH(C100,Lotteries!A:A,0))*D100/INDEX(Lotteries!D:D,MATCH(C100,Lotteries!A:A,0))*(INDEX(Lotteries!D:D,MATCH(C100,Lotteries!A:A,0))-D100)/INDEX(Lotteries!D:D,MATCH(C100,Lotteries!A:A,0))*(INDEX(Lotteries!D:D,MATCH(C100,Lotteries!A:A,0))-INDEX(Lotteries!E:E,MATCH(C100,Lotteries!A:A,0)))/(INDEX(Lotteries!D:D,MATCH(C100,Lotteries!A:A,0))-1)</f>
        <v>0.30275913497390011</v>
      </c>
      <c r="H100" s="2" t="s">
        <v>42</v>
      </c>
    </row>
    <row r="101" spans="1:8" x14ac:dyDescent="0.35">
      <c r="A101">
        <v>100</v>
      </c>
      <c r="B101">
        <v>10</v>
      </c>
      <c r="C101" s="39">
        <v>6</v>
      </c>
      <c r="D101">
        <v>10</v>
      </c>
      <c r="E101">
        <f>INDEX(Lotteries!C:C,MATCH(C101,Lotteries!A:A,0))*D101</f>
        <v>100</v>
      </c>
      <c r="F101" s="4">
        <f>D101*INDEX(Lotteries!G:G,MATCH(C101,Lotteries!A:A,0))</f>
        <v>0.33333333333333331</v>
      </c>
      <c r="G101" s="4">
        <f>INDEX(Lotteries!E:E,MATCH(C101,Lotteries!A:A,0))*D101/INDEX(Lotteries!D:D,MATCH(C101,Lotteries!A:A,0))*(INDEX(Lotteries!D:D,MATCH(C101,Lotteries!A:A,0))-D101)/INDEX(Lotteries!D:D,MATCH(C101,Lotteries!A:A,0))*(INDEX(Lotteries!D:D,MATCH(C101,Lotteries!A:A,0))-INDEX(Lotteries!E:E,MATCH(C101,Lotteries!A:A,0)))/(INDEX(Lotteries!D:D,MATCH(C101,Lotteries!A:A,0))-1)</f>
        <v>0.30275913497390011</v>
      </c>
      <c r="H101" s="2" t="s">
        <v>11</v>
      </c>
    </row>
    <row r="102" spans="1:8" x14ac:dyDescent="0.35">
      <c r="A102">
        <v>101</v>
      </c>
      <c r="B102">
        <v>28</v>
      </c>
      <c r="C102" s="39">
        <v>6</v>
      </c>
      <c r="D102">
        <v>2</v>
      </c>
      <c r="E102">
        <f>INDEX(Lotteries!C:C,MATCH(C102,Lotteries!A:A,0))*D102</f>
        <v>20</v>
      </c>
      <c r="F102" s="4">
        <f>D102*INDEX(Lotteries!G:G,MATCH(C102,Lotteries!A:A,0))</f>
        <v>6.6666666666666666E-2</v>
      </c>
      <c r="G102" s="4">
        <f>INDEX(Lotteries!E:E,MATCH(C102,Lotteries!A:A,0))*D102/INDEX(Lotteries!D:D,MATCH(C102,Lotteries!A:A,0))*(INDEX(Lotteries!D:D,MATCH(C102,Lotteries!A:A,0))-D102)/INDEX(Lotteries!D:D,MATCH(C102,Lotteries!A:A,0))*(INDEX(Lotteries!D:D,MATCH(C102,Lotteries!A:A,0))-INDEX(Lotteries!E:E,MATCH(C102,Lotteries!A:A,0)))/(INDEX(Lotteries!D:D,MATCH(C102,Lotteries!A:A,0))-1)</f>
        <v>6.4011931394481733E-2</v>
      </c>
      <c r="H102" s="2" t="s">
        <v>38</v>
      </c>
    </row>
    <row r="103" spans="1:8" x14ac:dyDescent="0.35">
      <c r="A103">
        <v>102</v>
      </c>
      <c r="B103">
        <v>2</v>
      </c>
      <c r="C103" s="39">
        <v>6</v>
      </c>
      <c r="D103">
        <v>5</v>
      </c>
      <c r="E103">
        <f>INDEX(Lotteries!C:C,MATCH(C103,Lotteries!A:A,0))*D103</f>
        <v>50</v>
      </c>
      <c r="F103" s="4">
        <f>D103*INDEX(Lotteries!G:G,MATCH(C103,Lotteries!A:A,0))</f>
        <v>0.16666666666666666</v>
      </c>
      <c r="G103" s="4">
        <f>INDEX(Lotteries!E:E,MATCH(C103,Lotteries!A:A,0))*D103/INDEX(Lotteries!D:D,MATCH(C103,Lotteries!A:A,0))*(INDEX(Lotteries!D:D,MATCH(C103,Lotteries!A:A,0))-D103)/INDEX(Lotteries!D:D,MATCH(C103,Lotteries!A:A,0))*(INDEX(Lotteries!D:D,MATCH(C103,Lotteries!A:A,0))-INDEX(Lotteries!E:E,MATCH(C103,Lotteries!A:A,0)))/(INDEX(Lotteries!D:D,MATCH(C103,Lotteries!A:A,0))-1)</f>
        <v>0.15678598061148394</v>
      </c>
      <c r="H103" s="2" t="s">
        <v>3</v>
      </c>
    </row>
    <row r="104" spans="1:8" x14ac:dyDescent="0.35">
      <c r="A104">
        <v>103</v>
      </c>
      <c r="B104">
        <v>19</v>
      </c>
      <c r="C104" s="39">
        <v>6</v>
      </c>
      <c r="D104">
        <v>16</v>
      </c>
      <c r="E104">
        <f>INDEX(Lotteries!C:C,MATCH(C104,Lotteries!A:A,0))*D104</f>
        <v>160</v>
      </c>
      <c r="F104" s="4">
        <f>D104*INDEX(Lotteries!G:G,MATCH(C104,Lotteries!A:A,0))</f>
        <v>0.53333333333333333</v>
      </c>
      <c r="G104" s="4">
        <f>INDEX(Lotteries!E:E,MATCH(C104,Lotteries!A:A,0))*D104/INDEX(Lotteries!D:D,MATCH(C104,Lotteries!A:A,0))*(INDEX(Lotteries!D:D,MATCH(C104,Lotteries!A:A,0))-D104)/INDEX(Lotteries!D:D,MATCH(C104,Lotteries!A:A,0))*(INDEX(Lotteries!D:D,MATCH(C104,Lotteries!A:A,0))-INDEX(Lotteries!E:E,MATCH(C104,Lotteries!A:A,0)))/(INDEX(Lotteries!D:D,MATCH(C104,Lotteries!A:A,0))-1)</f>
        <v>0.46365398956002984</v>
      </c>
      <c r="H104" s="2" t="s">
        <v>26</v>
      </c>
    </row>
    <row r="105" spans="1:8" x14ac:dyDescent="0.35">
      <c r="A105">
        <v>104</v>
      </c>
      <c r="B105">
        <v>33</v>
      </c>
      <c r="C105" s="39">
        <v>7</v>
      </c>
      <c r="D105">
        <v>10</v>
      </c>
      <c r="E105">
        <f>INDEX(Lotteries!C:C,MATCH(C105,Lotteries!A:A,0))*D105</f>
        <v>100</v>
      </c>
      <c r="F105" s="4">
        <f>D105*INDEX(Lotteries!G:G,MATCH(C105,Lotteries!A:A,0))</f>
        <v>0.4</v>
      </c>
      <c r="G105" s="4">
        <f>INDEX(Lotteries!E:E,MATCH(C105,Lotteries!A:A,0))*D105/INDEX(Lotteries!D:D,MATCH(C105,Lotteries!A:A,0))*(INDEX(Lotteries!D:D,MATCH(C105,Lotteries!A:A,0))-D105)/INDEX(Lotteries!D:D,MATCH(C105,Lotteries!A:A,0))*(INDEX(Lotteries!D:D,MATCH(C105,Lotteries!A:A,0))-INDEX(Lotteries!E:E,MATCH(C105,Lotteries!A:A,0)))/(INDEX(Lotteries!D:D,MATCH(C105,Lotteries!A:A,0))-1)</f>
        <v>0.36413793103448278</v>
      </c>
      <c r="H105" s="2" t="s">
        <v>52</v>
      </c>
    </row>
    <row r="106" spans="1:8" x14ac:dyDescent="0.35">
      <c r="A106">
        <v>105</v>
      </c>
      <c r="B106">
        <v>20</v>
      </c>
      <c r="C106" s="39">
        <v>7</v>
      </c>
      <c r="D106">
        <v>6</v>
      </c>
      <c r="E106">
        <f>INDEX(Lotteries!C:C,MATCH(C106,Lotteries!A:A,0))*D106</f>
        <v>60</v>
      </c>
      <c r="F106" s="4">
        <f>D106*INDEX(Lotteries!G:G,MATCH(C106,Lotteries!A:A,0))</f>
        <v>0.24</v>
      </c>
      <c r="G106" s="4">
        <f>INDEX(Lotteries!E:E,MATCH(C106,Lotteries!A:A,0))*D106/INDEX(Lotteries!D:D,MATCH(C106,Lotteries!A:A,0))*(INDEX(Lotteries!D:D,MATCH(C106,Lotteries!A:A,0))-D106)/INDEX(Lotteries!D:D,MATCH(C106,Lotteries!A:A,0))*(INDEX(Lotteries!D:D,MATCH(C106,Lotteries!A:A,0))-INDEX(Lotteries!E:E,MATCH(C106,Lotteries!A:A,0)))/(INDEX(Lotteries!D:D,MATCH(C106,Lotteries!A:A,0))-1)</f>
        <v>0.22377931034482756</v>
      </c>
      <c r="H106" s="2" t="s">
        <v>27</v>
      </c>
    </row>
    <row r="107" spans="1:8" x14ac:dyDescent="0.35">
      <c r="A107">
        <v>106</v>
      </c>
      <c r="B107">
        <v>1</v>
      </c>
      <c r="C107" s="39">
        <v>7</v>
      </c>
      <c r="D107">
        <v>10</v>
      </c>
      <c r="E107">
        <f>INDEX(Lotteries!C:C,MATCH(C107,Lotteries!A:A,0))*D107</f>
        <v>100</v>
      </c>
      <c r="F107" s="4">
        <f>D107*INDEX(Lotteries!G:G,MATCH(C107,Lotteries!A:A,0))</f>
        <v>0.4</v>
      </c>
      <c r="G107" s="4">
        <f>INDEX(Lotteries!E:E,MATCH(C107,Lotteries!A:A,0))*D107/INDEX(Lotteries!D:D,MATCH(C107,Lotteries!A:A,0))*(INDEX(Lotteries!D:D,MATCH(C107,Lotteries!A:A,0))-D107)/INDEX(Lotteries!D:D,MATCH(C107,Lotteries!A:A,0))*(INDEX(Lotteries!D:D,MATCH(C107,Lotteries!A:A,0))-INDEX(Lotteries!E:E,MATCH(C107,Lotteries!A:A,0)))/(INDEX(Lotteries!D:D,MATCH(C107,Lotteries!A:A,0))-1)</f>
        <v>0.36413793103448278</v>
      </c>
      <c r="H107" s="2" t="s">
        <v>53</v>
      </c>
    </row>
    <row r="108" spans="1:8" x14ac:dyDescent="0.35">
      <c r="A108">
        <v>107</v>
      </c>
      <c r="B108">
        <v>29</v>
      </c>
      <c r="C108" s="39">
        <v>7</v>
      </c>
      <c r="D108">
        <v>10</v>
      </c>
      <c r="E108">
        <f>INDEX(Lotteries!C:C,MATCH(C108,Lotteries!A:A,0))*D108</f>
        <v>100</v>
      </c>
      <c r="F108" s="4">
        <f>D108*INDEX(Lotteries!G:G,MATCH(C108,Lotteries!A:A,0))</f>
        <v>0.4</v>
      </c>
      <c r="G108" s="4">
        <f>INDEX(Lotteries!E:E,MATCH(C108,Lotteries!A:A,0))*D108/INDEX(Lotteries!D:D,MATCH(C108,Lotteries!A:A,0))*(INDEX(Lotteries!D:D,MATCH(C108,Lotteries!A:A,0))-D108)/INDEX(Lotteries!D:D,MATCH(C108,Lotteries!A:A,0))*(INDEX(Lotteries!D:D,MATCH(C108,Lotteries!A:A,0))-INDEX(Lotteries!E:E,MATCH(C108,Lotteries!A:A,0)))/(INDEX(Lotteries!D:D,MATCH(C108,Lotteries!A:A,0))-1)</f>
        <v>0.36413793103448278</v>
      </c>
      <c r="H108" s="2" t="s">
        <v>39</v>
      </c>
    </row>
    <row r="109" spans="1:8" x14ac:dyDescent="0.35">
      <c r="A109">
        <v>108</v>
      </c>
      <c r="B109">
        <v>34</v>
      </c>
      <c r="C109" s="39">
        <v>7</v>
      </c>
      <c r="D109">
        <v>5</v>
      </c>
      <c r="E109">
        <f>INDEX(Lotteries!C:C,MATCH(C109,Lotteries!A:A,0))*D109</f>
        <v>50</v>
      </c>
      <c r="F109" s="4">
        <f>D109*INDEX(Lotteries!G:G,MATCH(C109,Lotteries!A:A,0))</f>
        <v>0.2</v>
      </c>
      <c r="G109" s="4">
        <f>INDEX(Lotteries!E:E,MATCH(C109,Lotteries!A:A,0))*D109/INDEX(Lotteries!D:D,MATCH(C109,Lotteries!A:A,0))*(INDEX(Lotteries!D:D,MATCH(C109,Lotteries!A:A,0))-D109)/INDEX(Lotteries!D:D,MATCH(C109,Lotteries!A:A,0))*(INDEX(Lotteries!D:D,MATCH(C109,Lotteries!A:A,0))-INDEX(Lotteries!E:E,MATCH(C109,Lotteries!A:A,0)))/(INDEX(Lotteries!D:D,MATCH(C109,Lotteries!A:A,0))-1)</f>
        <v>0.18758620689655173</v>
      </c>
      <c r="H109" s="2" t="s">
        <v>54</v>
      </c>
    </row>
    <row r="110" spans="1:8" x14ac:dyDescent="0.35">
      <c r="A110">
        <v>109</v>
      </c>
      <c r="B110">
        <v>35</v>
      </c>
      <c r="C110" s="39">
        <v>7</v>
      </c>
      <c r="D110">
        <v>5</v>
      </c>
      <c r="E110">
        <f>INDEX(Lotteries!C:C,MATCH(C110,Lotteries!A:A,0))*D110</f>
        <v>50</v>
      </c>
      <c r="F110" s="4">
        <f>D110*INDEX(Lotteries!G:G,MATCH(C110,Lotteries!A:A,0))</f>
        <v>0.2</v>
      </c>
      <c r="G110" s="4">
        <f>INDEX(Lotteries!E:E,MATCH(C110,Lotteries!A:A,0))*D110/INDEX(Lotteries!D:D,MATCH(C110,Lotteries!A:A,0))*(INDEX(Lotteries!D:D,MATCH(C110,Lotteries!A:A,0))-D110)/INDEX(Lotteries!D:D,MATCH(C110,Lotteries!A:A,0))*(INDEX(Lotteries!D:D,MATCH(C110,Lotteries!A:A,0))-INDEX(Lotteries!E:E,MATCH(C110,Lotteries!A:A,0)))/(INDEX(Lotteries!D:D,MATCH(C110,Lotteries!A:A,0))-1)</f>
        <v>0.18758620689655173</v>
      </c>
      <c r="H110" s="2" t="s">
        <v>55</v>
      </c>
    </row>
    <row r="111" spans="1:8" x14ac:dyDescent="0.35">
      <c r="A111">
        <v>110</v>
      </c>
      <c r="B111">
        <v>9</v>
      </c>
      <c r="C111" s="39">
        <v>7</v>
      </c>
      <c r="D111">
        <v>10</v>
      </c>
      <c r="E111">
        <f>INDEX(Lotteries!C:C,MATCH(C111,Lotteries!A:A,0))*D111</f>
        <v>100</v>
      </c>
      <c r="F111" s="4">
        <f>D111*INDEX(Lotteries!G:G,MATCH(C111,Lotteries!A:A,0))</f>
        <v>0.4</v>
      </c>
      <c r="G111" s="4">
        <f>INDEX(Lotteries!E:E,MATCH(C111,Lotteries!A:A,0))*D111/INDEX(Lotteries!D:D,MATCH(C111,Lotteries!A:A,0))*(INDEX(Lotteries!D:D,MATCH(C111,Lotteries!A:A,0))-D111)/INDEX(Lotteries!D:D,MATCH(C111,Lotteries!A:A,0))*(INDEX(Lotteries!D:D,MATCH(C111,Lotteries!A:A,0))-INDEX(Lotteries!E:E,MATCH(C111,Lotteries!A:A,0)))/(INDEX(Lotteries!D:D,MATCH(C111,Lotteries!A:A,0))-1)</f>
        <v>0.36413793103448278</v>
      </c>
      <c r="H111" s="2" t="s">
        <v>10</v>
      </c>
    </row>
    <row r="112" spans="1:8" x14ac:dyDescent="0.35">
      <c r="A112">
        <v>111</v>
      </c>
      <c r="B112">
        <v>31</v>
      </c>
      <c r="C112" s="39">
        <v>7</v>
      </c>
      <c r="D112">
        <v>8</v>
      </c>
      <c r="E112">
        <f>INDEX(Lotteries!C:C,MATCH(C112,Lotteries!A:A,0))*D112</f>
        <v>80</v>
      </c>
      <c r="F112" s="4">
        <f>D112*INDEX(Lotteries!G:G,MATCH(C112,Lotteries!A:A,0))</f>
        <v>0.32</v>
      </c>
      <c r="G112" s="4">
        <f>INDEX(Lotteries!E:E,MATCH(C112,Lotteries!A:A,0))*D112/INDEX(Lotteries!D:D,MATCH(C112,Lotteries!A:A,0))*(INDEX(Lotteries!D:D,MATCH(C112,Lotteries!A:A,0))-D112)/INDEX(Lotteries!D:D,MATCH(C112,Lotteries!A:A,0))*(INDEX(Lotteries!D:D,MATCH(C112,Lotteries!A:A,0))-INDEX(Lotteries!E:E,MATCH(C112,Lotteries!A:A,0)))/(INDEX(Lotteries!D:D,MATCH(C112,Lotteries!A:A,0))-1)</f>
        <v>0.29484137931034482</v>
      </c>
      <c r="H112" s="2" t="s">
        <v>41</v>
      </c>
    </row>
    <row r="113" spans="1:8" x14ac:dyDescent="0.35">
      <c r="A113">
        <v>112</v>
      </c>
      <c r="B113">
        <v>36</v>
      </c>
      <c r="C113" s="39">
        <v>7</v>
      </c>
      <c r="D113">
        <v>5</v>
      </c>
      <c r="E113">
        <f>INDEX(Lotteries!C:C,MATCH(C113,Lotteries!A:A,0))*D113</f>
        <v>50</v>
      </c>
      <c r="F113" s="4">
        <f>D113*INDEX(Lotteries!G:G,MATCH(C113,Lotteries!A:A,0))</f>
        <v>0.2</v>
      </c>
      <c r="G113" s="4">
        <f>INDEX(Lotteries!E:E,MATCH(C113,Lotteries!A:A,0))*D113/INDEX(Lotteries!D:D,MATCH(C113,Lotteries!A:A,0))*(INDEX(Lotteries!D:D,MATCH(C113,Lotteries!A:A,0))-D113)/INDEX(Lotteries!D:D,MATCH(C113,Lotteries!A:A,0))*(INDEX(Lotteries!D:D,MATCH(C113,Lotteries!A:A,0))-INDEX(Lotteries!E:E,MATCH(C113,Lotteries!A:A,0)))/(INDEX(Lotteries!D:D,MATCH(C113,Lotteries!A:A,0))-1)</f>
        <v>0.18758620689655173</v>
      </c>
      <c r="H113" s="2" t="s">
        <v>56</v>
      </c>
    </row>
    <row r="114" spans="1:8" x14ac:dyDescent="0.35">
      <c r="A114">
        <v>113</v>
      </c>
      <c r="B114">
        <v>10</v>
      </c>
      <c r="C114" s="39">
        <v>7</v>
      </c>
      <c r="D114">
        <v>10</v>
      </c>
      <c r="E114">
        <f>INDEX(Lotteries!C:C,MATCH(C114,Lotteries!A:A,0))*D114</f>
        <v>100</v>
      </c>
      <c r="F114" s="4">
        <f>D114*INDEX(Lotteries!G:G,MATCH(C114,Lotteries!A:A,0))</f>
        <v>0.4</v>
      </c>
      <c r="G114" s="4">
        <f>INDEX(Lotteries!E:E,MATCH(C114,Lotteries!A:A,0))*D114/INDEX(Lotteries!D:D,MATCH(C114,Lotteries!A:A,0))*(INDEX(Lotteries!D:D,MATCH(C114,Lotteries!A:A,0))-D114)/INDEX(Lotteries!D:D,MATCH(C114,Lotteries!A:A,0))*(INDEX(Lotteries!D:D,MATCH(C114,Lotteries!A:A,0))-INDEX(Lotteries!E:E,MATCH(C114,Lotteries!A:A,0)))/(INDEX(Lotteries!D:D,MATCH(C114,Lotteries!A:A,0))-1)</f>
        <v>0.36413793103448278</v>
      </c>
      <c r="H114" s="2" t="s">
        <v>11</v>
      </c>
    </row>
    <row r="115" spans="1:8" x14ac:dyDescent="0.35">
      <c r="A115">
        <v>114</v>
      </c>
      <c r="B115">
        <v>15</v>
      </c>
      <c r="C115" s="39">
        <v>7</v>
      </c>
      <c r="D115">
        <v>10</v>
      </c>
      <c r="E115">
        <f>INDEX(Lotteries!C:C,MATCH(C115,Lotteries!A:A,0))*D115</f>
        <v>100</v>
      </c>
      <c r="F115" s="4">
        <f>D115*INDEX(Lotteries!G:G,MATCH(C115,Lotteries!A:A,0))</f>
        <v>0.4</v>
      </c>
      <c r="G115" s="4">
        <f>INDEX(Lotteries!E:E,MATCH(C115,Lotteries!A:A,0))*D115/INDEX(Lotteries!D:D,MATCH(C115,Lotteries!A:A,0))*(INDEX(Lotteries!D:D,MATCH(C115,Lotteries!A:A,0))-D115)/INDEX(Lotteries!D:D,MATCH(C115,Lotteries!A:A,0))*(INDEX(Lotteries!D:D,MATCH(C115,Lotteries!A:A,0))-INDEX(Lotteries!E:E,MATCH(C115,Lotteries!A:A,0)))/(INDEX(Lotteries!D:D,MATCH(C115,Lotteries!A:A,0))-1)</f>
        <v>0.36413793103448278</v>
      </c>
      <c r="H115" s="2" t="s">
        <v>16</v>
      </c>
    </row>
    <row r="116" spans="1:8" x14ac:dyDescent="0.35">
      <c r="A116">
        <v>115</v>
      </c>
      <c r="B116">
        <v>37</v>
      </c>
      <c r="C116" s="39">
        <v>7</v>
      </c>
      <c r="D116">
        <v>20</v>
      </c>
      <c r="E116">
        <f>INDEX(Lotteries!C:C,MATCH(C116,Lotteries!A:A,0))*D116</f>
        <v>200</v>
      </c>
      <c r="F116" s="4">
        <f>D116*INDEX(Lotteries!G:G,MATCH(C116,Lotteries!A:A,0))</f>
        <v>0.8</v>
      </c>
      <c r="G116" s="4">
        <f>INDEX(Lotteries!E:E,MATCH(C116,Lotteries!A:A,0))*D116/INDEX(Lotteries!D:D,MATCH(C116,Lotteries!A:A,0))*(INDEX(Lotteries!D:D,MATCH(C116,Lotteries!A:A,0))-D116)/INDEX(Lotteries!D:D,MATCH(C116,Lotteries!A:A,0))*(INDEX(Lotteries!D:D,MATCH(C116,Lotteries!A:A,0))-INDEX(Lotteries!E:E,MATCH(C116,Lotteries!A:A,0)))/(INDEX(Lotteries!D:D,MATCH(C116,Lotteries!A:A,0))-1)</f>
        <v>0.68413793103448273</v>
      </c>
      <c r="H116" s="2" t="s">
        <v>57</v>
      </c>
    </row>
    <row r="117" spans="1:8" x14ac:dyDescent="0.35">
      <c r="A117">
        <v>116</v>
      </c>
      <c r="B117">
        <v>14</v>
      </c>
      <c r="C117" s="39">
        <v>7</v>
      </c>
      <c r="D117">
        <v>5</v>
      </c>
      <c r="E117">
        <f>INDEX(Lotteries!C:C,MATCH(C117,Lotteries!A:A,0))*D117</f>
        <v>50</v>
      </c>
      <c r="F117" s="4">
        <f>D117*INDEX(Lotteries!G:G,MATCH(C117,Lotteries!A:A,0))</f>
        <v>0.2</v>
      </c>
      <c r="G117" s="4">
        <f>INDEX(Lotteries!E:E,MATCH(C117,Lotteries!A:A,0))*D117/INDEX(Lotteries!D:D,MATCH(C117,Lotteries!A:A,0))*(INDEX(Lotteries!D:D,MATCH(C117,Lotteries!A:A,0))-D117)/INDEX(Lotteries!D:D,MATCH(C117,Lotteries!A:A,0))*(INDEX(Lotteries!D:D,MATCH(C117,Lotteries!A:A,0))-INDEX(Lotteries!E:E,MATCH(C117,Lotteries!A:A,0)))/(INDEX(Lotteries!D:D,MATCH(C117,Lotteries!A:A,0))-1)</f>
        <v>0.18758620689655173</v>
      </c>
      <c r="H117" s="2" t="s">
        <v>15</v>
      </c>
    </row>
    <row r="118" spans="1:8" x14ac:dyDescent="0.35">
      <c r="A118">
        <v>117</v>
      </c>
      <c r="B118">
        <v>12</v>
      </c>
      <c r="C118" s="39">
        <v>7</v>
      </c>
      <c r="D118">
        <v>9</v>
      </c>
      <c r="E118">
        <f>INDEX(Lotteries!C:C,MATCH(C118,Lotteries!A:A,0))*D118</f>
        <v>90</v>
      </c>
      <c r="F118" s="4">
        <f>D118*INDEX(Lotteries!G:G,MATCH(C118,Lotteries!A:A,0))</f>
        <v>0.36</v>
      </c>
      <c r="G118" s="4">
        <f>INDEX(Lotteries!E:E,MATCH(C118,Lotteries!A:A,0))*D118/INDEX(Lotteries!D:D,MATCH(C118,Lotteries!A:A,0))*(INDEX(Lotteries!D:D,MATCH(C118,Lotteries!A:A,0))-D118)/INDEX(Lotteries!D:D,MATCH(C118,Lotteries!A:A,0))*(INDEX(Lotteries!D:D,MATCH(C118,Lotteries!A:A,0))-INDEX(Lotteries!E:E,MATCH(C118,Lotteries!A:A,0)))/(INDEX(Lotteries!D:D,MATCH(C118,Lotteries!A:A,0))-1)</f>
        <v>0.32971034482758621</v>
      </c>
      <c r="H118" s="2" t="s">
        <v>13</v>
      </c>
    </row>
    <row r="119" spans="1:8" x14ac:dyDescent="0.35">
      <c r="A119">
        <v>118</v>
      </c>
      <c r="B119">
        <v>5</v>
      </c>
      <c r="C119" s="39">
        <v>7</v>
      </c>
      <c r="D119">
        <v>12</v>
      </c>
      <c r="E119">
        <f>INDEX(Lotteries!C:C,MATCH(C119,Lotteries!A:A,0))*D119</f>
        <v>120</v>
      </c>
      <c r="F119" s="4">
        <f>D119*INDEX(Lotteries!G:G,MATCH(C119,Lotteries!A:A,0))</f>
        <v>0.48</v>
      </c>
      <c r="G119" s="4">
        <f>INDEX(Lotteries!E:E,MATCH(C119,Lotteries!A:A,0))*D119/INDEX(Lotteries!D:D,MATCH(C119,Lotteries!A:A,0))*(INDEX(Lotteries!D:D,MATCH(C119,Lotteries!A:A,0))-D119)/INDEX(Lotteries!D:D,MATCH(C119,Lotteries!A:A,0))*(INDEX(Lotteries!D:D,MATCH(C119,Lotteries!A:A,0))-INDEX(Lotteries!E:E,MATCH(C119,Lotteries!A:A,0)))/(INDEX(Lotteries!D:D,MATCH(C119,Lotteries!A:A,0))-1)</f>
        <v>0.43166896551724138</v>
      </c>
      <c r="H119" s="2" t="s">
        <v>6</v>
      </c>
    </row>
    <row r="120" spans="1:8" x14ac:dyDescent="0.35">
      <c r="A120">
        <v>119</v>
      </c>
      <c r="B120">
        <v>13</v>
      </c>
      <c r="C120" s="39">
        <v>7</v>
      </c>
      <c r="D120">
        <v>10</v>
      </c>
      <c r="E120">
        <f>INDEX(Lotteries!C:C,MATCH(C120,Lotteries!A:A,0))*D120</f>
        <v>100</v>
      </c>
      <c r="F120" s="4">
        <f>D120*INDEX(Lotteries!G:G,MATCH(C120,Lotteries!A:A,0))</f>
        <v>0.4</v>
      </c>
      <c r="G120" s="4">
        <f>INDEX(Lotteries!E:E,MATCH(C120,Lotteries!A:A,0))*D120/INDEX(Lotteries!D:D,MATCH(C120,Lotteries!A:A,0))*(INDEX(Lotteries!D:D,MATCH(C120,Lotteries!A:A,0))-D120)/INDEX(Lotteries!D:D,MATCH(C120,Lotteries!A:A,0))*(INDEX(Lotteries!D:D,MATCH(C120,Lotteries!A:A,0))-INDEX(Lotteries!E:E,MATCH(C120,Lotteries!A:A,0)))/(INDEX(Lotteries!D:D,MATCH(C120,Lotteries!A:A,0))-1)</f>
        <v>0.36413793103448278</v>
      </c>
      <c r="H120" s="2" t="s">
        <v>14</v>
      </c>
    </row>
    <row r="121" spans="1:8" x14ac:dyDescent="0.35">
      <c r="A121">
        <v>120</v>
      </c>
      <c r="B121">
        <v>19</v>
      </c>
      <c r="C121" s="39">
        <v>7</v>
      </c>
      <c r="D121">
        <v>20</v>
      </c>
      <c r="E121">
        <f>INDEX(Lotteries!C:C,MATCH(C121,Lotteries!A:A,0))*D121</f>
        <v>200</v>
      </c>
      <c r="F121" s="4">
        <f>D121*INDEX(Lotteries!G:G,MATCH(C121,Lotteries!A:A,0))</f>
        <v>0.8</v>
      </c>
      <c r="G121" s="4">
        <f>INDEX(Lotteries!E:E,MATCH(C121,Lotteries!A:A,0))*D121/INDEX(Lotteries!D:D,MATCH(C121,Lotteries!A:A,0))*(INDEX(Lotteries!D:D,MATCH(C121,Lotteries!A:A,0))-D121)/INDEX(Lotteries!D:D,MATCH(C121,Lotteries!A:A,0))*(INDEX(Lotteries!D:D,MATCH(C121,Lotteries!A:A,0))-INDEX(Lotteries!E:E,MATCH(C121,Lotteries!A:A,0)))/(INDEX(Lotteries!D:D,MATCH(C121,Lotteries!A:A,0))-1)</f>
        <v>0.68413793103448273</v>
      </c>
      <c r="H121" s="2" t="s">
        <v>26</v>
      </c>
    </row>
    <row r="122" spans="1:8" x14ac:dyDescent="0.35">
      <c r="A122">
        <v>121</v>
      </c>
      <c r="B122">
        <v>32</v>
      </c>
      <c r="C122" s="39">
        <v>7</v>
      </c>
      <c r="D122">
        <v>10</v>
      </c>
      <c r="E122">
        <f>INDEX(Lotteries!C:C,MATCH(C122,Lotteries!A:A,0))*D122</f>
        <v>100</v>
      </c>
      <c r="F122" s="4">
        <f>D122*INDEX(Lotteries!G:G,MATCH(C122,Lotteries!A:A,0))</f>
        <v>0.4</v>
      </c>
      <c r="G122" s="4">
        <f>INDEX(Lotteries!E:E,MATCH(C122,Lotteries!A:A,0))*D122/INDEX(Lotteries!D:D,MATCH(C122,Lotteries!A:A,0))*(INDEX(Lotteries!D:D,MATCH(C122,Lotteries!A:A,0))-D122)/INDEX(Lotteries!D:D,MATCH(C122,Lotteries!A:A,0))*(INDEX(Lotteries!D:D,MATCH(C122,Lotteries!A:A,0))-INDEX(Lotteries!E:E,MATCH(C122,Lotteries!A:A,0)))/(INDEX(Lotteries!D:D,MATCH(C122,Lotteries!A:A,0))-1)</f>
        <v>0.36413793103448278</v>
      </c>
      <c r="H122" s="2" t="s">
        <v>42</v>
      </c>
    </row>
    <row r="123" spans="1:8" x14ac:dyDescent="0.35">
      <c r="A123">
        <v>122</v>
      </c>
      <c r="B123">
        <v>33</v>
      </c>
      <c r="C123" s="39">
        <v>8</v>
      </c>
      <c r="D123">
        <v>10</v>
      </c>
      <c r="E123" s="35">
        <f>INDEX(Lotteries!C:C,MATCH(C123,Lotteries!A:A,0))*D123</f>
        <v>100</v>
      </c>
      <c r="F123" s="4">
        <f>D123*INDEX(Lotteries!G:G,MATCH(C123,Lotteries!A:A,0))</f>
        <v>0.52631578947368418</v>
      </c>
      <c r="G123" s="4">
        <f>INDEX(Lotteries!E:E,MATCH(C123,Lotteries!A:A,0))*D123/INDEX(Lotteries!D:D,MATCH(C123,Lotteries!A:A,0))*(INDEX(Lotteries!D:D,MATCH(C123,Lotteries!A:A,0))-D123)/INDEX(Lotteries!D:D,MATCH(C123,Lotteries!A:A,0))*(INDEX(Lotteries!D:D,MATCH(C123,Lotteries!A:A,0))-INDEX(Lotteries!E:E,MATCH(C123,Lotteries!A:A,0)))/(INDEX(Lotteries!D:D,MATCH(C123,Lotteries!A:A,0))-1)</f>
        <v>0.46461848400906564</v>
      </c>
      <c r="H123" s="2" t="s">
        <v>52</v>
      </c>
    </row>
    <row r="124" spans="1:8" x14ac:dyDescent="0.35">
      <c r="A124">
        <v>123</v>
      </c>
      <c r="B124">
        <v>20</v>
      </c>
      <c r="C124" s="39">
        <v>8</v>
      </c>
      <c r="D124">
        <v>5</v>
      </c>
      <c r="E124" s="35">
        <f>INDEX(Lotteries!C:C,MATCH(C124,Lotteries!A:A,0))*D124</f>
        <v>50</v>
      </c>
      <c r="F124" s="4">
        <f>D124*INDEX(Lotteries!G:G,MATCH(C124,Lotteries!A:A,0))</f>
        <v>0.26315789473684209</v>
      </c>
      <c r="G124" s="4">
        <f>INDEX(Lotteries!E:E,MATCH(C124,Lotteries!A:A,0))*D124/INDEX(Lotteries!D:D,MATCH(C124,Lotteries!A:A,0))*(INDEX(Lotteries!D:D,MATCH(C124,Lotteries!A:A,0))-D124)/INDEX(Lotteries!D:D,MATCH(C124,Lotteries!A:A,0))*(INDEX(Lotteries!D:D,MATCH(C124,Lotteries!A:A,0))-INDEX(Lotteries!E:E,MATCH(C124,Lotteries!A:A,0)))/(INDEX(Lotteries!D:D,MATCH(C124,Lotteries!A:A,0))-1)</f>
        <v>0.24175270712666835</v>
      </c>
      <c r="H124" s="2" t="s">
        <v>27</v>
      </c>
    </row>
    <row r="125" spans="1:8" x14ac:dyDescent="0.35">
      <c r="A125">
        <v>124</v>
      </c>
      <c r="B125">
        <v>37</v>
      </c>
      <c r="C125" s="39">
        <v>8</v>
      </c>
      <c r="D125">
        <v>10</v>
      </c>
      <c r="E125" s="35">
        <f>INDEX(Lotteries!C:C,MATCH(C125,Lotteries!A:A,0))*D125</f>
        <v>100</v>
      </c>
      <c r="F125" s="4">
        <f>D125*INDEX(Lotteries!G:G,MATCH(C125,Lotteries!A:A,0))</f>
        <v>0.52631578947368418</v>
      </c>
      <c r="G125" s="4">
        <f>INDEX(Lotteries!E:E,MATCH(C125,Lotteries!A:A,0))*D125/INDEX(Lotteries!D:D,MATCH(C125,Lotteries!A:A,0))*(INDEX(Lotteries!D:D,MATCH(C125,Lotteries!A:A,0))-D125)/INDEX(Lotteries!D:D,MATCH(C125,Lotteries!A:A,0))*(INDEX(Lotteries!D:D,MATCH(C125,Lotteries!A:A,0))-INDEX(Lotteries!E:E,MATCH(C125,Lotteries!A:A,0)))/(INDEX(Lotteries!D:D,MATCH(C125,Lotteries!A:A,0))-1)</f>
        <v>0.46461848400906564</v>
      </c>
      <c r="H125" s="2" t="s">
        <v>57</v>
      </c>
    </row>
    <row r="126" spans="1:8" x14ac:dyDescent="0.35">
      <c r="A126">
        <v>125</v>
      </c>
      <c r="B126">
        <v>15</v>
      </c>
      <c r="C126" s="39">
        <v>8</v>
      </c>
      <c r="D126">
        <v>10</v>
      </c>
      <c r="E126" s="35">
        <f>INDEX(Lotteries!C:C,MATCH(C126,Lotteries!A:A,0))*D126</f>
        <v>100</v>
      </c>
      <c r="F126" s="4">
        <f>D126*INDEX(Lotteries!G:G,MATCH(C126,Lotteries!A:A,0))</f>
        <v>0.52631578947368418</v>
      </c>
      <c r="G126" s="4">
        <f>INDEX(Lotteries!E:E,MATCH(C126,Lotteries!A:A,0))*D126/INDEX(Lotteries!D:D,MATCH(C126,Lotteries!A:A,0))*(INDEX(Lotteries!D:D,MATCH(C126,Lotteries!A:A,0))-D126)/INDEX(Lotteries!D:D,MATCH(C126,Lotteries!A:A,0))*(INDEX(Lotteries!D:D,MATCH(C126,Lotteries!A:A,0))-INDEX(Lotteries!E:E,MATCH(C126,Lotteries!A:A,0)))/(INDEX(Lotteries!D:D,MATCH(C126,Lotteries!A:A,0))-1)</f>
        <v>0.46461848400906564</v>
      </c>
      <c r="H126" s="2" t="s">
        <v>16</v>
      </c>
    </row>
    <row r="127" spans="1:8" x14ac:dyDescent="0.35">
      <c r="A127">
        <v>126</v>
      </c>
      <c r="B127">
        <v>34</v>
      </c>
      <c r="C127" s="39">
        <v>8</v>
      </c>
      <c r="D127">
        <v>5</v>
      </c>
      <c r="E127" s="35">
        <f>INDEX(Lotteries!C:C,MATCH(C127,Lotteries!A:A,0))*D127</f>
        <v>50</v>
      </c>
      <c r="F127" s="4">
        <f>D127*INDEX(Lotteries!G:G,MATCH(C127,Lotteries!A:A,0))</f>
        <v>0.26315789473684209</v>
      </c>
      <c r="G127" s="4">
        <f>INDEX(Lotteries!E:E,MATCH(C127,Lotteries!A:A,0))*D127/INDEX(Lotteries!D:D,MATCH(C127,Lotteries!A:A,0))*(INDEX(Lotteries!D:D,MATCH(C127,Lotteries!A:A,0))-D127)/INDEX(Lotteries!D:D,MATCH(C127,Lotteries!A:A,0))*(INDEX(Lotteries!D:D,MATCH(C127,Lotteries!A:A,0))-INDEX(Lotteries!E:E,MATCH(C127,Lotteries!A:A,0)))/(INDEX(Lotteries!D:D,MATCH(C127,Lotteries!A:A,0))-1)</f>
        <v>0.24175270712666835</v>
      </c>
      <c r="H127" s="2" t="s">
        <v>54</v>
      </c>
    </row>
    <row r="128" spans="1:8" x14ac:dyDescent="0.35">
      <c r="A128">
        <v>127</v>
      </c>
      <c r="B128">
        <v>38</v>
      </c>
      <c r="C128" s="39">
        <v>8</v>
      </c>
      <c r="D128">
        <v>10</v>
      </c>
      <c r="E128" s="35">
        <f>INDEX(Lotteries!C:C,MATCH(C128,Lotteries!A:A,0))*D128</f>
        <v>100</v>
      </c>
      <c r="F128" s="4">
        <f>D128*INDEX(Lotteries!G:G,MATCH(C128,Lotteries!A:A,0))</f>
        <v>0.52631578947368418</v>
      </c>
      <c r="G128" s="4">
        <f>INDEX(Lotteries!E:E,MATCH(C128,Lotteries!A:A,0))*D128/INDEX(Lotteries!D:D,MATCH(C128,Lotteries!A:A,0))*(INDEX(Lotteries!D:D,MATCH(C128,Lotteries!A:A,0))-D128)/INDEX(Lotteries!D:D,MATCH(C128,Lotteries!A:A,0))*(INDEX(Lotteries!D:D,MATCH(C128,Lotteries!A:A,0))-INDEX(Lotteries!E:E,MATCH(C128,Lotteries!A:A,0)))/(INDEX(Lotteries!D:D,MATCH(C128,Lotteries!A:A,0))-1)</f>
        <v>0.46461848400906564</v>
      </c>
      <c r="H128" s="2" t="s">
        <v>71</v>
      </c>
    </row>
    <row r="129" spans="1:8" x14ac:dyDescent="0.35">
      <c r="A129">
        <v>128</v>
      </c>
      <c r="B129">
        <v>9</v>
      </c>
      <c r="C129" s="39">
        <v>8</v>
      </c>
      <c r="D129">
        <v>5</v>
      </c>
      <c r="E129" s="35">
        <f>INDEX(Lotteries!C:C,MATCH(C129,Lotteries!A:A,0))*D129</f>
        <v>50</v>
      </c>
      <c r="F129" s="4">
        <f>D129*INDEX(Lotteries!G:G,MATCH(C129,Lotteries!A:A,0))</f>
        <v>0.26315789473684209</v>
      </c>
      <c r="G129" s="4">
        <f>INDEX(Lotteries!E:E,MATCH(C129,Lotteries!A:A,0))*D129/INDEX(Lotteries!D:D,MATCH(C129,Lotteries!A:A,0))*(INDEX(Lotteries!D:D,MATCH(C129,Lotteries!A:A,0))-D129)/INDEX(Lotteries!D:D,MATCH(C129,Lotteries!A:A,0))*(INDEX(Lotteries!D:D,MATCH(C129,Lotteries!A:A,0))-INDEX(Lotteries!E:E,MATCH(C129,Lotteries!A:A,0)))/(INDEX(Lotteries!D:D,MATCH(C129,Lotteries!A:A,0))-1)</f>
        <v>0.24175270712666835</v>
      </c>
      <c r="H129" s="2" t="s">
        <v>10</v>
      </c>
    </row>
    <row r="130" spans="1:8" x14ac:dyDescent="0.35">
      <c r="A130">
        <v>129</v>
      </c>
      <c r="B130">
        <v>8</v>
      </c>
      <c r="C130" s="39">
        <v>8</v>
      </c>
      <c r="D130">
        <v>20</v>
      </c>
      <c r="E130" s="35">
        <f>INDEX(Lotteries!C:C,MATCH(C130,Lotteries!A:A,0))*D130</f>
        <v>200</v>
      </c>
      <c r="F130" s="4">
        <f>D130*INDEX(Lotteries!G:G,MATCH(C130,Lotteries!A:A,0))</f>
        <v>1.0526315789473684</v>
      </c>
      <c r="G130" s="4">
        <f>INDEX(Lotteries!E:E,MATCH(C130,Lotteries!A:A,0))*D130/INDEX(Lotteries!D:D,MATCH(C130,Lotteries!A:A,0))*(INDEX(Lotteries!D:D,MATCH(C130,Lotteries!A:A,0))-D130)/INDEX(Lotteries!D:D,MATCH(C130,Lotteries!A:A,0))*(INDEX(Lotteries!D:D,MATCH(C130,Lotteries!A:A,0))-INDEX(Lotteries!E:E,MATCH(C130,Lotteries!A:A,0)))/(INDEX(Lotteries!D:D,MATCH(C130,Lotteries!A:A,0))-1)</f>
        <v>0.85368924704104754</v>
      </c>
      <c r="H130" s="2" t="s">
        <v>9</v>
      </c>
    </row>
    <row r="131" spans="1:8" x14ac:dyDescent="0.35">
      <c r="A131">
        <v>130</v>
      </c>
      <c r="B131">
        <v>36</v>
      </c>
      <c r="C131" s="39">
        <v>8</v>
      </c>
      <c r="D131">
        <v>5</v>
      </c>
      <c r="E131" s="35">
        <f>INDEX(Lotteries!C:C,MATCH(C131,Lotteries!A:A,0))*D131</f>
        <v>50</v>
      </c>
      <c r="F131" s="4">
        <f>D131*INDEX(Lotteries!G:G,MATCH(C131,Lotteries!A:A,0))</f>
        <v>0.26315789473684209</v>
      </c>
      <c r="G131" s="4">
        <f>INDEX(Lotteries!E:E,MATCH(C131,Lotteries!A:A,0))*D131/INDEX(Lotteries!D:D,MATCH(C131,Lotteries!A:A,0))*(INDEX(Lotteries!D:D,MATCH(C131,Lotteries!A:A,0))-D131)/INDEX(Lotteries!D:D,MATCH(C131,Lotteries!A:A,0))*(INDEX(Lotteries!D:D,MATCH(C131,Lotteries!A:A,0))-INDEX(Lotteries!E:E,MATCH(C131,Lotteries!A:A,0)))/(INDEX(Lotteries!D:D,MATCH(C131,Lotteries!A:A,0))-1)</f>
        <v>0.24175270712666835</v>
      </c>
      <c r="H131" s="2" t="s">
        <v>56</v>
      </c>
    </row>
    <row r="132" spans="1:8" x14ac:dyDescent="0.35">
      <c r="A132">
        <v>131</v>
      </c>
      <c r="B132">
        <v>1</v>
      </c>
      <c r="C132" s="39">
        <v>8</v>
      </c>
      <c r="D132">
        <v>6</v>
      </c>
      <c r="E132" s="35">
        <f>INDEX(Lotteries!C:C,MATCH(C132,Lotteries!A:A,0))*D132</f>
        <v>60</v>
      </c>
      <c r="F132" s="4">
        <f>D132*INDEX(Lotteries!G:G,MATCH(C132,Lotteries!A:A,0))</f>
        <v>0.31578947368421051</v>
      </c>
      <c r="G132" s="4">
        <f>INDEX(Lotteries!E:E,MATCH(C132,Lotteries!A:A,0))*D132/INDEX(Lotteries!D:D,MATCH(C132,Lotteries!A:A,0))*(INDEX(Lotteries!D:D,MATCH(C132,Lotteries!A:A,0))-D132)/INDEX(Lotteries!D:D,MATCH(C132,Lotteries!A:A,0))*(INDEX(Lotteries!D:D,MATCH(C132,Lotteries!A:A,0))-INDEX(Lotteries!E:E,MATCH(C132,Lotteries!A:A,0)))/(INDEX(Lotteries!D:D,MATCH(C132,Lotteries!A:A,0))-1)</f>
        <v>0.28783681692268942</v>
      </c>
      <c r="H132" s="2" t="s">
        <v>53</v>
      </c>
    </row>
    <row r="133" spans="1:8" x14ac:dyDescent="0.35">
      <c r="A133">
        <v>132</v>
      </c>
      <c r="B133">
        <v>14</v>
      </c>
      <c r="C133" s="39">
        <v>8</v>
      </c>
      <c r="D133">
        <v>2</v>
      </c>
      <c r="E133" s="35">
        <f>INDEX(Lotteries!C:C,MATCH(C133,Lotteries!A:A,0))*D133</f>
        <v>20</v>
      </c>
      <c r="F133" s="4">
        <f>D133*INDEX(Lotteries!G:G,MATCH(C133,Lotteries!A:A,0))</f>
        <v>0.10526315789473684</v>
      </c>
      <c r="G133" s="4">
        <f>INDEX(Lotteries!E:E,MATCH(C133,Lotteries!A:A,0))*D133/INDEX(Lotteries!D:D,MATCH(C133,Lotteries!A:A,0))*(INDEX(Lotteries!D:D,MATCH(C133,Lotteries!A:A,0))-D133)/INDEX(Lotteries!D:D,MATCH(C133,Lotteries!A:A,0))*(INDEX(Lotteries!D:D,MATCH(C133,Lotteries!A:A,0))-INDEX(Lotteries!E:E,MATCH(C133,Lotteries!A:A,0)))/(INDEX(Lotteries!D:D,MATCH(C133,Lotteries!A:A,0))-1)</f>
        <v>9.8967514479979854E-2</v>
      </c>
      <c r="H133" s="2" t="s">
        <v>15</v>
      </c>
    </row>
    <row r="134" spans="1:8" x14ac:dyDescent="0.35">
      <c r="A134">
        <v>133</v>
      </c>
      <c r="B134">
        <v>35</v>
      </c>
      <c r="C134" s="39">
        <v>8</v>
      </c>
      <c r="D134">
        <v>5</v>
      </c>
      <c r="E134" s="35">
        <f>INDEX(Lotteries!C:C,MATCH(C134,Lotteries!A:A,0))*D134</f>
        <v>50</v>
      </c>
      <c r="F134" s="4">
        <f>D134*INDEX(Lotteries!G:G,MATCH(C134,Lotteries!A:A,0))</f>
        <v>0.26315789473684209</v>
      </c>
      <c r="G134" s="4">
        <f>INDEX(Lotteries!E:E,MATCH(C134,Lotteries!A:A,0))*D134/INDEX(Lotteries!D:D,MATCH(C134,Lotteries!A:A,0))*(INDEX(Lotteries!D:D,MATCH(C134,Lotteries!A:A,0))-D134)/INDEX(Lotteries!D:D,MATCH(C134,Lotteries!A:A,0))*(INDEX(Lotteries!D:D,MATCH(C134,Lotteries!A:A,0))-INDEX(Lotteries!E:E,MATCH(C134,Lotteries!A:A,0)))/(INDEX(Lotteries!D:D,MATCH(C134,Lotteries!A:A,0))-1)</f>
        <v>0.24175270712666835</v>
      </c>
      <c r="H134" s="2" t="s">
        <v>55</v>
      </c>
    </row>
    <row r="135" spans="1:8" x14ac:dyDescent="0.35">
      <c r="A135">
        <v>134</v>
      </c>
      <c r="B135">
        <v>2</v>
      </c>
      <c r="C135" s="39">
        <v>8</v>
      </c>
      <c r="D135">
        <v>5</v>
      </c>
      <c r="E135" s="35">
        <f>INDEX(Lotteries!C:C,MATCH(C135,Lotteries!A:A,0))*D135</f>
        <v>50</v>
      </c>
      <c r="F135" s="4">
        <f>D135*INDEX(Lotteries!G:G,MATCH(C135,Lotteries!A:A,0))</f>
        <v>0.26315789473684209</v>
      </c>
      <c r="G135" s="4">
        <f>INDEX(Lotteries!E:E,MATCH(C135,Lotteries!A:A,0))*D135/INDEX(Lotteries!D:D,MATCH(C135,Lotteries!A:A,0))*(INDEX(Lotteries!D:D,MATCH(C135,Lotteries!A:A,0))-D135)/INDEX(Lotteries!D:D,MATCH(C135,Lotteries!A:A,0))*(INDEX(Lotteries!D:D,MATCH(C135,Lotteries!A:A,0))-INDEX(Lotteries!E:E,MATCH(C135,Lotteries!A:A,0)))/(INDEX(Lotteries!D:D,MATCH(C135,Lotteries!A:A,0))-1)</f>
        <v>0.24175270712666835</v>
      </c>
      <c r="H135" s="2" t="s">
        <v>3</v>
      </c>
    </row>
    <row r="136" spans="1:8" x14ac:dyDescent="0.35">
      <c r="A136">
        <v>135</v>
      </c>
      <c r="B136">
        <v>31</v>
      </c>
      <c r="C136" s="39">
        <v>8</v>
      </c>
      <c r="D136">
        <v>5</v>
      </c>
      <c r="E136" s="35">
        <f>INDEX(Lotteries!C:C,MATCH(C136,Lotteries!A:A,0))*D136</f>
        <v>50</v>
      </c>
      <c r="F136" s="4">
        <f>D136*INDEX(Lotteries!G:G,MATCH(C136,Lotteries!A:A,0))</f>
        <v>0.26315789473684209</v>
      </c>
      <c r="G136" s="4">
        <f>INDEX(Lotteries!E:E,MATCH(C136,Lotteries!A:A,0))*D136/INDEX(Lotteries!D:D,MATCH(C136,Lotteries!A:A,0))*(INDEX(Lotteries!D:D,MATCH(C136,Lotteries!A:A,0))-D136)/INDEX(Lotteries!D:D,MATCH(C136,Lotteries!A:A,0))*(INDEX(Lotteries!D:D,MATCH(C136,Lotteries!A:A,0))-INDEX(Lotteries!E:E,MATCH(C136,Lotteries!A:A,0)))/(INDEX(Lotteries!D:D,MATCH(C136,Lotteries!A:A,0))-1)</f>
        <v>0.24175270712666835</v>
      </c>
      <c r="H136" s="2" t="s">
        <v>41</v>
      </c>
    </row>
    <row r="137" spans="1:8" x14ac:dyDescent="0.35">
      <c r="A137">
        <v>136</v>
      </c>
      <c r="B137">
        <v>5</v>
      </c>
      <c r="C137" s="39">
        <v>8</v>
      </c>
      <c r="D137">
        <v>5</v>
      </c>
      <c r="E137" s="35">
        <f>INDEX(Lotteries!C:C,MATCH(C137,Lotteries!A:A,0))*D137</f>
        <v>50</v>
      </c>
      <c r="F137" s="4">
        <f>D137*INDEX(Lotteries!G:G,MATCH(C137,Lotteries!A:A,0))</f>
        <v>0.26315789473684209</v>
      </c>
      <c r="G137" s="4">
        <f>INDEX(Lotteries!E:E,MATCH(C137,Lotteries!A:A,0))*D137/INDEX(Lotteries!D:D,MATCH(C137,Lotteries!A:A,0))*(INDEX(Lotteries!D:D,MATCH(C137,Lotteries!A:A,0))-D137)/INDEX(Lotteries!D:D,MATCH(C137,Lotteries!A:A,0))*(INDEX(Lotteries!D:D,MATCH(C137,Lotteries!A:A,0))-INDEX(Lotteries!E:E,MATCH(C137,Lotteries!A:A,0)))/(INDEX(Lotteries!D:D,MATCH(C137,Lotteries!A:A,0))-1)</f>
        <v>0.24175270712666835</v>
      </c>
      <c r="H137" s="2" t="s">
        <v>6</v>
      </c>
    </row>
    <row r="138" spans="1:8" x14ac:dyDescent="0.35">
      <c r="A138">
        <v>137</v>
      </c>
      <c r="B138">
        <v>12</v>
      </c>
      <c r="C138" s="39">
        <v>8</v>
      </c>
      <c r="D138">
        <v>5</v>
      </c>
      <c r="E138" s="35">
        <f>INDEX(Lotteries!C:C,MATCH(C138,Lotteries!A:A,0))*D138</f>
        <v>50</v>
      </c>
      <c r="F138" s="4">
        <f>D138*INDEX(Lotteries!G:G,MATCH(C138,Lotteries!A:A,0))</f>
        <v>0.26315789473684209</v>
      </c>
      <c r="G138" s="4">
        <f>INDEX(Lotteries!E:E,MATCH(C138,Lotteries!A:A,0))*D138/INDEX(Lotteries!D:D,MATCH(C138,Lotteries!A:A,0))*(INDEX(Lotteries!D:D,MATCH(C138,Lotteries!A:A,0))-D138)/INDEX(Lotteries!D:D,MATCH(C138,Lotteries!A:A,0))*(INDEX(Lotteries!D:D,MATCH(C138,Lotteries!A:A,0))-INDEX(Lotteries!E:E,MATCH(C138,Lotteries!A:A,0)))/(INDEX(Lotteries!D:D,MATCH(C138,Lotteries!A:A,0))-1)</f>
        <v>0.24175270712666835</v>
      </c>
      <c r="H138" s="2" t="s">
        <v>13</v>
      </c>
    </row>
    <row r="139" spans="1:8" x14ac:dyDescent="0.35">
      <c r="A139">
        <v>138</v>
      </c>
      <c r="B139">
        <v>23</v>
      </c>
      <c r="C139" s="39">
        <v>8</v>
      </c>
      <c r="D139">
        <v>10</v>
      </c>
      <c r="E139" s="35">
        <f>INDEX(Lotteries!C:C,MATCH(C139,Lotteries!A:A,0))*D139</f>
        <v>100</v>
      </c>
      <c r="F139" s="4">
        <f>D139*INDEX(Lotteries!G:G,MATCH(C139,Lotteries!A:A,0))</f>
        <v>0.52631578947368418</v>
      </c>
      <c r="G139" s="4">
        <f>INDEX(Lotteries!E:E,MATCH(C139,Lotteries!A:A,0))*D139/INDEX(Lotteries!D:D,MATCH(C139,Lotteries!A:A,0))*(INDEX(Lotteries!D:D,MATCH(C139,Lotteries!A:A,0))-D139)/INDEX(Lotteries!D:D,MATCH(C139,Lotteries!A:A,0))*(INDEX(Lotteries!D:D,MATCH(C139,Lotteries!A:A,0))-INDEX(Lotteries!E:E,MATCH(C139,Lotteries!A:A,0)))/(INDEX(Lotteries!D:D,MATCH(C139,Lotteries!A:A,0))-1)</f>
        <v>0.46461848400906564</v>
      </c>
      <c r="H139" s="2" t="s">
        <v>30</v>
      </c>
    </row>
    <row r="140" spans="1:8" x14ac:dyDescent="0.35">
      <c r="A140">
        <v>139</v>
      </c>
      <c r="B140">
        <v>0</v>
      </c>
      <c r="C140" s="39">
        <v>8</v>
      </c>
      <c r="D140">
        <v>10</v>
      </c>
      <c r="E140" s="35">
        <f>INDEX(Lotteries!C:C,MATCH(C140,Lotteries!A:A,0))*D140</f>
        <v>100</v>
      </c>
      <c r="F140" s="4">
        <f>D140*INDEX(Lotteries!G:G,MATCH(C140,Lotteries!A:A,0))</f>
        <v>0.52631578947368418</v>
      </c>
      <c r="G140" s="4">
        <f>INDEX(Lotteries!E:E,MATCH(C140,Lotteries!A:A,0))*D140/INDEX(Lotteries!D:D,MATCH(C140,Lotteries!A:A,0))*(INDEX(Lotteries!D:D,MATCH(C140,Lotteries!A:A,0))-D140)/INDEX(Lotteries!D:D,MATCH(C140,Lotteries!A:A,0))*(INDEX(Lotteries!D:D,MATCH(C140,Lotteries!A:A,0))-INDEX(Lotteries!E:E,MATCH(C140,Lotteries!A:A,0)))/(INDEX(Lotteries!D:D,MATCH(C140,Lotteries!A:A,0))-1)</f>
        <v>0.46461848400906564</v>
      </c>
    </row>
    <row r="141" spans="1:8" x14ac:dyDescent="0.35">
      <c r="A141">
        <v>140</v>
      </c>
      <c r="B141">
        <v>13</v>
      </c>
      <c r="C141" s="39">
        <v>9</v>
      </c>
      <c r="D141">
        <v>5</v>
      </c>
      <c r="E141" s="35">
        <f>INDEX(Lotteries!C:C,MATCH(C141,Lotteries!A:A,0))*D141</f>
        <v>50</v>
      </c>
      <c r="F141" s="4">
        <f>D141*INDEX(Lotteries!G:G,MATCH(C141,Lotteries!A:A,0))</f>
        <v>0.1644736842105263</v>
      </c>
      <c r="G141" s="4">
        <f>INDEX(Lotteries!E:E,MATCH(C141,Lotteries!A:A,0))*D141/INDEX(Lotteries!D:D,MATCH(C141,Lotteries!A:A,0))*(INDEX(Lotteries!D:D,MATCH(C141,Lotteries!A:A,0))-D141)/INDEX(Lotteries!D:D,MATCH(C141,Lotteries!A:A,0))*(INDEX(Lotteries!D:D,MATCH(C141,Lotteries!A:A,0))-INDEX(Lotteries!E:E,MATCH(C141,Lotteries!A:A,0)))/(INDEX(Lotteries!D:D,MATCH(C141,Lotteries!A:A,0))-1)</f>
        <v>0.15484976656087762</v>
      </c>
    </row>
    <row r="142" spans="1:8" x14ac:dyDescent="0.35">
      <c r="A142">
        <v>141</v>
      </c>
      <c r="B142">
        <v>33</v>
      </c>
      <c r="C142" s="39">
        <v>9</v>
      </c>
      <c r="D142">
        <v>10</v>
      </c>
      <c r="E142" s="35">
        <f>INDEX(Lotteries!C:C,MATCH(C142,Lotteries!A:A,0))*D142</f>
        <v>100</v>
      </c>
      <c r="F142" s="4">
        <f>D142*INDEX(Lotteries!G:G,MATCH(C142,Lotteries!A:A,0))</f>
        <v>0.3289473684210526</v>
      </c>
      <c r="G142" s="4">
        <f>INDEX(Lotteries!E:E,MATCH(C142,Lotteries!A:A,0))*D142/INDEX(Lotteries!D:D,MATCH(C142,Lotteries!A:A,0))*(INDEX(Lotteries!D:D,MATCH(C142,Lotteries!A:A,0))-D142)/INDEX(Lotteries!D:D,MATCH(C142,Lotteries!A:A,0))*(INDEX(Lotteries!D:D,MATCH(C142,Lotteries!A:A,0))-INDEX(Lotteries!E:E,MATCH(C142,Lotteries!A:A,0)))/(INDEX(Lotteries!D:D,MATCH(C142,Lotteries!A:A,0))-1)</f>
        <v>0.29916553539652552</v>
      </c>
    </row>
    <row r="143" spans="1:8" x14ac:dyDescent="0.35">
      <c r="A143">
        <v>142</v>
      </c>
      <c r="B143">
        <v>36</v>
      </c>
      <c r="C143" s="39">
        <v>9</v>
      </c>
      <c r="D143">
        <v>5</v>
      </c>
      <c r="E143" s="35">
        <f>INDEX(Lotteries!C:C,MATCH(C143,Lotteries!A:A,0))*D143</f>
        <v>50</v>
      </c>
      <c r="F143" s="4">
        <f>D143*INDEX(Lotteries!G:G,MATCH(C143,Lotteries!A:A,0))</f>
        <v>0.1644736842105263</v>
      </c>
      <c r="G143" s="4">
        <f>INDEX(Lotteries!E:E,MATCH(C143,Lotteries!A:A,0))*D143/INDEX(Lotteries!D:D,MATCH(C143,Lotteries!A:A,0))*(INDEX(Lotteries!D:D,MATCH(C143,Lotteries!A:A,0))-D143)/INDEX(Lotteries!D:D,MATCH(C143,Lotteries!A:A,0))*(INDEX(Lotteries!D:D,MATCH(C143,Lotteries!A:A,0))-INDEX(Lotteries!E:E,MATCH(C143,Lotteries!A:A,0)))/(INDEX(Lotteries!D:D,MATCH(C143,Lotteries!A:A,0))-1)</f>
        <v>0.15484976656087762</v>
      </c>
    </row>
    <row r="144" spans="1:8" x14ac:dyDescent="0.35">
      <c r="A144">
        <v>143</v>
      </c>
      <c r="B144">
        <v>29</v>
      </c>
      <c r="C144" s="39">
        <v>9</v>
      </c>
      <c r="D144">
        <v>10</v>
      </c>
      <c r="E144" s="35">
        <f>INDEX(Lotteries!C:C,MATCH(C144,Lotteries!A:A,0))*D144</f>
        <v>100</v>
      </c>
      <c r="F144" s="4">
        <f>D144*INDEX(Lotteries!G:G,MATCH(C144,Lotteries!A:A,0))</f>
        <v>0.3289473684210526</v>
      </c>
      <c r="G144" s="4">
        <f>INDEX(Lotteries!E:E,MATCH(C144,Lotteries!A:A,0))*D144/INDEX(Lotteries!D:D,MATCH(C144,Lotteries!A:A,0))*(INDEX(Lotteries!D:D,MATCH(C144,Lotteries!A:A,0))-D144)/INDEX(Lotteries!D:D,MATCH(C144,Lotteries!A:A,0))*(INDEX(Lotteries!D:D,MATCH(C144,Lotteries!A:A,0))-INDEX(Lotteries!E:E,MATCH(C144,Lotteries!A:A,0)))/(INDEX(Lotteries!D:D,MATCH(C144,Lotteries!A:A,0))-1)</f>
        <v>0.29916553539652552</v>
      </c>
    </row>
    <row r="145" spans="1:7" x14ac:dyDescent="0.35">
      <c r="A145">
        <v>144</v>
      </c>
      <c r="B145">
        <v>20</v>
      </c>
      <c r="C145" s="39">
        <v>9</v>
      </c>
      <c r="D145">
        <v>5</v>
      </c>
      <c r="E145" s="35">
        <f>INDEX(Lotteries!C:C,MATCH(C145,Lotteries!A:A,0))*D145</f>
        <v>50</v>
      </c>
      <c r="F145" s="4">
        <f>D145*INDEX(Lotteries!G:G,MATCH(C145,Lotteries!A:A,0))</f>
        <v>0.1644736842105263</v>
      </c>
      <c r="G145" s="4">
        <f>INDEX(Lotteries!E:E,MATCH(C145,Lotteries!A:A,0))*D145/INDEX(Lotteries!D:D,MATCH(C145,Lotteries!A:A,0))*(INDEX(Lotteries!D:D,MATCH(C145,Lotteries!A:A,0))-D145)/INDEX(Lotteries!D:D,MATCH(C145,Lotteries!A:A,0))*(INDEX(Lotteries!D:D,MATCH(C145,Lotteries!A:A,0))-INDEX(Lotteries!E:E,MATCH(C145,Lotteries!A:A,0)))/(INDEX(Lotteries!D:D,MATCH(C145,Lotteries!A:A,0))-1)</f>
        <v>0.15484976656087762</v>
      </c>
    </row>
    <row r="146" spans="1:7" x14ac:dyDescent="0.35">
      <c r="A146">
        <v>145</v>
      </c>
      <c r="B146">
        <v>8</v>
      </c>
      <c r="C146" s="39">
        <v>9</v>
      </c>
      <c r="D146">
        <v>15</v>
      </c>
      <c r="E146" s="35">
        <f>INDEX(Lotteries!C:C,MATCH(C146,Lotteries!A:A,0))*D146</f>
        <v>150</v>
      </c>
      <c r="F146" s="4">
        <f>D146*INDEX(Lotteries!G:G,MATCH(C146,Lotteries!A:A,0))</f>
        <v>0.49342105263157893</v>
      </c>
      <c r="G146" s="4">
        <f>INDEX(Lotteries!E:E,MATCH(C146,Lotteries!A:A,0))*D146/INDEX(Lotteries!D:D,MATCH(C146,Lotteries!A:A,0))*(INDEX(Lotteries!D:D,MATCH(C146,Lotteries!A:A,0))-D146)/INDEX(Lotteries!D:D,MATCH(C146,Lotteries!A:A,0))*(INDEX(Lotteries!D:D,MATCH(C146,Lotteries!A:A,0))-INDEX(Lotteries!E:E,MATCH(C146,Lotteries!A:A,0)))/(INDEX(Lotteries!D:D,MATCH(C146,Lotteries!A:A,0))-1)</f>
        <v>0.43294730650694352</v>
      </c>
    </row>
    <row r="147" spans="1:7" x14ac:dyDescent="0.35">
      <c r="A147">
        <v>146</v>
      </c>
      <c r="B147">
        <v>1</v>
      </c>
      <c r="C147" s="39">
        <v>9</v>
      </c>
      <c r="D147">
        <v>10</v>
      </c>
      <c r="E147" s="35">
        <f>INDEX(Lotteries!C:C,MATCH(C147,Lotteries!A:A,0))*D147</f>
        <v>100</v>
      </c>
      <c r="F147" s="4">
        <f>D147*INDEX(Lotteries!G:G,MATCH(C147,Lotteries!A:A,0))</f>
        <v>0.3289473684210526</v>
      </c>
      <c r="G147" s="4">
        <f>INDEX(Lotteries!E:E,MATCH(C147,Lotteries!A:A,0))*D147/INDEX(Lotteries!D:D,MATCH(C147,Lotteries!A:A,0))*(INDEX(Lotteries!D:D,MATCH(C147,Lotteries!A:A,0))-D147)/INDEX(Lotteries!D:D,MATCH(C147,Lotteries!A:A,0))*(INDEX(Lotteries!D:D,MATCH(C147,Lotteries!A:A,0))-INDEX(Lotteries!E:E,MATCH(C147,Lotteries!A:A,0)))/(INDEX(Lotteries!D:D,MATCH(C147,Lotteries!A:A,0))-1)</f>
        <v>0.29916553539652552</v>
      </c>
    </row>
    <row r="148" spans="1:7" x14ac:dyDescent="0.35">
      <c r="A148">
        <v>147</v>
      </c>
      <c r="B148">
        <v>24</v>
      </c>
      <c r="C148" s="39">
        <v>9</v>
      </c>
      <c r="D148">
        <v>10</v>
      </c>
      <c r="E148" s="35">
        <f>INDEX(Lotteries!C:C,MATCH(C148,Lotteries!A:A,0))*D148</f>
        <v>100</v>
      </c>
      <c r="F148" s="4">
        <f>D148*INDEX(Lotteries!G:G,MATCH(C148,Lotteries!A:A,0))</f>
        <v>0.3289473684210526</v>
      </c>
      <c r="G148" s="4">
        <f>INDEX(Lotteries!E:E,MATCH(C148,Lotteries!A:A,0))*D148/INDEX(Lotteries!D:D,MATCH(C148,Lotteries!A:A,0))*(INDEX(Lotteries!D:D,MATCH(C148,Lotteries!A:A,0))-D148)/INDEX(Lotteries!D:D,MATCH(C148,Lotteries!A:A,0))*(INDEX(Lotteries!D:D,MATCH(C148,Lotteries!A:A,0))-INDEX(Lotteries!E:E,MATCH(C148,Lotteries!A:A,0)))/(INDEX(Lotteries!D:D,MATCH(C148,Lotteries!A:A,0))-1)</f>
        <v>0.29916553539652552</v>
      </c>
    </row>
    <row r="149" spans="1:7" x14ac:dyDescent="0.35">
      <c r="A149">
        <v>148</v>
      </c>
      <c r="B149">
        <v>10</v>
      </c>
      <c r="C149" s="39">
        <v>9</v>
      </c>
      <c r="D149">
        <v>10</v>
      </c>
      <c r="E149" s="35">
        <f>INDEX(Lotteries!C:C,MATCH(C149,Lotteries!A:A,0))*D149</f>
        <v>100</v>
      </c>
      <c r="F149" s="4">
        <f>D149*INDEX(Lotteries!G:G,MATCH(C149,Lotteries!A:A,0))</f>
        <v>0.3289473684210526</v>
      </c>
      <c r="G149" s="4">
        <f>INDEX(Lotteries!E:E,MATCH(C149,Lotteries!A:A,0))*D149/INDEX(Lotteries!D:D,MATCH(C149,Lotteries!A:A,0))*(INDEX(Lotteries!D:D,MATCH(C149,Lotteries!A:A,0))-D149)/INDEX(Lotteries!D:D,MATCH(C149,Lotteries!A:A,0))*(INDEX(Lotteries!D:D,MATCH(C149,Lotteries!A:A,0))-INDEX(Lotteries!E:E,MATCH(C149,Lotteries!A:A,0)))/(INDEX(Lotteries!D:D,MATCH(C149,Lotteries!A:A,0))-1)</f>
        <v>0.29916553539652552</v>
      </c>
    </row>
    <row r="150" spans="1:7" x14ac:dyDescent="0.35">
      <c r="A150">
        <v>149</v>
      </c>
      <c r="B150">
        <v>11</v>
      </c>
      <c r="C150" s="39">
        <v>9</v>
      </c>
      <c r="D150">
        <v>5</v>
      </c>
      <c r="E150" s="35">
        <f>INDEX(Lotteries!C:C,MATCH(C150,Lotteries!A:A,0))*D150</f>
        <v>50</v>
      </c>
      <c r="F150" s="4">
        <f>D150*INDEX(Lotteries!G:G,MATCH(C150,Lotteries!A:A,0))</f>
        <v>0.1644736842105263</v>
      </c>
      <c r="G150" s="4">
        <f>INDEX(Lotteries!E:E,MATCH(C150,Lotteries!A:A,0))*D150/INDEX(Lotteries!D:D,MATCH(C150,Lotteries!A:A,0))*(INDEX(Lotteries!D:D,MATCH(C150,Lotteries!A:A,0))-D150)/INDEX(Lotteries!D:D,MATCH(C150,Lotteries!A:A,0))*(INDEX(Lotteries!D:D,MATCH(C150,Lotteries!A:A,0))-INDEX(Lotteries!E:E,MATCH(C150,Lotteries!A:A,0)))/(INDEX(Lotteries!D:D,MATCH(C150,Lotteries!A:A,0))-1)</f>
        <v>0.15484976656087762</v>
      </c>
    </row>
    <row r="151" spans="1:7" x14ac:dyDescent="0.35">
      <c r="A151">
        <v>150</v>
      </c>
      <c r="B151">
        <v>4</v>
      </c>
      <c r="C151" s="39">
        <v>9</v>
      </c>
      <c r="D151">
        <v>5</v>
      </c>
      <c r="E151" s="35">
        <f>INDEX(Lotteries!C:C,MATCH(C151,Lotteries!A:A,0))*D151</f>
        <v>50</v>
      </c>
      <c r="F151" s="4">
        <f>D151*INDEX(Lotteries!G:G,MATCH(C151,Lotteries!A:A,0))</f>
        <v>0.1644736842105263</v>
      </c>
      <c r="G151" s="4">
        <f>INDEX(Lotteries!E:E,MATCH(C151,Lotteries!A:A,0))*D151/INDEX(Lotteries!D:D,MATCH(C151,Lotteries!A:A,0))*(INDEX(Lotteries!D:D,MATCH(C151,Lotteries!A:A,0))-D151)/INDEX(Lotteries!D:D,MATCH(C151,Lotteries!A:A,0))*(INDEX(Lotteries!D:D,MATCH(C151,Lotteries!A:A,0))-INDEX(Lotteries!E:E,MATCH(C151,Lotteries!A:A,0)))/(INDEX(Lotteries!D:D,MATCH(C151,Lotteries!A:A,0))-1)</f>
        <v>0.15484976656087762</v>
      </c>
    </row>
    <row r="152" spans="1:7" x14ac:dyDescent="0.35">
      <c r="A152">
        <v>151</v>
      </c>
      <c r="B152">
        <v>9</v>
      </c>
      <c r="C152" s="39">
        <v>9</v>
      </c>
      <c r="D152">
        <v>5</v>
      </c>
      <c r="E152" s="35">
        <f>INDEX(Lotteries!C:C,MATCH(C152,Lotteries!A:A,0))*D152</f>
        <v>50</v>
      </c>
      <c r="F152" s="4">
        <f>D152*INDEX(Lotteries!G:G,MATCH(C152,Lotteries!A:A,0))</f>
        <v>0.1644736842105263</v>
      </c>
      <c r="G152" s="4">
        <f>INDEX(Lotteries!E:E,MATCH(C152,Lotteries!A:A,0))*D152/INDEX(Lotteries!D:D,MATCH(C152,Lotteries!A:A,0))*(INDEX(Lotteries!D:D,MATCH(C152,Lotteries!A:A,0))-D152)/INDEX(Lotteries!D:D,MATCH(C152,Lotteries!A:A,0))*(INDEX(Lotteries!D:D,MATCH(C152,Lotteries!A:A,0))-INDEX(Lotteries!E:E,MATCH(C152,Lotteries!A:A,0)))/(INDEX(Lotteries!D:D,MATCH(C152,Lotteries!A:A,0))-1)</f>
        <v>0.15484976656087762</v>
      </c>
    </row>
    <row r="153" spans="1:7" x14ac:dyDescent="0.35">
      <c r="A153">
        <v>152</v>
      </c>
      <c r="B153">
        <v>37</v>
      </c>
      <c r="C153" s="39">
        <v>9</v>
      </c>
      <c r="D153">
        <v>10</v>
      </c>
      <c r="E153" s="35">
        <f>INDEX(Lotteries!C:C,MATCH(C153,Lotteries!A:A,0))*D153</f>
        <v>100</v>
      </c>
      <c r="F153" s="4">
        <f>D153*INDEX(Lotteries!G:G,MATCH(C153,Lotteries!A:A,0))</f>
        <v>0.3289473684210526</v>
      </c>
      <c r="G153" s="4">
        <f>INDEX(Lotteries!E:E,MATCH(C153,Lotteries!A:A,0))*D153/INDEX(Lotteries!D:D,MATCH(C153,Lotteries!A:A,0))*(INDEX(Lotteries!D:D,MATCH(C153,Lotteries!A:A,0))-D153)/INDEX(Lotteries!D:D,MATCH(C153,Lotteries!A:A,0))*(INDEX(Lotteries!D:D,MATCH(C153,Lotteries!A:A,0))-INDEX(Lotteries!E:E,MATCH(C153,Lotteries!A:A,0)))/(INDEX(Lotteries!D:D,MATCH(C153,Lotteries!A:A,0))-1)</f>
        <v>0.29916553539652552</v>
      </c>
    </row>
    <row r="154" spans="1:7" x14ac:dyDescent="0.35">
      <c r="A154">
        <v>153</v>
      </c>
      <c r="B154">
        <v>23</v>
      </c>
      <c r="C154" s="39">
        <v>9</v>
      </c>
      <c r="D154">
        <v>10</v>
      </c>
      <c r="E154" s="35">
        <f>INDEX(Lotteries!C:C,MATCH(C154,Lotteries!A:A,0))*D154</f>
        <v>100</v>
      </c>
      <c r="F154" s="4">
        <f>D154*INDEX(Lotteries!G:G,MATCH(C154,Lotteries!A:A,0))</f>
        <v>0.3289473684210526</v>
      </c>
      <c r="G154" s="4">
        <f>INDEX(Lotteries!E:E,MATCH(C154,Lotteries!A:A,0))*D154/INDEX(Lotteries!D:D,MATCH(C154,Lotteries!A:A,0))*(INDEX(Lotteries!D:D,MATCH(C154,Lotteries!A:A,0))-D154)/INDEX(Lotteries!D:D,MATCH(C154,Lotteries!A:A,0))*(INDEX(Lotteries!D:D,MATCH(C154,Lotteries!A:A,0))-INDEX(Lotteries!E:E,MATCH(C154,Lotteries!A:A,0)))/(INDEX(Lotteries!D:D,MATCH(C154,Lotteries!A:A,0))-1)</f>
        <v>0.29916553539652552</v>
      </c>
    </row>
    <row r="155" spans="1:7" x14ac:dyDescent="0.35">
      <c r="A155">
        <v>154</v>
      </c>
      <c r="B155">
        <v>28</v>
      </c>
      <c r="C155" s="39">
        <v>9</v>
      </c>
      <c r="D155">
        <v>2</v>
      </c>
      <c r="E155" s="35">
        <f>INDEX(Lotteries!C:C,MATCH(C155,Lotteries!A:A,0))*D155</f>
        <v>20</v>
      </c>
      <c r="F155" s="4">
        <f>D155*INDEX(Lotteries!G:G,MATCH(C155,Lotteries!A:A,0))</f>
        <v>6.5789473684210523E-2</v>
      </c>
      <c r="G155" s="4">
        <f>INDEX(Lotteries!E:E,MATCH(C155,Lotteries!A:A,0))*D155/INDEX(Lotteries!D:D,MATCH(C155,Lotteries!A:A,0))*(INDEX(Lotteries!D:D,MATCH(C155,Lotteries!A:A,0))-D155)/INDEX(Lotteries!D:D,MATCH(C155,Lotteries!A:A,0))*(INDEX(Lotteries!D:D,MATCH(C155,Lotteries!A:A,0))-INDEX(Lotteries!E:E,MATCH(C155,Lotteries!A:A,0)))/(INDEX(Lotteries!D:D,MATCH(C155,Lotteries!A:A,0))-1)</f>
        <v>6.3203986351378624E-2</v>
      </c>
    </row>
    <row r="156" spans="1:7" x14ac:dyDescent="0.35">
      <c r="A156">
        <v>155</v>
      </c>
      <c r="B156">
        <v>12</v>
      </c>
      <c r="C156" s="39">
        <v>9</v>
      </c>
      <c r="D156">
        <v>10</v>
      </c>
      <c r="E156" s="35">
        <f>INDEX(Lotteries!C:C,MATCH(C156,Lotteries!A:A,0))*D156</f>
        <v>100</v>
      </c>
      <c r="F156" s="4">
        <f>D156*INDEX(Lotteries!G:G,MATCH(C156,Lotteries!A:A,0))</f>
        <v>0.3289473684210526</v>
      </c>
      <c r="G156" s="4">
        <f>INDEX(Lotteries!E:E,MATCH(C156,Lotteries!A:A,0))*D156/INDEX(Lotteries!D:D,MATCH(C156,Lotteries!A:A,0))*(INDEX(Lotteries!D:D,MATCH(C156,Lotteries!A:A,0))-D156)/INDEX(Lotteries!D:D,MATCH(C156,Lotteries!A:A,0))*(INDEX(Lotteries!D:D,MATCH(C156,Lotteries!A:A,0))-INDEX(Lotteries!E:E,MATCH(C156,Lotteries!A:A,0)))/(INDEX(Lotteries!D:D,MATCH(C156,Lotteries!A:A,0))-1)</f>
        <v>0.29916553539652552</v>
      </c>
    </row>
    <row r="157" spans="1:7" x14ac:dyDescent="0.35">
      <c r="A157">
        <v>156</v>
      </c>
      <c r="B157">
        <v>2</v>
      </c>
      <c r="C157" s="39">
        <v>9</v>
      </c>
      <c r="D157">
        <v>5</v>
      </c>
      <c r="E157" s="35">
        <f>INDEX(Lotteries!C:C,MATCH(C157,Lotteries!A:A,0))*D157</f>
        <v>50</v>
      </c>
      <c r="F157" s="4">
        <f>D157*INDEX(Lotteries!G:G,MATCH(C157,Lotteries!A:A,0))</f>
        <v>0.1644736842105263</v>
      </c>
      <c r="G157" s="4">
        <f>INDEX(Lotteries!E:E,MATCH(C157,Lotteries!A:A,0))*D157/INDEX(Lotteries!D:D,MATCH(C157,Lotteries!A:A,0))*(INDEX(Lotteries!D:D,MATCH(C157,Lotteries!A:A,0))-D157)/INDEX(Lotteries!D:D,MATCH(C157,Lotteries!A:A,0))*(INDEX(Lotteries!D:D,MATCH(C157,Lotteries!A:A,0))-INDEX(Lotteries!E:E,MATCH(C157,Lotteries!A:A,0)))/(INDEX(Lotteries!D:D,MATCH(C157,Lotteries!A:A,0))-1)</f>
        <v>0.15484976656087762</v>
      </c>
    </row>
    <row r="158" spans="1:7" x14ac:dyDescent="0.35">
      <c r="A158">
        <v>157</v>
      </c>
      <c r="B158">
        <v>5</v>
      </c>
      <c r="C158" s="39">
        <v>9</v>
      </c>
      <c r="D158">
        <v>5</v>
      </c>
      <c r="E158" s="35">
        <f>INDEX(Lotteries!C:C,MATCH(C158,Lotteries!A:A,0))*D158</f>
        <v>50</v>
      </c>
      <c r="F158" s="4">
        <f>D158*INDEX(Lotteries!G:G,MATCH(C158,Lotteries!A:A,0))</f>
        <v>0.1644736842105263</v>
      </c>
      <c r="G158" s="4">
        <f>INDEX(Lotteries!E:E,MATCH(C158,Lotteries!A:A,0))*D158/INDEX(Lotteries!D:D,MATCH(C158,Lotteries!A:A,0))*(INDEX(Lotteries!D:D,MATCH(C158,Lotteries!A:A,0))-D158)/INDEX(Lotteries!D:D,MATCH(C158,Lotteries!A:A,0))*(INDEX(Lotteries!D:D,MATCH(C158,Lotteries!A:A,0))-INDEX(Lotteries!E:E,MATCH(C158,Lotteries!A:A,0)))/(INDEX(Lotteries!D:D,MATCH(C158,Lotteries!A:A,0))-1)</f>
        <v>0.15484976656087762</v>
      </c>
    </row>
    <row r="159" spans="1:7" x14ac:dyDescent="0.35">
      <c r="A159">
        <v>158</v>
      </c>
      <c r="B159">
        <v>34</v>
      </c>
      <c r="C159" s="39">
        <v>9</v>
      </c>
      <c r="D159">
        <v>5</v>
      </c>
      <c r="E159" s="35">
        <f>INDEX(Lotteries!C:C,MATCH(C159,Lotteries!A:A,0))*D159</f>
        <v>50</v>
      </c>
      <c r="F159" s="4">
        <f>D159*INDEX(Lotteries!G:G,MATCH(C159,Lotteries!A:A,0))</f>
        <v>0.1644736842105263</v>
      </c>
      <c r="G159" s="4">
        <f>INDEX(Lotteries!E:E,MATCH(C159,Lotteries!A:A,0))*D159/INDEX(Lotteries!D:D,MATCH(C159,Lotteries!A:A,0))*(INDEX(Lotteries!D:D,MATCH(C159,Lotteries!A:A,0))-D159)/INDEX(Lotteries!D:D,MATCH(C159,Lotteries!A:A,0))*(INDEX(Lotteries!D:D,MATCH(C159,Lotteries!A:A,0))-INDEX(Lotteries!E:E,MATCH(C159,Lotteries!A:A,0)))/(INDEX(Lotteries!D:D,MATCH(C159,Lotteries!A:A,0))-1)</f>
        <v>0.15484976656087762</v>
      </c>
    </row>
    <row r="160" spans="1:7" x14ac:dyDescent="0.35">
      <c r="A160">
        <v>159</v>
      </c>
      <c r="B160">
        <v>19</v>
      </c>
      <c r="C160" s="39">
        <v>9</v>
      </c>
      <c r="D160">
        <v>10</v>
      </c>
      <c r="E160" s="35">
        <f>INDEX(Lotteries!C:C,MATCH(C160,Lotteries!A:A,0))*D160</f>
        <v>100</v>
      </c>
      <c r="F160" s="4">
        <f>D160*INDEX(Lotteries!G:G,MATCH(C160,Lotteries!A:A,0))</f>
        <v>0.3289473684210526</v>
      </c>
      <c r="G160" s="4">
        <f>INDEX(Lotteries!E:E,MATCH(C160,Lotteries!A:A,0))*D160/INDEX(Lotteries!D:D,MATCH(C160,Lotteries!A:A,0))*(INDEX(Lotteries!D:D,MATCH(C160,Lotteries!A:A,0))-D160)/INDEX(Lotteries!D:D,MATCH(C160,Lotteries!A:A,0))*(INDEX(Lotteries!D:D,MATCH(C160,Lotteries!A:A,0))-INDEX(Lotteries!E:E,MATCH(C160,Lotteries!A:A,0)))/(INDEX(Lotteries!D:D,MATCH(C160,Lotteries!A:A,0))-1)</f>
        <v>0.29916553539652552</v>
      </c>
    </row>
    <row r="161" spans="1:8" x14ac:dyDescent="0.35">
      <c r="A161">
        <v>160</v>
      </c>
      <c r="B161">
        <v>33</v>
      </c>
      <c r="C161" s="39">
        <v>10</v>
      </c>
      <c r="D161">
        <v>10</v>
      </c>
      <c r="E161" s="35">
        <f>INDEX(Lotteries!C:C,MATCH(C161,Lotteries!A:A,0))*D161</f>
        <v>100</v>
      </c>
      <c r="F161" s="4">
        <f>D161*INDEX(Lotteries!G:G,MATCH(C161,Lotteries!A:A,0))</f>
        <v>0.31847133757961782</v>
      </c>
      <c r="G161" s="4">
        <f>INDEX(Lotteries!E:E,MATCH(C161,Lotteries!A:A,0))*D161/INDEX(Lotteries!D:D,MATCH(C161,Lotteries!A:A,0))*(INDEX(Lotteries!D:D,MATCH(C161,Lotteries!A:A,0))-D161)/INDEX(Lotteries!D:D,MATCH(C161,Lotteries!A:A,0))*(INDEX(Lotteries!D:D,MATCH(C161,Lotteries!A:A,0))-INDEX(Lotteries!E:E,MATCH(C161,Lotteries!A:A,0)))/(INDEX(Lotteries!D:D,MATCH(C161,Lotteries!A:A,0))-1)</f>
        <v>0.29054073031516336</v>
      </c>
      <c r="H161" s="2" t="s">
        <v>89</v>
      </c>
    </row>
    <row r="162" spans="1:8" x14ac:dyDescent="0.35">
      <c r="A162">
        <v>161</v>
      </c>
      <c r="B162">
        <v>36</v>
      </c>
      <c r="C162" s="39">
        <v>10</v>
      </c>
      <c r="D162">
        <v>5</v>
      </c>
      <c r="E162" s="35">
        <f>INDEX(Lotteries!C:C,MATCH(C162,Lotteries!A:A,0))*D162</f>
        <v>50</v>
      </c>
      <c r="F162" s="4">
        <f>D162*INDEX(Lotteries!G:G,MATCH(C162,Lotteries!A:A,0))</f>
        <v>0.15923566878980891</v>
      </c>
      <c r="G162" s="4">
        <f>INDEX(Lotteries!E:E,MATCH(C162,Lotteries!A:A,0))*D162/INDEX(Lotteries!D:D,MATCH(C162,Lotteries!A:A,0))*(INDEX(Lotteries!D:D,MATCH(C162,Lotteries!A:A,0))-D162)/INDEX(Lotteries!D:D,MATCH(C162,Lotteries!A:A,0))*(INDEX(Lotteries!D:D,MATCH(C162,Lotteries!A:A,0))-INDEX(Lotteries!E:E,MATCH(C162,Lotteries!A:A,0)))/(INDEX(Lotteries!D:D,MATCH(C162,Lotteries!A:A,0))-1)</f>
        <v>0.15021153404049259</v>
      </c>
      <c r="H162" s="2" t="s">
        <v>56</v>
      </c>
    </row>
    <row r="163" spans="1:8" x14ac:dyDescent="0.35">
      <c r="A163">
        <v>162</v>
      </c>
      <c r="B163">
        <v>35</v>
      </c>
      <c r="C163" s="39">
        <v>10</v>
      </c>
      <c r="D163">
        <v>5</v>
      </c>
      <c r="E163" s="35">
        <f>INDEX(Lotteries!C:C,MATCH(C163,Lotteries!A:A,0))*D163</f>
        <v>50</v>
      </c>
      <c r="F163" s="4">
        <f>D163*INDEX(Lotteries!G:G,MATCH(C163,Lotteries!A:A,0))</f>
        <v>0.15923566878980891</v>
      </c>
      <c r="G163" s="4">
        <f>INDEX(Lotteries!E:E,MATCH(C163,Lotteries!A:A,0))*D163/INDEX(Lotteries!D:D,MATCH(C163,Lotteries!A:A,0))*(INDEX(Lotteries!D:D,MATCH(C163,Lotteries!A:A,0))-D163)/INDEX(Lotteries!D:D,MATCH(C163,Lotteries!A:A,0))*(INDEX(Lotteries!D:D,MATCH(C163,Lotteries!A:A,0))-INDEX(Lotteries!E:E,MATCH(C163,Lotteries!A:A,0)))/(INDEX(Lotteries!D:D,MATCH(C163,Lotteries!A:A,0))-1)</f>
        <v>0.15021153404049259</v>
      </c>
      <c r="H163" s="2" t="s">
        <v>55</v>
      </c>
    </row>
    <row r="164" spans="1:8" x14ac:dyDescent="0.35">
      <c r="A164">
        <v>163</v>
      </c>
      <c r="B164">
        <v>20</v>
      </c>
      <c r="C164" s="39">
        <v>10</v>
      </c>
      <c r="D164">
        <v>5</v>
      </c>
      <c r="E164" s="35">
        <f>INDEX(Lotteries!C:C,MATCH(C164,Lotteries!A:A,0))*D164</f>
        <v>50</v>
      </c>
      <c r="F164" s="4">
        <f>D164*INDEX(Lotteries!G:G,MATCH(C164,Lotteries!A:A,0))</f>
        <v>0.15923566878980891</v>
      </c>
      <c r="G164" s="4">
        <f>INDEX(Lotteries!E:E,MATCH(C164,Lotteries!A:A,0))*D164/INDEX(Lotteries!D:D,MATCH(C164,Lotteries!A:A,0))*(INDEX(Lotteries!D:D,MATCH(C164,Lotteries!A:A,0))-D164)/INDEX(Lotteries!D:D,MATCH(C164,Lotteries!A:A,0))*(INDEX(Lotteries!D:D,MATCH(C164,Lotteries!A:A,0))-INDEX(Lotteries!E:E,MATCH(C164,Lotteries!A:A,0)))/(INDEX(Lotteries!D:D,MATCH(C164,Lotteries!A:A,0))-1)</f>
        <v>0.15021153404049259</v>
      </c>
      <c r="H164" s="2" t="s">
        <v>27</v>
      </c>
    </row>
    <row r="165" spans="1:8" x14ac:dyDescent="0.35">
      <c r="A165">
        <v>164</v>
      </c>
      <c r="B165">
        <v>8</v>
      </c>
      <c r="C165" s="39">
        <v>10</v>
      </c>
      <c r="D165">
        <v>10</v>
      </c>
      <c r="E165" s="35">
        <f>INDEX(Lotteries!C:C,MATCH(C165,Lotteries!A:A,0))*D165</f>
        <v>100</v>
      </c>
      <c r="F165" s="4">
        <f>D165*INDEX(Lotteries!G:G,MATCH(C165,Lotteries!A:A,0))</f>
        <v>0.31847133757961782</v>
      </c>
      <c r="G165" s="4">
        <f>INDEX(Lotteries!E:E,MATCH(C165,Lotteries!A:A,0))*D165/INDEX(Lotteries!D:D,MATCH(C165,Lotteries!A:A,0))*(INDEX(Lotteries!D:D,MATCH(C165,Lotteries!A:A,0))-D165)/INDEX(Lotteries!D:D,MATCH(C165,Lotteries!A:A,0))*(INDEX(Lotteries!D:D,MATCH(C165,Lotteries!A:A,0))-INDEX(Lotteries!E:E,MATCH(C165,Lotteries!A:A,0)))/(INDEX(Lotteries!D:D,MATCH(C165,Lotteries!A:A,0))-1)</f>
        <v>0.29054073031516336</v>
      </c>
      <c r="H165" s="2" t="s">
        <v>9</v>
      </c>
    </row>
    <row r="166" spans="1:8" x14ac:dyDescent="0.35">
      <c r="A166">
        <v>165</v>
      </c>
      <c r="B166">
        <v>10</v>
      </c>
      <c r="C166" s="39">
        <v>10</v>
      </c>
      <c r="D166">
        <v>10</v>
      </c>
      <c r="E166" s="35">
        <f>INDEX(Lotteries!C:C,MATCH(C166,Lotteries!A:A,0))*D166</f>
        <v>100</v>
      </c>
      <c r="F166" s="4">
        <f>D166*INDEX(Lotteries!G:G,MATCH(C166,Lotteries!A:A,0))</f>
        <v>0.31847133757961782</v>
      </c>
      <c r="G166" s="4">
        <f>INDEX(Lotteries!E:E,MATCH(C166,Lotteries!A:A,0))*D166/INDEX(Lotteries!D:D,MATCH(C166,Lotteries!A:A,0))*(INDEX(Lotteries!D:D,MATCH(C166,Lotteries!A:A,0))-D166)/INDEX(Lotteries!D:D,MATCH(C166,Lotteries!A:A,0))*(INDEX(Lotteries!D:D,MATCH(C166,Lotteries!A:A,0))-INDEX(Lotteries!E:E,MATCH(C166,Lotteries!A:A,0)))/(INDEX(Lotteries!D:D,MATCH(C166,Lotteries!A:A,0))-1)</f>
        <v>0.29054073031516336</v>
      </c>
      <c r="H166" s="2" t="s">
        <v>11</v>
      </c>
    </row>
    <row r="167" spans="1:8" x14ac:dyDescent="0.35">
      <c r="A167">
        <v>166</v>
      </c>
      <c r="B167">
        <v>15</v>
      </c>
      <c r="C167" s="39">
        <v>10</v>
      </c>
      <c r="D167">
        <v>5</v>
      </c>
      <c r="E167" s="35">
        <f>INDEX(Lotteries!C:C,MATCH(C167,Lotteries!A:A,0))*D167</f>
        <v>50</v>
      </c>
      <c r="F167" s="4">
        <f>D167*INDEX(Lotteries!G:G,MATCH(C167,Lotteries!A:A,0))</f>
        <v>0.15923566878980891</v>
      </c>
      <c r="G167" s="4">
        <f>INDEX(Lotteries!E:E,MATCH(C167,Lotteries!A:A,0))*D167/INDEX(Lotteries!D:D,MATCH(C167,Lotteries!A:A,0))*(INDEX(Lotteries!D:D,MATCH(C167,Lotteries!A:A,0))-D167)/INDEX(Lotteries!D:D,MATCH(C167,Lotteries!A:A,0))*(INDEX(Lotteries!D:D,MATCH(C167,Lotteries!A:A,0))-INDEX(Lotteries!E:E,MATCH(C167,Lotteries!A:A,0)))/(INDEX(Lotteries!D:D,MATCH(C167,Lotteries!A:A,0))-1)</f>
        <v>0.15021153404049259</v>
      </c>
      <c r="H167" s="2" t="s">
        <v>16</v>
      </c>
    </row>
    <row r="168" spans="1:8" x14ac:dyDescent="0.35">
      <c r="A168">
        <v>167</v>
      </c>
      <c r="B168">
        <v>4</v>
      </c>
      <c r="C168" s="39">
        <v>10</v>
      </c>
      <c r="D168">
        <v>5</v>
      </c>
      <c r="E168" s="35">
        <f>INDEX(Lotteries!C:C,MATCH(C168,Lotteries!A:A,0))*D168</f>
        <v>50</v>
      </c>
      <c r="F168" s="4">
        <f>D168*INDEX(Lotteries!G:G,MATCH(C168,Lotteries!A:A,0))</f>
        <v>0.15923566878980891</v>
      </c>
      <c r="G168" s="4">
        <f>INDEX(Lotteries!E:E,MATCH(C168,Lotteries!A:A,0))*D168/INDEX(Lotteries!D:D,MATCH(C168,Lotteries!A:A,0))*(INDEX(Lotteries!D:D,MATCH(C168,Lotteries!A:A,0))-D168)/INDEX(Lotteries!D:D,MATCH(C168,Lotteries!A:A,0))*(INDEX(Lotteries!D:D,MATCH(C168,Lotteries!A:A,0))-INDEX(Lotteries!E:E,MATCH(C168,Lotteries!A:A,0)))/(INDEX(Lotteries!D:D,MATCH(C168,Lotteries!A:A,0))-1)</f>
        <v>0.15021153404049259</v>
      </c>
      <c r="H168" s="2" t="s">
        <v>5</v>
      </c>
    </row>
    <row r="169" spans="1:8" x14ac:dyDescent="0.35">
      <c r="A169">
        <v>168</v>
      </c>
      <c r="B169">
        <v>9</v>
      </c>
      <c r="C169" s="39">
        <v>10</v>
      </c>
      <c r="D169">
        <v>5</v>
      </c>
      <c r="E169" s="35">
        <f>INDEX(Lotteries!C:C,MATCH(C169,Lotteries!A:A,0))*D169</f>
        <v>50</v>
      </c>
      <c r="F169" s="4">
        <f>D169*INDEX(Lotteries!G:G,MATCH(C169,Lotteries!A:A,0))</f>
        <v>0.15923566878980891</v>
      </c>
      <c r="G169" s="4">
        <f>INDEX(Lotteries!E:E,MATCH(C169,Lotteries!A:A,0))*D169/INDEX(Lotteries!D:D,MATCH(C169,Lotteries!A:A,0))*(INDEX(Lotteries!D:D,MATCH(C169,Lotteries!A:A,0))-D169)/INDEX(Lotteries!D:D,MATCH(C169,Lotteries!A:A,0))*(INDEX(Lotteries!D:D,MATCH(C169,Lotteries!A:A,0))-INDEX(Lotteries!E:E,MATCH(C169,Lotteries!A:A,0)))/(INDEX(Lotteries!D:D,MATCH(C169,Lotteries!A:A,0))-1)</f>
        <v>0.15021153404049259</v>
      </c>
      <c r="H169" s="2" t="s">
        <v>10</v>
      </c>
    </row>
    <row r="170" spans="1:8" x14ac:dyDescent="0.35">
      <c r="A170">
        <v>169</v>
      </c>
      <c r="B170">
        <v>37</v>
      </c>
      <c r="C170" s="39">
        <v>10</v>
      </c>
      <c r="D170">
        <v>10</v>
      </c>
      <c r="E170" s="35">
        <f>INDEX(Lotteries!C:C,MATCH(C170,Lotteries!A:A,0))*D170</f>
        <v>100</v>
      </c>
      <c r="F170" s="4">
        <f>D170*INDEX(Lotteries!G:G,MATCH(C170,Lotteries!A:A,0))</f>
        <v>0.31847133757961782</v>
      </c>
      <c r="G170" s="4">
        <f>INDEX(Lotteries!E:E,MATCH(C170,Lotteries!A:A,0))*D170/INDEX(Lotteries!D:D,MATCH(C170,Lotteries!A:A,0))*(INDEX(Lotteries!D:D,MATCH(C170,Lotteries!A:A,0))-D170)/INDEX(Lotteries!D:D,MATCH(C170,Lotteries!A:A,0))*(INDEX(Lotteries!D:D,MATCH(C170,Lotteries!A:A,0))-INDEX(Lotteries!E:E,MATCH(C170,Lotteries!A:A,0)))/(INDEX(Lotteries!D:D,MATCH(C170,Lotteries!A:A,0))-1)</f>
        <v>0.29054073031516336</v>
      </c>
      <c r="H170" s="2" t="s">
        <v>57</v>
      </c>
    </row>
    <row r="171" spans="1:8" x14ac:dyDescent="0.35">
      <c r="A171">
        <v>170</v>
      </c>
      <c r="B171">
        <v>32</v>
      </c>
      <c r="C171" s="39">
        <v>10</v>
      </c>
      <c r="D171">
        <v>10</v>
      </c>
      <c r="E171" s="35">
        <f>INDEX(Lotteries!C:C,MATCH(C171,Lotteries!A:A,0))*D171</f>
        <v>100</v>
      </c>
      <c r="F171" s="4">
        <f>D171*INDEX(Lotteries!G:G,MATCH(C171,Lotteries!A:A,0))</f>
        <v>0.31847133757961782</v>
      </c>
      <c r="G171" s="4">
        <f>INDEX(Lotteries!E:E,MATCH(C171,Lotteries!A:A,0))*D171/INDEX(Lotteries!D:D,MATCH(C171,Lotteries!A:A,0))*(INDEX(Lotteries!D:D,MATCH(C171,Lotteries!A:A,0))-D171)/INDEX(Lotteries!D:D,MATCH(C171,Lotteries!A:A,0))*(INDEX(Lotteries!D:D,MATCH(C171,Lotteries!A:A,0))-INDEX(Lotteries!E:E,MATCH(C171,Lotteries!A:A,0)))/(INDEX(Lotteries!D:D,MATCH(C171,Lotteries!A:A,0))-1)</f>
        <v>0.29054073031516336</v>
      </c>
      <c r="H171" s="2" t="s">
        <v>42</v>
      </c>
    </row>
    <row r="172" spans="1:8" x14ac:dyDescent="0.35">
      <c r="A172">
        <v>171</v>
      </c>
      <c r="B172">
        <v>28</v>
      </c>
      <c r="C172" s="39">
        <v>10</v>
      </c>
      <c r="D172">
        <v>5</v>
      </c>
      <c r="E172" s="35">
        <f>INDEX(Lotteries!C:C,MATCH(C172,Lotteries!A:A,0))*D172</f>
        <v>50</v>
      </c>
      <c r="F172" s="4">
        <f>D172*INDEX(Lotteries!G:G,MATCH(C172,Lotteries!A:A,0))</f>
        <v>0.15923566878980891</v>
      </c>
      <c r="G172" s="4">
        <f>INDEX(Lotteries!E:E,MATCH(C172,Lotteries!A:A,0))*D172/INDEX(Lotteries!D:D,MATCH(C172,Lotteries!A:A,0))*(INDEX(Lotteries!D:D,MATCH(C172,Lotteries!A:A,0))-D172)/INDEX(Lotteries!D:D,MATCH(C172,Lotteries!A:A,0))*(INDEX(Lotteries!D:D,MATCH(C172,Lotteries!A:A,0))-INDEX(Lotteries!E:E,MATCH(C172,Lotteries!A:A,0)))/(INDEX(Lotteries!D:D,MATCH(C172,Lotteries!A:A,0))-1)</f>
        <v>0.15021153404049259</v>
      </c>
      <c r="H172" s="2" t="s">
        <v>38</v>
      </c>
    </row>
    <row r="173" spans="1:8" x14ac:dyDescent="0.35">
      <c r="A173">
        <v>172</v>
      </c>
      <c r="B173">
        <v>2</v>
      </c>
      <c r="C173" s="39">
        <v>10</v>
      </c>
      <c r="D173">
        <v>5</v>
      </c>
      <c r="E173" s="35">
        <f>INDEX(Lotteries!C:C,MATCH(C173,Lotteries!A:A,0))*D173</f>
        <v>50</v>
      </c>
      <c r="F173" s="4">
        <f>D173*INDEX(Lotteries!G:G,MATCH(C173,Lotteries!A:A,0))</f>
        <v>0.15923566878980891</v>
      </c>
      <c r="G173" s="4">
        <f>INDEX(Lotteries!E:E,MATCH(C173,Lotteries!A:A,0))*D173/INDEX(Lotteries!D:D,MATCH(C173,Lotteries!A:A,0))*(INDEX(Lotteries!D:D,MATCH(C173,Lotteries!A:A,0))-D173)/INDEX(Lotteries!D:D,MATCH(C173,Lotteries!A:A,0))*(INDEX(Lotteries!D:D,MATCH(C173,Lotteries!A:A,0))-INDEX(Lotteries!E:E,MATCH(C173,Lotteries!A:A,0)))/(INDEX(Lotteries!D:D,MATCH(C173,Lotteries!A:A,0))-1)</f>
        <v>0.15021153404049259</v>
      </c>
      <c r="H173" s="2" t="s">
        <v>3</v>
      </c>
    </row>
    <row r="174" spans="1:8" x14ac:dyDescent="0.35">
      <c r="A174">
        <v>173</v>
      </c>
      <c r="B174">
        <v>5</v>
      </c>
      <c r="C174" s="39">
        <v>10</v>
      </c>
      <c r="D174">
        <v>5</v>
      </c>
      <c r="E174" s="35">
        <f>INDEX(Lotteries!C:C,MATCH(C174,Lotteries!A:A,0))*D174</f>
        <v>50</v>
      </c>
      <c r="F174" s="4">
        <f>D174*INDEX(Lotteries!G:G,MATCH(C174,Lotteries!A:A,0))</f>
        <v>0.15923566878980891</v>
      </c>
      <c r="G174" s="4">
        <f>INDEX(Lotteries!E:E,MATCH(C174,Lotteries!A:A,0))*D174/INDEX(Lotteries!D:D,MATCH(C174,Lotteries!A:A,0))*(INDEX(Lotteries!D:D,MATCH(C174,Lotteries!A:A,0))-D174)/INDEX(Lotteries!D:D,MATCH(C174,Lotteries!A:A,0))*(INDEX(Lotteries!D:D,MATCH(C174,Lotteries!A:A,0))-INDEX(Lotteries!E:E,MATCH(C174,Lotteries!A:A,0)))/(INDEX(Lotteries!D:D,MATCH(C174,Lotteries!A:A,0))-1)</f>
        <v>0.15021153404049259</v>
      </c>
      <c r="H174" s="2" t="s">
        <v>6</v>
      </c>
    </row>
    <row r="175" spans="1:8" x14ac:dyDescent="0.35">
      <c r="A175">
        <v>174</v>
      </c>
      <c r="B175">
        <v>34</v>
      </c>
      <c r="C175" s="39">
        <v>10</v>
      </c>
      <c r="D175">
        <v>5</v>
      </c>
      <c r="E175" s="35">
        <f>INDEX(Lotteries!C:C,MATCH(C175,Lotteries!A:A,0))*D175</f>
        <v>50</v>
      </c>
      <c r="F175" s="4">
        <f>D175*INDEX(Lotteries!G:G,MATCH(C175,Lotteries!A:A,0))</f>
        <v>0.15923566878980891</v>
      </c>
      <c r="G175" s="4">
        <f>INDEX(Lotteries!E:E,MATCH(C175,Lotteries!A:A,0))*D175/INDEX(Lotteries!D:D,MATCH(C175,Lotteries!A:A,0))*(INDEX(Lotteries!D:D,MATCH(C175,Lotteries!A:A,0))-D175)/INDEX(Lotteries!D:D,MATCH(C175,Lotteries!A:A,0))*(INDEX(Lotteries!D:D,MATCH(C175,Lotteries!A:A,0))-INDEX(Lotteries!E:E,MATCH(C175,Lotteries!A:A,0)))/(INDEX(Lotteries!D:D,MATCH(C175,Lotteries!A:A,0))-1)</f>
        <v>0.15021153404049259</v>
      </c>
      <c r="H175" s="2" t="s">
        <v>54</v>
      </c>
    </row>
    <row r="176" spans="1:8" x14ac:dyDescent="0.35">
      <c r="A176">
        <v>175</v>
      </c>
      <c r="B176">
        <v>19</v>
      </c>
      <c r="C176" s="39">
        <v>10</v>
      </c>
      <c r="D176">
        <v>20</v>
      </c>
      <c r="E176" s="35">
        <f>INDEX(Lotteries!C:C,MATCH(C176,Lotteries!A:A,0))*D176</f>
        <v>200</v>
      </c>
      <c r="F176" s="4">
        <f>D176*INDEX(Lotteries!G:G,MATCH(C176,Lotteries!A:A,0))</f>
        <v>0.63694267515923564</v>
      </c>
      <c r="G176" s="4">
        <f>INDEX(Lotteries!E:E,MATCH(C176,Lotteries!A:A,0))*D176/INDEX(Lotteries!D:D,MATCH(C176,Lotteries!A:A,0))*(INDEX(Lotteries!D:D,MATCH(C176,Lotteries!A:A,0))-D176)/INDEX(Lotteries!D:D,MATCH(C176,Lotteries!A:A,0))*(INDEX(Lotteries!D:D,MATCH(C176,Lotteries!A:A,0))-INDEX(Lotteries!E:E,MATCH(C176,Lotteries!A:A,0)))/(INDEX(Lotteries!D:D,MATCH(C176,Lotteries!A:A,0))-1)</f>
        <v>0.54155210956703914</v>
      </c>
      <c r="H176" s="2" t="s">
        <v>26</v>
      </c>
    </row>
    <row r="177" spans="1:8" x14ac:dyDescent="0.35">
      <c r="A177">
        <v>176</v>
      </c>
      <c r="B177">
        <v>7</v>
      </c>
      <c r="C177" s="39">
        <v>10</v>
      </c>
      <c r="D177">
        <v>10</v>
      </c>
      <c r="E177" s="35">
        <f>INDEX(Lotteries!C:C,MATCH(C177,Lotteries!A:A,0))*D177</f>
        <v>100</v>
      </c>
      <c r="F177" s="4">
        <f>D177*INDEX(Lotteries!G:G,MATCH(C177,Lotteries!A:A,0))</f>
        <v>0.31847133757961782</v>
      </c>
      <c r="G177" s="4">
        <f>INDEX(Lotteries!E:E,MATCH(C177,Lotteries!A:A,0))*D177/INDEX(Lotteries!D:D,MATCH(C177,Lotteries!A:A,0))*(INDEX(Lotteries!D:D,MATCH(C177,Lotteries!A:A,0))-D177)/INDEX(Lotteries!D:D,MATCH(C177,Lotteries!A:A,0))*(INDEX(Lotteries!D:D,MATCH(C177,Lotteries!A:A,0))-INDEX(Lotteries!E:E,MATCH(C177,Lotteries!A:A,0)))/(INDEX(Lotteries!D:D,MATCH(C177,Lotteries!A:A,0))-1)</f>
        <v>0.29054073031516336</v>
      </c>
      <c r="H177" s="2" t="s">
        <v>8</v>
      </c>
    </row>
    <row r="178" spans="1:8" x14ac:dyDescent="0.35">
      <c r="A178">
        <v>177</v>
      </c>
      <c r="B178">
        <v>38</v>
      </c>
      <c r="C178" s="39">
        <v>10</v>
      </c>
      <c r="D178">
        <v>10</v>
      </c>
      <c r="E178" s="35">
        <f>INDEX(Lotteries!C:C,MATCH(C178,Lotteries!A:A,0))*D178</f>
        <v>100</v>
      </c>
      <c r="F178" s="4">
        <f>D178*INDEX(Lotteries!G:G,MATCH(C178,Lotteries!A:A,0))</f>
        <v>0.31847133757961782</v>
      </c>
      <c r="G178" s="4">
        <f>INDEX(Lotteries!E:E,MATCH(C178,Lotteries!A:A,0))*D178/INDEX(Lotteries!D:D,MATCH(C178,Lotteries!A:A,0))*(INDEX(Lotteries!D:D,MATCH(C178,Lotteries!A:A,0))-D178)/INDEX(Lotteries!D:D,MATCH(C178,Lotteries!A:A,0))*(INDEX(Lotteries!D:D,MATCH(C178,Lotteries!A:A,0))-INDEX(Lotteries!E:E,MATCH(C178,Lotteries!A:A,0)))/(INDEX(Lotteries!D:D,MATCH(C178,Lotteries!A:A,0))-1)</f>
        <v>0.29054073031516336</v>
      </c>
      <c r="H178" s="2" t="s">
        <v>71</v>
      </c>
    </row>
    <row r="179" spans="1:8" x14ac:dyDescent="0.35">
      <c r="A179">
        <v>178</v>
      </c>
      <c r="B179">
        <v>23</v>
      </c>
      <c r="C179" s="39">
        <v>10</v>
      </c>
      <c r="D179">
        <v>10</v>
      </c>
      <c r="E179" s="35">
        <f>INDEX(Lotteries!C:C,MATCH(C179,Lotteries!A:A,0))*D179</f>
        <v>100</v>
      </c>
      <c r="F179" s="4">
        <f>D179*INDEX(Lotteries!G:G,MATCH(C179,Lotteries!A:A,0))</f>
        <v>0.31847133757961782</v>
      </c>
      <c r="G179" s="4">
        <f>INDEX(Lotteries!E:E,MATCH(C179,Lotteries!A:A,0))*D179/INDEX(Lotteries!D:D,MATCH(C179,Lotteries!A:A,0))*(INDEX(Lotteries!D:D,MATCH(C179,Lotteries!A:A,0))-D179)/INDEX(Lotteries!D:D,MATCH(C179,Lotteries!A:A,0))*(INDEX(Lotteries!D:D,MATCH(C179,Lotteries!A:A,0))-INDEX(Lotteries!E:E,MATCH(C179,Lotteries!A:A,0)))/(INDEX(Lotteries!D:D,MATCH(C179,Lotteries!A:A,0))-1)</f>
        <v>0.29054073031516336</v>
      </c>
      <c r="H179" s="2" t="s">
        <v>30</v>
      </c>
    </row>
    <row r="180" spans="1:8" x14ac:dyDescent="0.35">
      <c r="A180">
        <v>179</v>
      </c>
      <c r="B180">
        <v>13</v>
      </c>
      <c r="C180" s="39">
        <v>10</v>
      </c>
      <c r="D180">
        <v>7</v>
      </c>
      <c r="E180" s="35">
        <f>INDEX(Lotteries!C:C,MATCH(C180,Lotteries!A:A,0))*D180</f>
        <v>70</v>
      </c>
      <c r="F180" s="4">
        <f>D180*INDEX(Lotteries!G:G,MATCH(C180,Lotteries!A:A,0))</f>
        <v>0.22292993630573249</v>
      </c>
      <c r="G180" s="4">
        <f>INDEX(Lotteries!E:E,MATCH(C180,Lotteries!A:A,0))*D180/INDEX(Lotteries!D:D,MATCH(C180,Lotteries!A:A,0))*(INDEX(Lotteries!D:D,MATCH(C180,Lotteries!A:A,0))-D180)/INDEX(Lotteries!D:D,MATCH(C180,Lotteries!A:A,0))*(INDEX(Lotteries!D:D,MATCH(C180,Lotteries!A:A,0))-INDEX(Lotteries!E:E,MATCH(C180,Lotteries!A:A,0)))/(INDEX(Lotteries!D:D,MATCH(C180,Lotteries!A:A,0))-1)</f>
        <v>0.20752909308225953</v>
      </c>
      <c r="H180" s="2" t="s">
        <v>14</v>
      </c>
    </row>
    <row r="181" spans="1:8" x14ac:dyDescent="0.35">
      <c r="A181">
        <v>180</v>
      </c>
      <c r="B181">
        <v>33</v>
      </c>
      <c r="C181" s="39">
        <v>11</v>
      </c>
      <c r="D181">
        <v>1</v>
      </c>
      <c r="E181" s="35">
        <f>INDEX(Lotteries!C:C,MATCH(C181,Lotteries!A:A,0))*D181</f>
        <v>0</v>
      </c>
      <c r="F181" s="4">
        <f>D181*INDEX(Lotteries!G:G,MATCH(C181,Lotteries!A:A,0))</f>
        <v>0.23076923076923078</v>
      </c>
      <c r="G181" s="4">
        <f>INDEX(Lotteries!E:E,MATCH(C181,Lotteries!A:A,0))*D181/INDEX(Lotteries!D:D,MATCH(C181,Lotteries!A:A,0))*(INDEX(Lotteries!D:D,MATCH(C181,Lotteries!A:A,0))-D181)/INDEX(Lotteries!D:D,MATCH(C181,Lotteries!A:A,0))*(INDEX(Lotteries!D:D,MATCH(C181,Lotteries!A:A,0))-INDEX(Lotteries!E:E,MATCH(C181,Lotteries!A:A,0)))/(INDEX(Lotteries!D:D,MATCH(C181,Lotteries!A:A,0))-1)</f>
        <v>0.17751479289940827</v>
      </c>
      <c r="H181" s="2" t="s">
        <v>89</v>
      </c>
    </row>
    <row r="182" spans="1:8" x14ac:dyDescent="0.35">
      <c r="A182">
        <v>181</v>
      </c>
      <c r="B182">
        <v>14</v>
      </c>
      <c r="C182" s="39">
        <v>11</v>
      </c>
      <c r="D182">
        <v>1</v>
      </c>
      <c r="E182" s="35">
        <f>INDEX(Lotteries!C:C,MATCH(C182,Lotteries!A:A,0))*D182</f>
        <v>0</v>
      </c>
      <c r="F182" s="4">
        <f>D182*INDEX(Lotteries!G:G,MATCH(C182,Lotteries!A:A,0))</f>
        <v>0.23076923076923078</v>
      </c>
      <c r="G182" s="4">
        <f>INDEX(Lotteries!E:E,MATCH(C182,Lotteries!A:A,0))*D182/INDEX(Lotteries!D:D,MATCH(C182,Lotteries!A:A,0))*(INDEX(Lotteries!D:D,MATCH(C182,Lotteries!A:A,0))-D182)/INDEX(Lotteries!D:D,MATCH(C182,Lotteries!A:A,0))*(INDEX(Lotteries!D:D,MATCH(C182,Lotteries!A:A,0))-INDEX(Lotteries!E:E,MATCH(C182,Lotteries!A:A,0)))/(INDEX(Lotteries!D:D,MATCH(C182,Lotteries!A:A,0))-1)</f>
        <v>0.17751479289940827</v>
      </c>
      <c r="H182" s="2" t="s">
        <v>15</v>
      </c>
    </row>
    <row r="183" spans="1:8" x14ac:dyDescent="0.35">
      <c r="A183">
        <v>182</v>
      </c>
      <c r="B183">
        <v>15</v>
      </c>
      <c r="C183" s="39">
        <v>11</v>
      </c>
      <c r="D183">
        <v>1</v>
      </c>
      <c r="E183" s="35">
        <f>INDEX(Lotteries!C:C,MATCH(C183,Lotteries!A:A,0))*D183</f>
        <v>0</v>
      </c>
      <c r="F183" s="4">
        <f>D183*INDEX(Lotteries!G:G,MATCH(C183,Lotteries!A:A,0))</f>
        <v>0.23076923076923078</v>
      </c>
      <c r="G183" s="4">
        <f>INDEX(Lotteries!E:E,MATCH(C183,Lotteries!A:A,0))*D183/INDEX(Lotteries!D:D,MATCH(C183,Lotteries!A:A,0))*(INDEX(Lotteries!D:D,MATCH(C183,Lotteries!A:A,0))-D183)/INDEX(Lotteries!D:D,MATCH(C183,Lotteries!A:A,0))*(INDEX(Lotteries!D:D,MATCH(C183,Lotteries!A:A,0))-INDEX(Lotteries!E:E,MATCH(C183,Lotteries!A:A,0)))/(INDEX(Lotteries!D:D,MATCH(C183,Lotteries!A:A,0))-1)</f>
        <v>0.17751479289940827</v>
      </c>
      <c r="H183" s="2" t="s">
        <v>16</v>
      </c>
    </row>
    <row r="184" spans="1:8" x14ac:dyDescent="0.35">
      <c r="A184">
        <v>183</v>
      </c>
      <c r="B184">
        <v>36</v>
      </c>
      <c r="C184" s="39">
        <v>11</v>
      </c>
      <c r="D184">
        <v>1</v>
      </c>
      <c r="E184" s="35">
        <f>INDEX(Lotteries!C:C,MATCH(C184,Lotteries!A:A,0))*D184</f>
        <v>0</v>
      </c>
      <c r="F184" s="4">
        <f>D184*INDEX(Lotteries!G:G,MATCH(C184,Lotteries!A:A,0))</f>
        <v>0.23076923076923078</v>
      </c>
      <c r="G184" s="4">
        <f>INDEX(Lotteries!E:E,MATCH(C184,Lotteries!A:A,0))*D184/INDEX(Lotteries!D:D,MATCH(C184,Lotteries!A:A,0))*(INDEX(Lotteries!D:D,MATCH(C184,Lotteries!A:A,0))-D184)/INDEX(Lotteries!D:D,MATCH(C184,Lotteries!A:A,0))*(INDEX(Lotteries!D:D,MATCH(C184,Lotteries!A:A,0))-INDEX(Lotteries!E:E,MATCH(C184,Lotteries!A:A,0)))/(INDEX(Lotteries!D:D,MATCH(C184,Lotteries!A:A,0))-1)</f>
        <v>0.17751479289940827</v>
      </c>
      <c r="H184" s="2" t="s">
        <v>56</v>
      </c>
    </row>
    <row r="185" spans="1:8" x14ac:dyDescent="0.35">
      <c r="A185">
        <v>184</v>
      </c>
      <c r="B185">
        <v>20</v>
      </c>
      <c r="C185" s="39">
        <v>11</v>
      </c>
      <c r="D185">
        <v>1</v>
      </c>
      <c r="E185" s="35">
        <f>INDEX(Lotteries!C:C,MATCH(C185,Lotteries!A:A,0))*D185</f>
        <v>0</v>
      </c>
      <c r="F185" s="4">
        <f>D185*INDEX(Lotteries!G:G,MATCH(C185,Lotteries!A:A,0))</f>
        <v>0.23076923076923078</v>
      </c>
      <c r="G185" s="4">
        <f>INDEX(Lotteries!E:E,MATCH(C185,Lotteries!A:A,0))*D185/INDEX(Lotteries!D:D,MATCH(C185,Lotteries!A:A,0))*(INDEX(Lotteries!D:D,MATCH(C185,Lotteries!A:A,0))-D185)/INDEX(Lotteries!D:D,MATCH(C185,Lotteries!A:A,0))*(INDEX(Lotteries!D:D,MATCH(C185,Lotteries!A:A,0))-INDEX(Lotteries!E:E,MATCH(C185,Lotteries!A:A,0)))/(INDEX(Lotteries!D:D,MATCH(C185,Lotteries!A:A,0))-1)</f>
        <v>0.17751479289940827</v>
      </c>
      <c r="H185" s="2" t="s">
        <v>27</v>
      </c>
    </row>
    <row r="186" spans="1:8" x14ac:dyDescent="0.35">
      <c r="A186">
        <v>185</v>
      </c>
      <c r="B186">
        <v>4</v>
      </c>
      <c r="C186" s="39">
        <v>11</v>
      </c>
      <c r="D186">
        <v>1</v>
      </c>
      <c r="E186" s="35">
        <f>INDEX(Lotteries!C:C,MATCH(C186,Lotteries!A:A,0))*D186</f>
        <v>0</v>
      </c>
      <c r="F186" s="4">
        <f>D186*INDEX(Lotteries!G:G,MATCH(C186,Lotteries!A:A,0))</f>
        <v>0.23076923076923078</v>
      </c>
      <c r="G186" s="4">
        <f>INDEX(Lotteries!E:E,MATCH(C186,Lotteries!A:A,0))*D186/INDEX(Lotteries!D:D,MATCH(C186,Lotteries!A:A,0))*(INDEX(Lotteries!D:D,MATCH(C186,Lotteries!A:A,0))-D186)/INDEX(Lotteries!D:D,MATCH(C186,Lotteries!A:A,0))*(INDEX(Lotteries!D:D,MATCH(C186,Lotteries!A:A,0))-INDEX(Lotteries!E:E,MATCH(C186,Lotteries!A:A,0)))/(INDEX(Lotteries!D:D,MATCH(C186,Lotteries!A:A,0))-1)</f>
        <v>0.17751479289940827</v>
      </c>
      <c r="H186" s="2" t="s">
        <v>5</v>
      </c>
    </row>
    <row r="187" spans="1:8" x14ac:dyDescent="0.35">
      <c r="A187">
        <v>186</v>
      </c>
      <c r="B187">
        <v>0</v>
      </c>
      <c r="C187" s="39">
        <v>11</v>
      </c>
      <c r="D187">
        <v>1</v>
      </c>
      <c r="E187" s="35">
        <f>INDEX(Lotteries!C:C,MATCH(C187,Lotteries!A:A,0))*D187</f>
        <v>0</v>
      </c>
      <c r="F187" s="4">
        <f>D187*INDEX(Lotteries!G:G,MATCH(C187,Lotteries!A:A,0))</f>
        <v>0.23076923076923078</v>
      </c>
      <c r="G187" s="4">
        <f>INDEX(Lotteries!E:E,MATCH(C187,Lotteries!A:A,0))*D187/INDEX(Lotteries!D:D,MATCH(C187,Lotteries!A:A,0))*(INDEX(Lotteries!D:D,MATCH(C187,Lotteries!A:A,0))-D187)/INDEX(Lotteries!D:D,MATCH(C187,Lotteries!A:A,0))*(INDEX(Lotteries!D:D,MATCH(C187,Lotteries!A:A,0))-INDEX(Lotteries!E:E,MATCH(C187,Lotteries!A:A,0)))/(INDEX(Lotteries!D:D,MATCH(C187,Lotteries!A:A,0))-1)</f>
        <v>0.17751479289940827</v>
      </c>
      <c r="H187" s="2" t="s">
        <v>90</v>
      </c>
    </row>
    <row r="188" spans="1:8" x14ac:dyDescent="0.35">
      <c r="A188">
        <v>187</v>
      </c>
      <c r="B188">
        <v>0</v>
      </c>
      <c r="C188" s="39">
        <v>11</v>
      </c>
      <c r="D188">
        <v>1</v>
      </c>
      <c r="E188" s="35">
        <f>INDEX(Lotteries!C:C,MATCH(C188,Lotteries!A:A,0))*D188</f>
        <v>0</v>
      </c>
      <c r="F188" s="4">
        <f>D188*INDEX(Lotteries!G:G,MATCH(C188,Lotteries!A:A,0))</f>
        <v>0.23076923076923078</v>
      </c>
      <c r="G188" s="4">
        <f>INDEX(Lotteries!E:E,MATCH(C188,Lotteries!A:A,0))*D188/INDEX(Lotteries!D:D,MATCH(C188,Lotteries!A:A,0))*(INDEX(Lotteries!D:D,MATCH(C188,Lotteries!A:A,0))-D188)/INDEX(Lotteries!D:D,MATCH(C188,Lotteries!A:A,0))*(INDEX(Lotteries!D:D,MATCH(C188,Lotteries!A:A,0))-INDEX(Lotteries!E:E,MATCH(C188,Lotteries!A:A,0)))/(INDEX(Lotteries!D:D,MATCH(C188,Lotteries!A:A,0))-1)</f>
        <v>0.17751479289940827</v>
      </c>
      <c r="H188" s="2" t="s">
        <v>91</v>
      </c>
    </row>
    <row r="189" spans="1:8" x14ac:dyDescent="0.35">
      <c r="A189">
        <v>188</v>
      </c>
      <c r="B189">
        <v>22</v>
      </c>
      <c r="C189" s="39">
        <v>11</v>
      </c>
      <c r="D189">
        <v>1</v>
      </c>
      <c r="E189" s="35">
        <f>INDEX(Lotteries!C:C,MATCH(C189,Lotteries!A:A,0))*D189</f>
        <v>0</v>
      </c>
      <c r="F189" s="4">
        <f>D189*INDEX(Lotteries!G:G,MATCH(C189,Lotteries!A:A,0))</f>
        <v>0.23076923076923078</v>
      </c>
      <c r="G189" s="4">
        <f>INDEX(Lotteries!E:E,MATCH(C189,Lotteries!A:A,0))*D189/INDEX(Lotteries!D:D,MATCH(C189,Lotteries!A:A,0))*(INDEX(Lotteries!D:D,MATCH(C189,Lotteries!A:A,0))-D189)/INDEX(Lotteries!D:D,MATCH(C189,Lotteries!A:A,0))*(INDEX(Lotteries!D:D,MATCH(C189,Lotteries!A:A,0))-INDEX(Lotteries!E:E,MATCH(C189,Lotteries!A:A,0)))/(INDEX(Lotteries!D:D,MATCH(C189,Lotteries!A:A,0))-1)</f>
        <v>0.17751479289940827</v>
      </c>
      <c r="H189" s="2" t="s">
        <v>29</v>
      </c>
    </row>
    <row r="190" spans="1:8" x14ac:dyDescent="0.35">
      <c r="A190">
        <v>189</v>
      </c>
      <c r="B190">
        <v>18</v>
      </c>
      <c r="C190" s="39">
        <v>11</v>
      </c>
      <c r="D190">
        <v>1</v>
      </c>
      <c r="E190" s="35">
        <f>INDEX(Lotteries!C:C,MATCH(C190,Lotteries!A:A,0))*D190</f>
        <v>0</v>
      </c>
      <c r="F190" s="4">
        <f>D190*INDEX(Lotteries!G:G,MATCH(C190,Lotteries!A:A,0))</f>
        <v>0.23076923076923078</v>
      </c>
      <c r="G190" s="4">
        <f>INDEX(Lotteries!E:E,MATCH(C190,Lotteries!A:A,0))*D190/INDEX(Lotteries!D:D,MATCH(C190,Lotteries!A:A,0))*(INDEX(Lotteries!D:D,MATCH(C190,Lotteries!A:A,0))-D190)/INDEX(Lotteries!D:D,MATCH(C190,Lotteries!A:A,0))*(INDEX(Lotteries!D:D,MATCH(C190,Lotteries!A:A,0))-INDEX(Lotteries!E:E,MATCH(C190,Lotteries!A:A,0)))/(INDEX(Lotteries!D:D,MATCH(C190,Lotteries!A:A,0))-1)</f>
        <v>0.17751479289940827</v>
      </c>
      <c r="H190" s="2" t="s">
        <v>25</v>
      </c>
    </row>
    <row r="191" spans="1:8" x14ac:dyDescent="0.35">
      <c r="A191">
        <v>190</v>
      </c>
      <c r="B191">
        <v>39</v>
      </c>
      <c r="C191" s="39">
        <v>11</v>
      </c>
      <c r="D191">
        <v>1</v>
      </c>
      <c r="E191" s="35">
        <f>INDEX(Lotteries!C:C,MATCH(C191,Lotteries!A:A,0))*D191</f>
        <v>0</v>
      </c>
      <c r="F191" s="4">
        <f>D191*INDEX(Lotteries!G:G,MATCH(C191,Lotteries!A:A,0))</f>
        <v>0.23076923076923078</v>
      </c>
      <c r="G191" s="4">
        <f>INDEX(Lotteries!E:E,MATCH(C191,Lotteries!A:A,0))*D191/INDEX(Lotteries!D:D,MATCH(C191,Lotteries!A:A,0))*(INDEX(Lotteries!D:D,MATCH(C191,Lotteries!A:A,0))-D191)/INDEX(Lotteries!D:D,MATCH(C191,Lotteries!A:A,0))*(INDEX(Lotteries!D:D,MATCH(C191,Lotteries!A:A,0))-INDEX(Lotteries!E:E,MATCH(C191,Lotteries!A:A,0)))/(INDEX(Lotteries!D:D,MATCH(C191,Lotteries!A:A,0))-1)</f>
        <v>0.17751479289940827</v>
      </c>
      <c r="H191" s="2" t="s">
        <v>92</v>
      </c>
    </row>
    <row r="192" spans="1:8" x14ac:dyDescent="0.35">
      <c r="A192">
        <v>191</v>
      </c>
      <c r="B192">
        <v>29</v>
      </c>
      <c r="C192" s="39">
        <v>11</v>
      </c>
      <c r="D192">
        <v>1</v>
      </c>
      <c r="E192" s="35">
        <f>INDEX(Lotteries!C:C,MATCH(C192,Lotteries!A:A,0))*D192</f>
        <v>0</v>
      </c>
      <c r="F192" s="4">
        <f>D192*INDEX(Lotteries!G:G,MATCH(C192,Lotteries!A:A,0))</f>
        <v>0.23076923076923078</v>
      </c>
      <c r="G192" s="4">
        <f>INDEX(Lotteries!E:E,MATCH(C192,Lotteries!A:A,0))*D192/INDEX(Lotteries!D:D,MATCH(C192,Lotteries!A:A,0))*(INDEX(Lotteries!D:D,MATCH(C192,Lotteries!A:A,0))-D192)/INDEX(Lotteries!D:D,MATCH(C192,Lotteries!A:A,0))*(INDEX(Lotteries!D:D,MATCH(C192,Lotteries!A:A,0))-INDEX(Lotteries!E:E,MATCH(C192,Lotteries!A:A,0)))/(INDEX(Lotteries!D:D,MATCH(C192,Lotteries!A:A,0))-1)</f>
        <v>0.17751479289940827</v>
      </c>
      <c r="H192" s="2" t="s">
        <v>39</v>
      </c>
    </row>
    <row r="193" spans="1:8" x14ac:dyDescent="0.35">
      <c r="A193">
        <v>192</v>
      </c>
      <c r="B193">
        <v>11</v>
      </c>
      <c r="C193" s="39">
        <v>11</v>
      </c>
      <c r="D193">
        <v>1</v>
      </c>
      <c r="E193" s="35">
        <f>INDEX(Lotteries!C:C,MATCH(C193,Lotteries!A:A,0))*D193</f>
        <v>0</v>
      </c>
      <c r="F193" s="4">
        <f>D193*INDEX(Lotteries!G:G,MATCH(C193,Lotteries!A:A,0))</f>
        <v>0.23076923076923078</v>
      </c>
      <c r="G193" s="4">
        <f>INDEX(Lotteries!E:E,MATCH(C193,Lotteries!A:A,0))*D193/INDEX(Lotteries!D:D,MATCH(C193,Lotteries!A:A,0))*(INDEX(Lotteries!D:D,MATCH(C193,Lotteries!A:A,0))-D193)/INDEX(Lotteries!D:D,MATCH(C193,Lotteries!A:A,0))*(INDEX(Lotteries!D:D,MATCH(C193,Lotteries!A:A,0))-INDEX(Lotteries!E:E,MATCH(C193,Lotteries!A:A,0)))/(INDEX(Lotteries!D:D,MATCH(C193,Lotteries!A:A,0))-1)</f>
        <v>0.17751479289940827</v>
      </c>
      <c r="H193" s="2" t="s">
        <v>12</v>
      </c>
    </row>
    <row r="194" spans="1:8" x14ac:dyDescent="0.35">
      <c r="A194">
        <v>193</v>
      </c>
      <c r="B194">
        <v>32</v>
      </c>
      <c r="C194" s="39">
        <v>11</v>
      </c>
      <c r="D194">
        <v>1</v>
      </c>
      <c r="E194" s="35">
        <f>INDEX(Lotteries!C:C,MATCH(C194,Lotteries!A:A,0))*D194</f>
        <v>0</v>
      </c>
      <c r="F194" s="4">
        <f>D194*INDEX(Lotteries!G:G,MATCH(C194,Lotteries!A:A,0))</f>
        <v>0.23076923076923078</v>
      </c>
      <c r="G194" s="4">
        <f>INDEX(Lotteries!E:E,MATCH(C194,Lotteries!A:A,0))*D194/INDEX(Lotteries!D:D,MATCH(C194,Lotteries!A:A,0))*(INDEX(Lotteries!D:D,MATCH(C194,Lotteries!A:A,0))-D194)/INDEX(Lotteries!D:D,MATCH(C194,Lotteries!A:A,0))*(INDEX(Lotteries!D:D,MATCH(C194,Lotteries!A:A,0))-INDEX(Lotteries!E:E,MATCH(C194,Lotteries!A:A,0)))/(INDEX(Lotteries!D:D,MATCH(C194,Lotteries!A:A,0))-1)</f>
        <v>0.17751479289940827</v>
      </c>
      <c r="H194" s="2" t="s">
        <v>42</v>
      </c>
    </row>
    <row r="195" spans="1:8" x14ac:dyDescent="0.35">
      <c r="A195">
        <v>194</v>
      </c>
      <c r="B195">
        <v>35</v>
      </c>
      <c r="C195" s="39">
        <v>11</v>
      </c>
      <c r="D195">
        <v>1</v>
      </c>
      <c r="E195" s="35">
        <f>INDEX(Lotteries!C:C,MATCH(C195,Lotteries!A:A,0))*D195</f>
        <v>0</v>
      </c>
      <c r="F195" s="4">
        <f>D195*INDEX(Lotteries!G:G,MATCH(C195,Lotteries!A:A,0))</f>
        <v>0.23076923076923078</v>
      </c>
      <c r="G195" s="4">
        <f>INDEX(Lotteries!E:E,MATCH(C195,Lotteries!A:A,0))*D195/INDEX(Lotteries!D:D,MATCH(C195,Lotteries!A:A,0))*(INDEX(Lotteries!D:D,MATCH(C195,Lotteries!A:A,0))-D195)/INDEX(Lotteries!D:D,MATCH(C195,Lotteries!A:A,0))*(INDEX(Lotteries!D:D,MATCH(C195,Lotteries!A:A,0))-INDEX(Lotteries!E:E,MATCH(C195,Lotteries!A:A,0)))/(INDEX(Lotteries!D:D,MATCH(C195,Lotteries!A:A,0))-1)</f>
        <v>0.17751479289940827</v>
      </c>
      <c r="H195" s="2" t="s">
        <v>55</v>
      </c>
    </row>
    <row r="196" spans="1:8" x14ac:dyDescent="0.35">
      <c r="A196">
        <v>195</v>
      </c>
      <c r="B196">
        <v>40</v>
      </c>
      <c r="C196" s="39">
        <v>11</v>
      </c>
      <c r="D196">
        <v>1</v>
      </c>
      <c r="E196" s="35">
        <f>INDEX(Lotteries!C:C,MATCH(C196,Lotteries!A:A,0))*D196</f>
        <v>0</v>
      </c>
      <c r="F196" s="4">
        <f>D196*INDEX(Lotteries!G:G,MATCH(C196,Lotteries!A:A,0))</f>
        <v>0.23076923076923078</v>
      </c>
      <c r="G196" s="4">
        <f>INDEX(Lotteries!E:E,MATCH(C196,Lotteries!A:A,0))*D196/INDEX(Lotteries!D:D,MATCH(C196,Lotteries!A:A,0))*(INDEX(Lotteries!D:D,MATCH(C196,Lotteries!A:A,0))-D196)/INDEX(Lotteries!D:D,MATCH(C196,Lotteries!A:A,0))*(INDEX(Lotteries!D:D,MATCH(C196,Lotteries!A:A,0))-INDEX(Lotteries!E:E,MATCH(C196,Lotteries!A:A,0)))/(INDEX(Lotteries!D:D,MATCH(C196,Lotteries!A:A,0))-1)</f>
        <v>0.17751479289940827</v>
      </c>
      <c r="H196" s="2" t="s">
        <v>93</v>
      </c>
    </row>
    <row r="197" spans="1:8" x14ac:dyDescent="0.35">
      <c r="A197">
        <v>196</v>
      </c>
      <c r="B197">
        <v>34</v>
      </c>
      <c r="C197" s="39">
        <v>11</v>
      </c>
      <c r="D197">
        <v>1</v>
      </c>
      <c r="E197" s="35">
        <f>INDEX(Lotteries!C:C,MATCH(C197,Lotteries!A:A,0))*D197</f>
        <v>0</v>
      </c>
      <c r="F197" s="4">
        <f>D197*INDEX(Lotteries!G:G,MATCH(C197,Lotteries!A:A,0))</f>
        <v>0.23076923076923078</v>
      </c>
      <c r="G197" s="4">
        <f>INDEX(Lotteries!E:E,MATCH(C197,Lotteries!A:A,0))*D197/INDEX(Lotteries!D:D,MATCH(C197,Lotteries!A:A,0))*(INDEX(Lotteries!D:D,MATCH(C197,Lotteries!A:A,0))-D197)/INDEX(Lotteries!D:D,MATCH(C197,Lotteries!A:A,0))*(INDEX(Lotteries!D:D,MATCH(C197,Lotteries!A:A,0))-INDEX(Lotteries!E:E,MATCH(C197,Lotteries!A:A,0)))/(INDEX(Lotteries!D:D,MATCH(C197,Lotteries!A:A,0))-1)</f>
        <v>0.17751479289940827</v>
      </c>
      <c r="H197" s="2" t="s">
        <v>54</v>
      </c>
    </row>
    <row r="198" spans="1:8" x14ac:dyDescent="0.35">
      <c r="A198">
        <v>197</v>
      </c>
      <c r="B198">
        <v>3</v>
      </c>
      <c r="C198" s="39">
        <v>11</v>
      </c>
      <c r="D198">
        <v>1</v>
      </c>
      <c r="E198" s="35">
        <f>INDEX(Lotteries!C:C,MATCH(C198,Lotteries!A:A,0))*D198</f>
        <v>0</v>
      </c>
      <c r="F198" s="4">
        <f>D198*INDEX(Lotteries!G:G,MATCH(C198,Lotteries!A:A,0))</f>
        <v>0.23076923076923078</v>
      </c>
      <c r="G198" s="4">
        <f>INDEX(Lotteries!E:E,MATCH(C198,Lotteries!A:A,0))*D198/INDEX(Lotteries!D:D,MATCH(C198,Lotteries!A:A,0))*(INDEX(Lotteries!D:D,MATCH(C198,Lotteries!A:A,0))-D198)/INDEX(Lotteries!D:D,MATCH(C198,Lotteries!A:A,0))*(INDEX(Lotteries!D:D,MATCH(C198,Lotteries!A:A,0))-INDEX(Lotteries!E:E,MATCH(C198,Lotteries!A:A,0)))/(INDEX(Lotteries!D:D,MATCH(C198,Lotteries!A:A,0))-1)</f>
        <v>0.17751479289940827</v>
      </c>
      <c r="H198" s="2" t="s">
        <v>4</v>
      </c>
    </row>
    <row r="199" spans="1:8" x14ac:dyDescent="0.35">
      <c r="A199">
        <v>198</v>
      </c>
      <c r="B199">
        <v>27</v>
      </c>
      <c r="C199" s="39">
        <v>11</v>
      </c>
      <c r="D199">
        <v>1</v>
      </c>
      <c r="E199" s="35">
        <f>INDEX(Lotteries!C:C,MATCH(C199,Lotteries!A:A,0))*D199</f>
        <v>0</v>
      </c>
      <c r="F199" s="4">
        <f>D199*INDEX(Lotteries!G:G,MATCH(C199,Lotteries!A:A,0))</f>
        <v>0.23076923076923078</v>
      </c>
      <c r="G199" s="4">
        <f>INDEX(Lotteries!E:E,MATCH(C199,Lotteries!A:A,0))*D199/INDEX(Lotteries!D:D,MATCH(C199,Lotteries!A:A,0))*(INDEX(Lotteries!D:D,MATCH(C199,Lotteries!A:A,0))-D199)/INDEX(Lotteries!D:D,MATCH(C199,Lotteries!A:A,0))*(INDEX(Lotteries!D:D,MATCH(C199,Lotteries!A:A,0))-INDEX(Lotteries!E:E,MATCH(C199,Lotteries!A:A,0)))/(INDEX(Lotteries!D:D,MATCH(C199,Lotteries!A:A,0))-1)</f>
        <v>0.17751479289940827</v>
      </c>
      <c r="H199" s="2" t="s">
        <v>37</v>
      </c>
    </row>
    <row r="200" spans="1:8" x14ac:dyDescent="0.35">
      <c r="A200">
        <v>199</v>
      </c>
      <c r="B200">
        <v>9</v>
      </c>
      <c r="C200" s="39">
        <v>11</v>
      </c>
      <c r="D200">
        <v>1</v>
      </c>
      <c r="E200" s="35">
        <f>INDEX(Lotteries!C:C,MATCH(C200,Lotteries!A:A,0))*D200</f>
        <v>0</v>
      </c>
      <c r="F200" s="4">
        <f>D200*INDEX(Lotteries!G:G,MATCH(C200,Lotteries!A:A,0))</f>
        <v>0.23076923076923078</v>
      </c>
      <c r="G200" s="4">
        <f>INDEX(Lotteries!E:E,MATCH(C200,Lotteries!A:A,0))*D200/INDEX(Lotteries!D:D,MATCH(C200,Lotteries!A:A,0))*(INDEX(Lotteries!D:D,MATCH(C200,Lotteries!A:A,0))-D200)/INDEX(Lotteries!D:D,MATCH(C200,Lotteries!A:A,0))*(INDEX(Lotteries!D:D,MATCH(C200,Lotteries!A:A,0))-INDEX(Lotteries!E:E,MATCH(C200,Lotteries!A:A,0)))/(INDEX(Lotteries!D:D,MATCH(C200,Lotteries!A:A,0))-1)</f>
        <v>0.17751479289940827</v>
      </c>
      <c r="H200" s="2" t="s">
        <v>10</v>
      </c>
    </row>
    <row r="201" spans="1:8" x14ac:dyDescent="0.35">
      <c r="A201">
        <v>200</v>
      </c>
      <c r="B201">
        <v>13</v>
      </c>
      <c r="C201" s="39">
        <v>11</v>
      </c>
      <c r="D201">
        <v>1</v>
      </c>
      <c r="E201" s="35">
        <f>INDEX(Lotteries!C:C,MATCH(C201,Lotteries!A:A,0))*D201</f>
        <v>0</v>
      </c>
      <c r="F201" s="4">
        <f>D201*INDEX(Lotteries!G:G,MATCH(C201,Lotteries!A:A,0))</f>
        <v>0.23076923076923078</v>
      </c>
      <c r="G201" s="4">
        <f>INDEX(Lotteries!E:E,MATCH(C201,Lotteries!A:A,0))*D201/INDEX(Lotteries!D:D,MATCH(C201,Lotteries!A:A,0))*(INDEX(Lotteries!D:D,MATCH(C201,Lotteries!A:A,0))-D201)/INDEX(Lotteries!D:D,MATCH(C201,Lotteries!A:A,0))*(INDEX(Lotteries!D:D,MATCH(C201,Lotteries!A:A,0))-INDEX(Lotteries!E:E,MATCH(C201,Lotteries!A:A,0)))/(INDEX(Lotteries!D:D,MATCH(C201,Lotteries!A:A,0))-1)</f>
        <v>0.17751479289940827</v>
      </c>
      <c r="H201" s="2" t="s">
        <v>14</v>
      </c>
    </row>
    <row r="202" spans="1:8" x14ac:dyDescent="0.35">
      <c r="A202">
        <v>201</v>
      </c>
      <c r="B202">
        <v>1</v>
      </c>
      <c r="C202" s="39">
        <v>11</v>
      </c>
      <c r="D202">
        <v>1</v>
      </c>
      <c r="E202" s="35">
        <f>INDEX(Lotteries!C:C,MATCH(C202,Lotteries!A:A,0))*D202</f>
        <v>0</v>
      </c>
      <c r="F202" s="4">
        <f>D202*INDEX(Lotteries!G:G,MATCH(C202,Lotteries!A:A,0))</f>
        <v>0.23076923076923078</v>
      </c>
      <c r="G202" s="4">
        <f>INDEX(Lotteries!E:E,MATCH(C202,Lotteries!A:A,0))*D202/INDEX(Lotteries!D:D,MATCH(C202,Lotteries!A:A,0))*(INDEX(Lotteries!D:D,MATCH(C202,Lotteries!A:A,0))-D202)/INDEX(Lotteries!D:D,MATCH(C202,Lotteries!A:A,0))*(INDEX(Lotteries!D:D,MATCH(C202,Lotteries!A:A,0))-INDEX(Lotteries!E:E,MATCH(C202,Lotteries!A:A,0)))/(INDEX(Lotteries!D:D,MATCH(C202,Lotteries!A:A,0))-1)</f>
        <v>0.17751479289940827</v>
      </c>
      <c r="H202" s="2" t="s">
        <v>53</v>
      </c>
    </row>
    <row r="203" spans="1:8" x14ac:dyDescent="0.35">
      <c r="A203">
        <v>202</v>
      </c>
      <c r="B203">
        <v>37</v>
      </c>
      <c r="C203" s="39">
        <v>11</v>
      </c>
      <c r="D203">
        <v>1</v>
      </c>
      <c r="E203" s="35">
        <f>INDEX(Lotteries!C:C,MATCH(C203,Lotteries!A:A,0))*D203</f>
        <v>0</v>
      </c>
      <c r="F203" s="4">
        <f>D203*INDEX(Lotteries!G:G,MATCH(C203,Lotteries!A:A,0))</f>
        <v>0.23076923076923078</v>
      </c>
      <c r="G203" s="4">
        <f>INDEX(Lotteries!E:E,MATCH(C203,Lotteries!A:A,0))*D203/INDEX(Lotteries!D:D,MATCH(C203,Lotteries!A:A,0))*(INDEX(Lotteries!D:D,MATCH(C203,Lotteries!A:A,0))-D203)/INDEX(Lotteries!D:D,MATCH(C203,Lotteries!A:A,0))*(INDEX(Lotteries!D:D,MATCH(C203,Lotteries!A:A,0))-INDEX(Lotteries!E:E,MATCH(C203,Lotteries!A:A,0)))/(INDEX(Lotteries!D:D,MATCH(C203,Lotteries!A:A,0))-1)</f>
        <v>0.17751479289940827</v>
      </c>
      <c r="H203" s="2" t="s">
        <v>57</v>
      </c>
    </row>
    <row r="204" spans="1:8" x14ac:dyDescent="0.35">
      <c r="A204">
        <v>203</v>
      </c>
      <c r="B204">
        <v>38</v>
      </c>
      <c r="C204" s="39">
        <v>11</v>
      </c>
      <c r="D204">
        <v>1</v>
      </c>
      <c r="E204" s="35">
        <f>INDEX(Lotteries!C:C,MATCH(C204,Lotteries!A:A,0))*D204</f>
        <v>0</v>
      </c>
      <c r="F204" s="4">
        <f>D204*INDEX(Lotteries!G:G,MATCH(C204,Lotteries!A:A,0))</f>
        <v>0.23076923076923078</v>
      </c>
      <c r="G204" s="4">
        <f>INDEX(Lotteries!E:E,MATCH(C204,Lotteries!A:A,0))*D204/INDEX(Lotteries!D:D,MATCH(C204,Lotteries!A:A,0))*(INDEX(Lotteries!D:D,MATCH(C204,Lotteries!A:A,0))-D204)/INDEX(Lotteries!D:D,MATCH(C204,Lotteries!A:A,0))*(INDEX(Lotteries!D:D,MATCH(C204,Lotteries!A:A,0))-INDEX(Lotteries!E:E,MATCH(C204,Lotteries!A:A,0)))/(INDEX(Lotteries!D:D,MATCH(C204,Lotteries!A:A,0))-1)</f>
        <v>0.17751479289940827</v>
      </c>
      <c r="H204" s="2" t="s">
        <v>71</v>
      </c>
    </row>
    <row r="205" spans="1:8" x14ac:dyDescent="0.35">
      <c r="A205">
        <v>204</v>
      </c>
      <c r="B205">
        <v>8</v>
      </c>
      <c r="C205" s="39">
        <v>11</v>
      </c>
      <c r="D205">
        <v>1</v>
      </c>
      <c r="E205" s="35">
        <f>INDEX(Lotteries!C:C,MATCH(C205,Lotteries!A:A,0))*D205</f>
        <v>0</v>
      </c>
      <c r="F205" s="4">
        <f>D205*INDEX(Lotteries!G:G,MATCH(C205,Lotteries!A:A,0))</f>
        <v>0.23076923076923078</v>
      </c>
      <c r="G205" s="4">
        <f>INDEX(Lotteries!E:E,MATCH(C205,Lotteries!A:A,0))*D205/INDEX(Lotteries!D:D,MATCH(C205,Lotteries!A:A,0))*(INDEX(Lotteries!D:D,MATCH(C205,Lotteries!A:A,0))-D205)/INDEX(Lotteries!D:D,MATCH(C205,Lotteries!A:A,0))*(INDEX(Lotteries!D:D,MATCH(C205,Lotteries!A:A,0))-INDEX(Lotteries!E:E,MATCH(C205,Lotteries!A:A,0)))/(INDEX(Lotteries!D:D,MATCH(C205,Lotteries!A:A,0))-1)</f>
        <v>0.17751479289940827</v>
      </c>
      <c r="H205" s="2" t="s">
        <v>9</v>
      </c>
    </row>
    <row r="206" spans="1:8" x14ac:dyDescent="0.35">
      <c r="A206">
        <v>205</v>
      </c>
      <c r="B206">
        <v>24</v>
      </c>
      <c r="C206" s="39">
        <v>11</v>
      </c>
      <c r="D206">
        <v>1</v>
      </c>
      <c r="E206" s="35">
        <f>INDEX(Lotteries!C:C,MATCH(C206,Lotteries!A:A,0))*D206</f>
        <v>0</v>
      </c>
      <c r="F206" s="4">
        <f>D206*INDEX(Lotteries!G:G,MATCH(C206,Lotteries!A:A,0))</f>
        <v>0.23076923076923078</v>
      </c>
      <c r="G206" s="4">
        <f>INDEX(Lotteries!E:E,MATCH(C206,Lotteries!A:A,0))*D206/INDEX(Lotteries!D:D,MATCH(C206,Lotteries!A:A,0))*(INDEX(Lotteries!D:D,MATCH(C206,Lotteries!A:A,0))-D206)/INDEX(Lotteries!D:D,MATCH(C206,Lotteries!A:A,0))*(INDEX(Lotteries!D:D,MATCH(C206,Lotteries!A:A,0))-INDEX(Lotteries!E:E,MATCH(C206,Lotteries!A:A,0)))/(INDEX(Lotteries!D:D,MATCH(C206,Lotteries!A:A,0))-1)</f>
        <v>0.17751479289940827</v>
      </c>
      <c r="H206" s="2" t="s">
        <v>31</v>
      </c>
    </row>
    <row r="207" spans="1:8" x14ac:dyDescent="0.35">
      <c r="A207">
        <v>206</v>
      </c>
      <c r="B207">
        <v>20</v>
      </c>
      <c r="C207" s="39">
        <v>12</v>
      </c>
      <c r="D207">
        <v>3</v>
      </c>
      <c r="E207" s="35">
        <f>INDEX(Lotteries!C:C,MATCH(C207,Lotteries!A:A,0))*D207</f>
        <v>30</v>
      </c>
      <c r="F207" s="4">
        <f>D207*INDEX(Lotteries!G:G,MATCH(C207,Lotteries!A:A,0))</f>
        <v>0.140625</v>
      </c>
      <c r="G207" s="4">
        <f>INDEX(Lotteries!E:E,MATCH(C207,Lotteries!A:A,0))*D207/INDEX(Lotteries!D:D,MATCH(C207,Lotteries!A:A,0))*(INDEX(Lotteries!D:D,MATCH(C207,Lotteries!A:A,0))-D207)/INDEX(Lotteries!D:D,MATCH(C207,Lotteries!A:A,0))*(INDEX(Lotteries!D:D,MATCH(C207,Lotteries!A:A,0))-INDEX(Lotteries!E:E,MATCH(C207,Lotteries!A:A,0)))/(INDEX(Lotteries!D:D,MATCH(C207,Lotteries!A:A,0))-1)</f>
        <v>0.1319224440206693</v>
      </c>
      <c r="H207" s="2" t="s">
        <v>27</v>
      </c>
    </row>
    <row r="208" spans="1:8" x14ac:dyDescent="0.35">
      <c r="A208">
        <v>207</v>
      </c>
      <c r="B208">
        <v>14</v>
      </c>
      <c r="C208" s="39">
        <v>12</v>
      </c>
      <c r="D208">
        <v>5</v>
      </c>
      <c r="E208" s="35">
        <f>INDEX(Lotteries!C:C,MATCH(C208,Lotteries!A:A,0))*D208</f>
        <v>50</v>
      </c>
      <c r="F208" s="4">
        <f>D208*INDEX(Lotteries!G:G,MATCH(C208,Lotteries!A:A,0))</f>
        <v>0.234375</v>
      </c>
      <c r="G208" s="4">
        <f>INDEX(Lotteries!E:E,MATCH(C208,Lotteries!A:A,0))*D208/INDEX(Lotteries!D:D,MATCH(C208,Lotteries!A:A,0))*(INDEX(Lotteries!D:D,MATCH(C208,Lotteries!A:A,0))-D208)/INDEX(Lotteries!D:D,MATCH(C208,Lotteries!A:A,0))*(INDEX(Lotteries!D:D,MATCH(C208,Lotteries!A:A,0))-INDEX(Lotteries!E:E,MATCH(C208,Lotteries!A:A,0)))/(INDEX(Lotteries!D:D,MATCH(C208,Lotteries!A:A,0))-1)</f>
        <v>0.21635280819389763</v>
      </c>
      <c r="H208" s="2" t="s">
        <v>15</v>
      </c>
    </row>
    <row r="209" spans="1:10" x14ac:dyDescent="0.35">
      <c r="A209">
        <v>208</v>
      </c>
      <c r="B209">
        <v>35</v>
      </c>
      <c r="C209" s="39">
        <v>12</v>
      </c>
      <c r="D209">
        <v>5</v>
      </c>
      <c r="E209" s="35">
        <f>INDEX(Lotteries!C:C,MATCH(C209,Lotteries!A:A,0))*D209</f>
        <v>50</v>
      </c>
      <c r="F209" s="4">
        <f>D209*INDEX(Lotteries!G:G,MATCH(C209,Lotteries!A:A,0))</f>
        <v>0.234375</v>
      </c>
      <c r="G209" s="4">
        <f>INDEX(Lotteries!E:E,MATCH(C209,Lotteries!A:A,0))*D209/INDEX(Lotteries!D:D,MATCH(C209,Lotteries!A:A,0))*(INDEX(Lotteries!D:D,MATCH(C209,Lotteries!A:A,0))-D209)/INDEX(Lotteries!D:D,MATCH(C209,Lotteries!A:A,0))*(INDEX(Lotteries!D:D,MATCH(C209,Lotteries!A:A,0))-INDEX(Lotteries!E:E,MATCH(C209,Lotteries!A:A,0)))/(INDEX(Lotteries!D:D,MATCH(C209,Lotteries!A:A,0))-1)</f>
        <v>0.21635280819389763</v>
      </c>
      <c r="H209" s="2" t="s">
        <v>55</v>
      </c>
    </row>
    <row r="210" spans="1:10" x14ac:dyDescent="0.35">
      <c r="A210">
        <v>209</v>
      </c>
      <c r="B210">
        <v>33</v>
      </c>
      <c r="C210" s="39">
        <v>12</v>
      </c>
      <c r="D210">
        <v>10</v>
      </c>
      <c r="E210" s="35">
        <f>INDEX(Lotteries!C:C,MATCH(C210,Lotteries!A:A,0))*D210</f>
        <v>100</v>
      </c>
      <c r="F210" s="4">
        <f>D210*INDEX(Lotteries!G:G,MATCH(C210,Lotteries!A:A,0))</f>
        <v>0.46875</v>
      </c>
      <c r="G210" s="4">
        <f>INDEX(Lotteries!E:E,MATCH(C210,Lotteries!A:A,0))*D210/INDEX(Lotteries!D:D,MATCH(C210,Lotteries!A:A,0))*(INDEX(Lotteries!D:D,MATCH(C210,Lotteries!A:A,0))-D210)/INDEX(Lotteries!D:D,MATCH(C210,Lotteries!A:A,0))*(INDEX(Lotteries!D:D,MATCH(C210,Lotteries!A:A,0))-INDEX(Lotteries!E:E,MATCH(C210,Lotteries!A:A,0)))/(INDEX(Lotteries!D:D,MATCH(C210,Lotteries!A:A,0))-1)</f>
        <v>0.41511595718503935</v>
      </c>
      <c r="H210" s="2" t="s">
        <v>89</v>
      </c>
    </row>
    <row r="211" spans="1:10" x14ac:dyDescent="0.35">
      <c r="A211">
        <v>210</v>
      </c>
      <c r="B211">
        <v>9</v>
      </c>
      <c r="C211" s="39">
        <v>12</v>
      </c>
      <c r="D211">
        <v>5</v>
      </c>
      <c r="E211" s="35">
        <f>INDEX(Lotteries!C:C,MATCH(C211,Lotteries!A:A,0))*D211</f>
        <v>50</v>
      </c>
      <c r="F211" s="4">
        <f>D211*INDEX(Lotteries!G:G,MATCH(C211,Lotteries!A:A,0))</f>
        <v>0.234375</v>
      </c>
      <c r="G211" s="4">
        <f>INDEX(Lotteries!E:E,MATCH(C211,Lotteries!A:A,0))*D211/INDEX(Lotteries!D:D,MATCH(C211,Lotteries!A:A,0))*(INDEX(Lotteries!D:D,MATCH(C211,Lotteries!A:A,0))-D211)/INDEX(Lotteries!D:D,MATCH(C211,Lotteries!A:A,0))*(INDEX(Lotteries!D:D,MATCH(C211,Lotteries!A:A,0))-INDEX(Lotteries!E:E,MATCH(C211,Lotteries!A:A,0)))/(INDEX(Lotteries!D:D,MATCH(C211,Lotteries!A:A,0))-1)</f>
        <v>0.21635280819389763</v>
      </c>
      <c r="H211" s="2" t="s">
        <v>10</v>
      </c>
    </row>
    <row r="212" spans="1:10" x14ac:dyDescent="0.35">
      <c r="A212">
        <v>211</v>
      </c>
      <c r="B212">
        <v>37</v>
      </c>
      <c r="C212" s="39">
        <v>12</v>
      </c>
      <c r="D212">
        <v>10</v>
      </c>
      <c r="E212" s="35">
        <f>INDEX(Lotteries!C:C,MATCH(C212,Lotteries!A:A,0))*D212</f>
        <v>100</v>
      </c>
      <c r="F212" s="4">
        <f>D212*INDEX(Lotteries!G:G,MATCH(C212,Lotteries!A:A,0))</f>
        <v>0.46875</v>
      </c>
      <c r="G212" s="4">
        <f>INDEX(Lotteries!E:E,MATCH(C212,Lotteries!A:A,0))*D212/INDEX(Lotteries!D:D,MATCH(C212,Lotteries!A:A,0))*(INDEX(Lotteries!D:D,MATCH(C212,Lotteries!A:A,0))-D212)/INDEX(Lotteries!D:D,MATCH(C212,Lotteries!A:A,0))*(INDEX(Lotteries!D:D,MATCH(C212,Lotteries!A:A,0))-INDEX(Lotteries!E:E,MATCH(C212,Lotteries!A:A,0)))/(INDEX(Lotteries!D:D,MATCH(C212,Lotteries!A:A,0))-1)</f>
        <v>0.41511595718503935</v>
      </c>
      <c r="H212" s="2" t="s">
        <v>57</v>
      </c>
    </row>
    <row r="213" spans="1:10" x14ac:dyDescent="0.35">
      <c r="A213">
        <v>212</v>
      </c>
      <c r="B213">
        <v>34</v>
      </c>
      <c r="C213" s="39">
        <v>12</v>
      </c>
      <c r="D213">
        <v>5</v>
      </c>
      <c r="E213" s="35">
        <f>INDEX(Lotteries!C:C,MATCH(C213,Lotteries!A:A,0))*D213</f>
        <v>50</v>
      </c>
      <c r="F213" s="4">
        <f>D213*INDEX(Lotteries!G:G,MATCH(C213,Lotteries!A:A,0))</f>
        <v>0.234375</v>
      </c>
      <c r="G213" s="4">
        <f>INDEX(Lotteries!E:E,MATCH(C213,Lotteries!A:A,0))*D213/INDEX(Lotteries!D:D,MATCH(C213,Lotteries!A:A,0))*(INDEX(Lotteries!D:D,MATCH(C213,Lotteries!A:A,0))-D213)/INDEX(Lotteries!D:D,MATCH(C213,Lotteries!A:A,0))*(INDEX(Lotteries!D:D,MATCH(C213,Lotteries!A:A,0))-INDEX(Lotteries!E:E,MATCH(C213,Lotteries!A:A,0)))/(INDEX(Lotteries!D:D,MATCH(C213,Lotteries!A:A,0))-1)</f>
        <v>0.21635280819389763</v>
      </c>
      <c r="H213" s="2" t="s">
        <v>54</v>
      </c>
    </row>
    <row r="214" spans="1:10" x14ac:dyDescent="0.35">
      <c r="A214">
        <v>213</v>
      </c>
      <c r="B214">
        <v>29</v>
      </c>
      <c r="C214" s="39">
        <v>12</v>
      </c>
      <c r="D214">
        <v>10</v>
      </c>
      <c r="E214" s="35">
        <f>INDEX(Lotteries!C:C,MATCH(C214,Lotteries!A:A,0))*D214</f>
        <v>100</v>
      </c>
      <c r="F214" s="4">
        <f>D214*INDEX(Lotteries!G:G,MATCH(C214,Lotteries!A:A,0))</f>
        <v>0.46875</v>
      </c>
      <c r="G214" s="4">
        <f>INDEX(Lotteries!E:E,MATCH(C214,Lotteries!A:A,0))*D214/INDEX(Lotteries!D:D,MATCH(C214,Lotteries!A:A,0))*(INDEX(Lotteries!D:D,MATCH(C214,Lotteries!A:A,0))-D214)/INDEX(Lotteries!D:D,MATCH(C214,Lotteries!A:A,0))*(INDEX(Lotteries!D:D,MATCH(C214,Lotteries!A:A,0))-INDEX(Lotteries!E:E,MATCH(C214,Lotteries!A:A,0)))/(INDEX(Lotteries!D:D,MATCH(C214,Lotteries!A:A,0))-1)</f>
        <v>0.41511595718503935</v>
      </c>
      <c r="H214" s="2" t="s">
        <v>39</v>
      </c>
    </row>
    <row r="215" spans="1:10" x14ac:dyDescent="0.35">
      <c r="A215">
        <v>214</v>
      </c>
      <c r="B215">
        <v>36</v>
      </c>
      <c r="C215" s="39">
        <v>12</v>
      </c>
      <c r="D215">
        <v>5</v>
      </c>
      <c r="E215" s="35">
        <f>INDEX(Lotteries!C:C,MATCH(C215,Lotteries!A:A,0))*D215</f>
        <v>50</v>
      </c>
      <c r="F215" s="4">
        <f>D215*INDEX(Lotteries!G:G,MATCH(C215,Lotteries!A:A,0))</f>
        <v>0.234375</v>
      </c>
      <c r="G215" s="4">
        <f>INDEX(Lotteries!E:E,MATCH(C215,Lotteries!A:A,0))*D215/INDEX(Lotteries!D:D,MATCH(C215,Lotteries!A:A,0))*(INDEX(Lotteries!D:D,MATCH(C215,Lotteries!A:A,0))-D215)/INDEX(Lotteries!D:D,MATCH(C215,Lotteries!A:A,0))*(INDEX(Lotteries!D:D,MATCH(C215,Lotteries!A:A,0))-INDEX(Lotteries!E:E,MATCH(C215,Lotteries!A:A,0)))/(INDEX(Lotteries!D:D,MATCH(C215,Lotteries!A:A,0))-1)</f>
        <v>0.21635280819389763</v>
      </c>
      <c r="H215" s="2" t="s">
        <v>56</v>
      </c>
    </row>
    <row r="216" spans="1:10" x14ac:dyDescent="0.35">
      <c r="A216">
        <v>215</v>
      </c>
      <c r="B216">
        <v>19</v>
      </c>
      <c r="C216" s="39">
        <v>12</v>
      </c>
      <c r="D216">
        <v>10</v>
      </c>
      <c r="E216" s="35">
        <f>INDEX(Lotteries!C:C,MATCH(C216,Lotteries!A:A,0))*D216</f>
        <v>100</v>
      </c>
      <c r="F216" s="4">
        <f>D216*INDEX(Lotteries!G:G,MATCH(C216,Lotteries!A:A,0))</f>
        <v>0.46875</v>
      </c>
      <c r="G216" s="4">
        <f>INDEX(Lotteries!E:E,MATCH(C216,Lotteries!A:A,0))*D216/INDEX(Lotteries!D:D,MATCH(C216,Lotteries!A:A,0))*(INDEX(Lotteries!D:D,MATCH(C216,Lotteries!A:A,0))-D216)/INDEX(Lotteries!D:D,MATCH(C216,Lotteries!A:A,0))*(INDEX(Lotteries!D:D,MATCH(C216,Lotteries!A:A,0))-INDEX(Lotteries!E:E,MATCH(C216,Lotteries!A:A,0)))/(INDEX(Lotteries!D:D,MATCH(C216,Lotteries!A:A,0))-1)</f>
        <v>0.41511595718503935</v>
      </c>
      <c r="H216" s="2" t="s">
        <v>26</v>
      </c>
    </row>
    <row r="217" spans="1:10" x14ac:dyDescent="0.35">
      <c r="A217">
        <v>216</v>
      </c>
      <c r="B217">
        <v>23</v>
      </c>
      <c r="C217" s="39">
        <v>12</v>
      </c>
      <c r="D217">
        <v>10</v>
      </c>
      <c r="E217" s="35">
        <f>INDEX(Lotteries!C:C,MATCH(C217,Lotteries!A:A,0))*D217</f>
        <v>100</v>
      </c>
      <c r="F217" s="4">
        <f>D217*INDEX(Lotteries!G:G,MATCH(C217,Lotteries!A:A,0))</f>
        <v>0.46875</v>
      </c>
      <c r="G217" s="4">
        <f>INDEX(Lotteries!E:E,MATCH(C217,Lotteries!A:A,0))*D217/INDEX(Lotteries!D:D,MATCH(C217,Lotteries!A:A,0))*(INDEX(Lotteries!D:D,MATCH(C217,Lotteries!A:A,0))-D217)/INDEX(Lotteries!D:D,MATCH(C217,Lotteries!A:A,0))*(INDEX(Lotteries!D:D,MATCH(C217,Lotteries!A:A,0))-INDEX(Lotteries!E:E,MATCH(C217,Lotteries!A:A,0)))/(INDEX(Lotteries!D:D,MATCH(C217,Lotteries!A:A,0))-1)</f>
        <v>0.41511595718503935</v>
      </c>
      <c r="H217" s="2" t="s">
        <v>30</v>
      </c>
    </row>
    <row r="218" spans="1:10" x14ac:dyDescent="0.35">
      <c r="A218">
        <v>217</v>
      </c>
      <c r="B218">
        <v>8</v>
      </c>
      <c r="C218" s="39">
        <v>12</v>
      </c>
      <c r="D218">
        <v>15</v>
      </c>
      <c r="E218" s="35">
        <f>INDEX(Lotteries!C:C,MATCH(C218,Lotteries!A:A,0))*D218</f>
        <v>150</v>
      </c>
      <c r="F218" s="4">
        <f>D218*INDEX(Lotteries!G:G,MATCH(C218,Lotteries!A:A,0))</f>
        <v>0.703125</v>
      </c>
      <c r="G218" s="4">
        <f>INDEX(Lotteries!E:E,MATCH(C218,Lotteries!A:A,0))*D218/INDEX(Lotteries!D:D,MATCH(C218,Lotteries!A:A,0))*(INDEX(Lotteries!D:D,MATCH(C218,Lotteries!A:A,0))-D218)/INDEX(Lotteries!D:D,MATCH(C218,Lotteries!A:A,0))*(INDEX(Lotteries!D:D,MATCH(C218,Lotteries!A:A,0))-INDEX(Lotteries!E:E,MATCH(C218,Lotteries!A:A,0)))/(INDEX(Lotteries!D:D,MATCH(C218,Lotteries!A:A,0))-1)</f>
        <v>0.59628944697342523</v>
      </c>
      <c r="H218" s="2" t="s">
        <v>9</v>
      </c>
    </row>
    <row r="219" spans="1:10" x14ac:dyDescent="0.35">
      <c r="A219">
        <v>218</v>
      </c>
      <c r="B219">
        <v>4</v>
      </c>
      <c r="C219" s="39">
        <v>12</v>
      </c>
      <c r="D219">
        <v>5</v>
      </c>
      <c r="E219" s="35">
        <f>INDEX(Lotteries!C:C,MATCH(C219,Lotteries!A:A,0))*D219</f>
        <v>50</v>
      </c>
      <c r="F219" s="4">
        <f>D219*INDEX(Lotteries!G:G,MATCH(C219,Lotteries!A:A,0))</f>
        <v>0.234375</v>
      </c>
      <c r="G219" s="4">
        <f>INDEX(Lotteries!E:E,MATCH(C219,Lotteries!A:A,0))*D219/INDEX(Lotteries!D:D,MATCH(C219,Lotteries!A:A,0))*(INDEX(Lotteries!D:D,MATCH(C219,Lotteries!A:A,0))-D219)/INDEX(Lotteries!D:D,MATCH(C219,Lotteries!A:A,0))*(INDEX(Lotteries!D:D,MATCH(C219,Lotteries!A:A,0))-INDEX(Lotteries!E:E,MATCH(C219,Lotteries!A:A,0)))/(INDEX(Lotteries!D:D,MATCH(C219,Lotteries!A:A,0))-1)</f>
        <v>0.21635280819389763</v>
      </c>
      <c r="H219" s="2" t="s">
        <v>5</v>
      </c>
    </row>
    <row r="220" spans="1:10" x14ac:dyDescent="0.35">
      <c r="A220">
        <v>219</v>
      </c>
      <c r="B220">
        <v>10</v>
      </c>
      <c r="C220" s="39">
        <v>12</v>
      </c>
      <c r="D220">
        <v>10</v>
      </c>
      <c r="E220" s="35">
        <f>INDEX(Lotteries!C:C,MATCH(C220,Lotteries!A:A,0))*D220</f>
        <v>100</v>
      </c>
      <c r="F220" s="4">
        <f>D220*INDEX(Lotteries!G:G,MATCH(C220,Lotteries!A:A,0))</f>
        <v>0.46875</v>
      </c>
      <c r="G220" s="4">
        <f>INDEX(Lotteries!E:E,MATCH(C220,Lotteries!A:A,0))*D220/INDEX(Lotteries!D:D,MATCH(C220,Lotteries!A:A,0))*(INDEX(Lotteries!D:D,MATCH(C220,Lotteries!A:A,0))-D220)/INDEX(Lotteries!D:D,MATCH(C220,Lotteries!A:A,0))*(INDEX(Lotteries!D:D,MATCH(C220,Lotteries!A:A,0))-INDEX(Lotteries!E:E,MATCH(C220,Lotteries!A:A,0)))/(INDEX(Lotteries!D:D,MATCH(C220,Lotteries!A:A,0))-1)</f>
        <v>0.41511595718503935</v>
      </c>
      <c r="H220" s="2" t="s">
        <v>11</v>
      </c>
    </row>
    <row r="221" spans="1:10" x14ac:dyDescent="0.35">
      <c r="A221">
        <v>220</v>
      </c>
      <c r="B221">
        <v>24</v>
      </c>
      <c r="C221" s="39">
        <v>12</v>
      </c>
      <c r="D221">
        <v>5</v>
      </c>
      <c r="E221" s="35">
        <f>INDEX(Lotteries!C:C,MATCH(C221,Lotteries!A:A,0))*D221</f>
        <v>50</v>
      </c>
      <c r="F221" s="4">
        <f>D221*INDEX(Lotteries!G:G,MATCH(C221,Lotteries!A:A,0))</f>
        <v>0.234375</v>
      </c>
      <c r="G221" s="4">
        <f>INDEX(Lotteries!E:E,MATCH(C221,Lotteries!A:A,0))*D221/INDEX(Lotteries!D:D,MATCH(C221,Lotteries!A:A,0))*(INDEX(Lotteries!D:D,MATCH(C221,Lotteries!A:A,0))-D221)/INDEX(Lotteries!D:D,MATCH(C221,Lotteries!A:A,0))*(INDEX(Lotteries!D:D,MATCH(C221,Lotteries!A:A,0))-INDEX(Lotteries!E:E,MATCH(C221,Lotteries!A:A,0)))/(INDEX(Lotteries!D:D,MATCH(C221,Lotteries!A:A,0))-1)</f>
        <v>0.21635280819389763</v>
      </c>
      <c r="H221" s="2" t="s">
        <v>31</v>
      </c>
    </row>
    <row r="222" spans="1:10" x14ac:dyDescent="0.35">
      <c r="A222">
        <v>221</v>
      </c>
      <c r="B222">
        <v>32</v>
      </c>
      <c r="C222" s="39">
        <v>12</v>
      </c>
      <c r="D222">
        <v>10</v>
      </c>
      <c r="E222" s="35">
        <f>INDEX(Lotteries!C:C,MATCH(C222,Lotteries!A:A,0))*D222</f>
        <v>100</v>
      </c>
      <c r="F222" s="4">
        <f>D222*INDEX(Lotteries!G:G,MATCH(C222,Lotteries!A:A,0))</f>
        <v>0.46875</v>
      </c>
      <c r="G222" s="4">
        <f>INDEX(Lotteries!E:E,MATCH(C222,Lotteries!A:A,0))*D222/INDEX(Lotteries!D:D,MATCH(C222,Lotteries!A:A,0))*(INDEX(Lotteries!D:D,MATCH(C222,Lotteries!A:A,0))-D222)/INDEX(Lotteries!D:D,MATCH(C222,Lotteries!A:A,0))*(INDEX(Lotteries!D:D,MATCH(C222,Lotteries!A:A,0))-INDEX(Lotteries!E:E,MATCH(C222,Lotteries!A:A,0)))/(INDEX(Lotteries!D:D,MATCH(C222,Lotteries!A:A,0))-1)</f>
        <v>0.41511595718503935</v>
      </c>
      <c r="H222" s="2" t="s">
        <v>42</v>
      </c>
    </row>
    <row r="223" spans="1:10" x14ac:dyDescent="0.35">
      <c r="A223">
        <v>222</v>
      </c>
      <c r="B223">
        <v>2</v>
      </c>
      <c r="C223" s="39">
        <v>12</v>
      </c>
      <c r="D223">
        <v>5</v>
      </c>
      <c r="E223" s="35">
        <f>INDEX(Lotteries!C:C,MATCH(C223,Lotteries!A:A,0))*D223</f>
        <v>50</v>
      </c>
      <c r="F223" s="4">
        <f>D223*INDEX(Lotteries!G:G,MATCH(C223,Lotteries!A:A,0))</f>
        <v>0.234375</v>
      </c>
      <c r="G223" s="4">
        <f>INDEX(Lotteries!E:E,MATCH(C223,Lotteries!A:A,0))*D223/INDEX(Lotteries!D:D,MATCH(C223,Lotteries!A:A,0))*(INDEX(Lotteries!D:D,MATCH(C223,Lotteries!A:A,0))-D223)/INDEX(Lotteries!D:D,MATCH(C223,Lotteries!A:A,0))*(INDEX(Lotteries!D:D,MATCH(C223,Lotteries!A:A,0))-INDEX(Lotteries!E:E,MATCH(C223,Lotteries!A:A,0)))/(INDEX(Lotteries!D:D,MATCH(C223,Lotteries!A:A,0))-1)</f>
        <v>0.21635280819389763</v>
      </c>
      <c r="H223" s="2" t="s">
        <v>3</v>
      </c>
    </row>
    <row r="224" spans="1:10" x14ac:dyDescent="0.35">
      <c r="A224">
        <v>223</v>
      </c>
      <c r="B224">
        <v>20</v>
      </c>
      <c r="C224" s="39">
        <v>13</v>
      </c>
      <c r="D224">
        <v>5</v>
      </c>
      <c r="E224" s="35">
        <f>INDEX(Lotteries!C:C,MATCH(C224,Lotteries!A:A,0))*D224</f>
        <v>50</v>
      </c>
      <c r="F224" s="4">
        <f>D224*INDEX(Lotteries!G:G,MATCH(C224,Lotteries!A:A,0))</f>
        <v>0.23584905660377359</v>
      </c>
      <c r="G224" s="4">
        <f>INDEX(Lotteries!E:E,MATCH(C224,Lotteries!A:A,0))*D224/INDEX(Lotteries!D:D,MATCH(C224,Lotteries!A:A,0))*(INDEX(Lotteries!D:D,MATCH(C224,Lotteries!A:A,0))-D224)/INDEX(Lotteries!D:D,MATCH(C224,Lotteries!A:A,0))*(INDEX(Lotteries!D:D,MATCH(C224,Lotteries!A:A,0))-INDEX(Lotteries!E:E,MATCH(C224,Lotteries!A:A,0)))/(INDEX(Lotteries!D:D,MATCH(C224,Lotteries!A:A,0))-1)</f>
        <v>0.21616318296631576</v>
      </c>
      <c r="H224" s="2" t="s">
        <v>27</v>
      </c>
      <c r="I224">
        <v>5</v>
      </c>
      <c r="J224">
        <f>Sales[[#This Row],[tickets]]-I224</f>
        <v>0</v>
      </c>
    </row>
    <row r="225" spans="1:10" x14ac:dyDescent="0.35">
      <c r="A225">
        <v>224</v>
      </c>
      <c r="B225">
        <v>35</v>
      </c>
      <c r="C225" s="39">
        <v>13</v>
      </c>
      <c r="D225">
        <v>5</v>
      </c>
      <c r="E225" s="35">
        <f>INDEX(Lotteries!C:C,MATCH(C225,Lotteries!A:A,0))*D225</f>
        <v>50</v>
      </c>
      <c r="F225" s="4">
        <f>D225*INDEX(Lotteries!G:G,MATCH(C225,Lotteries!A:A,0))</f>
        <v>0.23584905660377359</v>
      </c>
      <c r="G225" s="4">
        <f>INDEX(Lotteries!E:E,MATCH(C225,Lotteries!A:A,0))*D225/INDEX(Lotteries!D:D,MATCH(C225,Lotteries!A:A,0))*(INDEX(Lotteries!D:D,MATCH(C225,Lotteries!A:A,0))-D225)/INDEX(Lotteries!D:D,MATCH(C225,Lotteries!A:A,0))*(INDEX(Lotteries!D:D,MATCH(C225,Lotteries!A:A,0))-INDEX(Lotteries!E:E,MATCH(C225,Lotteries!A:A,0)))/(INDEX(Lotteries!D:D,MATCH(C225,Lotteries!A:A,0))-1)</f>
        <v>0.21616318296631576</v>
      </c>
      <c r="H225" s="2" t="s">
        <v>55</v>
      </c>
      <c r="I225">
        <v>4</v>
      </c>
      <c r="J225">
        <f>Sales[[#This Row],[tickets]]-I225</f>
        <v>1</v>
      </c>
    </row>
    <row r="226" spans="1:10" x14ac:dyDescent="0.35">
      <c r="A226">
        <v>225</v>
      </c>
      <c r="B226">
        <v>33</v>
      </c>
      <c r="C226" s="39">
        <v>13</v>
      </c>
      <c r="D226">
        <v>10</v>
      </c>
      <c r="E226" s="35">
        <f>INDEX(Lotteries!C:C,MATCH(C226,Lotteries!A:A,0))*D226</f>
        <v>100</v>
      </c>
      <c r="F226" s="4">
        <f>D226*INDEX(Lotteries!G:G,MATCH(C226,Lotteries!A:A,0))</f>
        <v>0.47169811320754718</v>
      </c>
      <c r="G226" s="4">
        <f>INDEX(Lotteries!E:E,MATCH(C226,Lotteries!A:A,0))*D226/INDEX(Lotteries!D:D,MATCH(C226,Lotteries!A:A,0))*(INDEX(Lotteries!D:D,MATCH(C226,Lotteries!A:A,0))-D226)/INDEX(Lotteries!D:D,MATCH(C226,Lotteries!A:A,0))*(INDEX(Lotteries!D:D,MATCH(C226,Lotteries!A:A,0))-INDEX(Lotteries!E:E,MATCH(C226,Lotteries!A:A,0)))/(INDEX(Lotteries!D:D,MATCH(C226,Lotteries!A:A,0))-1)</f>
        <v>0.41092407058943192</v>
      </c>
      <c r="H226" s="2" t="s">
        <v>89</v>
      </c>
      <c r="I226">
        <v>9</v>
      </c>
      <c r="J226">
        <f>Sales[[#This Row],[tickets]]-I226</f>
        <v>1</v>
      </c>
    </row>
    <row r="227" spans="1:10" x14ac:dyDescent="0.35">
      <c r="A227">
        <v>226</v>
      </c>
      <c r="B227">
        <v>4</v>
      </c>
      <c r="C227" s="39">
        <v>13</v>
      </c>
      <c r="D227">
        <v>5</v>
      </c>
      <c r="E227" s="35">
        <f>INDEX(Lotteries!C:C,MATCH(C227,Lotteries!A:A,0))*D227</f>
        <v>50</v>
      </c>
      <c r="F227" s="4">
        <f>D227*INDEX(Lotteries!G:G,MATCH(C227,Lotteries!A:A,0))</f>
        <v>0.23584905660377359</v>
      </c>
      <c r="G227" s="4">
        <f>INDEX(Lotteries!E:E,MATCH(C227,Lotteries!A:A,0))*D227/INDEX(Lotteries!D:D,MATCH(C227,Lotteries!A:A,0))*(INDEX(Lotteries!D:D,MATCH(C227,Lotteries!A:A,0))-D227)/INDEX(Lotteries!D:D,MATCH(C227,Lotteries!A:A,0))*(INDEX(Lotteries!D:D,MATCH(C227,Lotteries!A:A,0))-INDEX(Lotteries!E:E,MATCH(C227,Lotteries!A:A,0)))/(INDEX(Lotteries!D:D,MATCH(C227,Lotteries!A:A,0))-1)</f>
        <v>0.21616318296631576</v>
      </c>
      <c r="H227" s="2" t="s">
        <v>5</v>
      </c>
      <c r="I227">
        <v>5</v>
      </c>
      <c r="J227">
        <f>Sales[[#This Row],[tickets]]-I227</f>
        <v>0</v>
      </c>
    </row>
    <row r="228" spans="1:10" x14ac:dyDescent="0.35">
      <c r="A228">
        <v>227</v>
      </c>
      <c r="B228">
        <v>38</v>
      </c>
      <c r="C228" s="39">
        <v>13</v>
      </c>
      <c r="D228">
        <v>10</v>
      </c>
      <c r="E228" s="35">
        <f>INDEX(Lotteries!C:C,MATCH(C228,Lotteries!A:A,0))*D228</f>
        <v>100</v>
      </c>
      <c r="F228" s="4">
        <f>D228*INDEX(Lotteries!G:G,MATCH(C228,Lotteries!A:A,0))</f>
        <v>0.47169811320754718</v>
      </c>
      <c r="G228" s="4">
        <f>INDEX(Lotteries!E:E,MATCH(C228,Lotteries!A:A,0))*D228/INDEX(Lotteries!D:D,MATCH(C228,Lotteries!A:A,0))*(INDEX(Lotteries!D:D,MATCH(C228,Lotteries!A:A,0))-D228)/INDEX(Lotteries!D:D,MATCH(C228,Lotteries!A:A,0))*(INDEX(Lotteries!D:D,MATCH(C228,Lotteries!A:A,0))-INDEX(Lotteries!E:E,MATCH(C228,Lotteries!A:A,0)))/(INDEX(Lotteries!D:D,MATCH(C228,Lotteries!A:A,0))-1)</f>
        <v>0.41092407058943192</v>
      </c>
      <c r="H228" s="2" t="s">
        <v>71</v>
      </c>
      <c r="I228">
        <v>9</v>
      </c>
      <c r="J228">
        <f>Sales[[#This Row],[tickets]]-I228</f>
        <v>1</v>
      </c>
    </row>
    <row r="229" spans="1:10" x14ac:dyDescent="0.35">
      <c r="A229">
        <v>228</v>
      </c>
      <c r="B229">
        <v>10</v>
      </c>
      <c r="C229" s="39">
        <v>13</v>
      </c>
      <c r="D229">
        <v>10</v>
      </c>
      <c r="E229" s="35">
        <f>INDEX(Lotteries!C:C,MATCH(C229,Lotteries!A:A,0))*D229</f>
        <v>100</v>
      </c>
      <c r="F229" s="4">
        <f>D229*INDEX(Lotteries!G:G,MATCH(C229,Lotteries!A:A,0))</f>
        <v>0.47169811320754718</v>
      </c>
      <c r="G229" s="4">
        <f>INDEX(Lotteries!E:E,MATCH(C229,Lotteries!A:A,0))*D229/INDEX(Lotteries!D:D,MATCH(C229,Lotteries!A:A,0))*(INDEX(Lotteries!D:D,MATCH(C229,Lotteries!A:A,0))-D229)/INDEX(Lotteries!D:D,MATCH(C229,Lotteries!A:A,0))*(INDEX(Lotteries!D:D,MATCH(C229,Lotteries!A:A,0))-INDEX(Lotteries!E:E,MATCH(C229,Lotteries!A:A,0)))/(INDEX(Lotteries!D:D,MATCH(C229,Lotteries!A:A,0))-1)</f>
        <v>0.41092407058943192</v>
      </c>
      <c r="H229" s="2" t="s">
        <v>11</v>
      </c>
      <c r="I229">
        <v>10</v>
      </c>
      <c r="J229">
        <f>Sales[[#This Row],[tickets]]-I229</f>
        <v>0</v>
      </c>
    </row>
    <row r="230" spans="1:10" x14ac:dyDescent="0.35">
      <c r="A230">
        <v>229</v>
      </c>
      <c r="B230">
        <v>16</v>
      </c>
      <c r="C230" s="39">
        <v>13</v>
      </c>
      <c r="D230">
        <v>3</v>
      </c>
      <c r="E230" s="35">
        <f>INDEX(Lotteries!C:C,MATCH(C230,Lotteries!A:A,0))*D230</f>
        <v>30</v>
      </c>
      <c r="F230" s="4">
        <f>D230*INDEX(Lotteries!G:G,MATCH(C230,Lotteries!A:A,0))</f>
        <v>0.14150943396226418</v>
      </c>
      <c r="G230" s="4">
        <f>INDEX(Lotteries!E:E,MATCH(C230,Lotteries!A:A,0))*D230/INDEX(Lotteries!D:D,MATCH(C230,Lotteries!A:A,0))*(INDEX(Lotteries!D:D,MATCH(C230,Lotteries!A:A,0))-D230)/INDEX(Lotteries!D:D,MATCH(C230,Lotteries!A:A,0))*(INDEX(Lotteries!D:D,MATCH(C230,Lotteries!A:A,0))-INDEX(Lotteries!E:E,MATCH(C230,Lotteries!A:A,0)))/(INDEX(Lotteries!D:D,MATCH(C230,Lotteries!A:A,0))-1)</f>
        <v>0.13226618522097339</v>
      </c>
      <c r="H230" s="2" t="s">
        <v>23</v>
      </c>
      <c r="I230">
        <v>3</v>
      </c>
      <c r="J230">
        <f>Sales[[#This Row],[tickets]]-I230</f>
        <v>0</v>
      </c>
    </row>
    <row r="231" spans="1:10" x14ac:dyDescent="0.35">
      <c r="A231">
        <v>230</v>
      </c>
      <c r="B231">
        <v>14</v>
      </c>
      <c r="C231" s="39">
        <v>13</v>
      </c>
      <c r="D231">
        <v>5</v>
      </c>
      <c r="E231" s="35">
        <f>INDEX(Lotteries!C:C,MATCH(C231,Lotteries!A:A,0))*D231</f>
        <v>50</v>
      </c>
      <c r="F231" s="4">
        <f>D231*INDEX(Lotteries!G:G,MATCH(C231,Lotteries!A:A,0))</f>
        <v>0.23584905660377359</v>
      </c>
      <c r="G231" s="4">
        <f>INDEX(Lotteries!E:E,MATCH(C231,Lotteries!A:A,0))*D231/INDEX(Lotteries!D:D,MATCH(C231,Lotteries!A:A,0))*(INDEX(Lotteries!D:D,MATCH(C231,Lotteries!A:A,0))-D231)/INDEX(Lotteries!D:D,MATCH(C231,Lotteries!A:A,0))*(INDEX(Lotteries!D:D,MATCH(C231,Lotteries!A:A,0))-INDEX(Lotteries!E:E,MATCH(C231,Lotteries!A:A,0)))/(INDEX(Lotteries!D:D,MATCH(C231,Lotteries!A:A,0))-1)</f>
        <v>0.21616318296631576</v>
      </c>
      <c r="H231" s="2" t="s">
        <v>15</v>
      </c>
      <c r="I231">
        <v>4</v>
      </c>
      <c r="J231">
        <f>Sales[[#This Row],[tickets]]-I231</f>
        <v>1</v>
      </c>
    </row>
    <row r="232" spans="1:10" x14ac:dyDescent="0.35">
      <c r="A232">
        <v>231</v>
      </c>
      <c r="B232">
        <v>11</v>
      </c>
      <c r="C232" s="39">
        <v>13</v>
      </c>
      <c r="D232">
        <v>5</v>
      </c>
      <c r="E232" s="35">
        <f>INDEX(Lotteries!C:C,MATCH(C232,Lotteries!A:A,0))*D232</f>
        <v>50</v>
      </c>
      <c r="F232" s="4">
        <f>D232*INDEX(Lotteries!G:G,MATCH(C232,Lotteries!A:A,0))</f>
        <v>0.23584905660377359</v>
      </c>
      <c r="G232" s="4">
        <f>INDEX(Lotteries!E:E,MATCH(C232,Lotteries!A:A,0))*D232/INDEX(Lotteries!D:D,MATCH(C232,Lotteries!A:A,0))*(INDEX(Lotteries!D:D,MATCH(C232,Lotteries!A:A,0))-D232)/INDEX(Lotteries!D:D,MATCH(C232,Lotteries!A:A,0))*(INDEX(Lotteries!D:D,MATCH(C232,Lotteries!A:A,0))-INDEX(Lotteries!E:E,MATCH(C232,Lotteries!A:A,0)))/(INDEX(Lotteries!D:D,MATCH(C232,Lotteries!A:A,0))-1)</f>
        <v>0.21616318296631576</v>
      </c>
      <c r="H232" s="2" t="s">
        <v>12</v>
      </c>
      <c r="I232">
        <v>5</v>
      </c>
      <c r="J232">
        <f>Sales[[#This Row],[tickets]]-I232</f>
        <v>0</v>
      </c>
    </row>
    <row r="233" spans="1:10" x14ac:dyDescent="0.35">
      <c r="A233">
        <v>232</v>
      </c>
      <c r="B233">
        <v>24</v>
      </c>
      <c r="C233" s="39">
        <v>13</v>
      </c>
      <c r="D233">
        <v>10</v>
      </c>
      <c r="E233" s="35">
        <f>INDEX(Lotteries!C:C,MATCH(C233,Lotteries!A:A,0))*D233</f>
        <v>100</v>
      </c>
      <c r="F233" s="4">
        <f>D233*INDEX(Lotteries!G:G,MATCH(C233,Lotteries!A:A,0))</f>
        <v>0.47169811320754718</v>
      </c>
      <c r="G233" s="4">
        <f>INDEX(Lotteries!E:E,MATCH(C233,Lotteries!A:A,0))*D233/INDEX(Lotteries!D:D,MATCH(C233,Lotteries!A:A,0))*(INDEX(Lotteries!D:D,MATCH(C233,Lotteries!A:A,0))-D233)/INDEX(Lotteries!D:D,MATCH(C233,Lotteries!A:A,0))*(INDEX(Lotteries!D:D,MATCH(C233,Lotteries!A:A,0))-INDEX(Lotteries!E:E,MATCH(C233,Lotteries!A:A,0)))/(INDEX(Lotteries!D:D,MATCH(C233,Lotteries!A:A,0))-1)</f>
        <v>0.41092407058943192</v>
      </c>
      <c r="H233" s="2" t="s">
        <v>31</v>
      </c>
      <c r="I233">
        <v>10</v>
      </c>
      <c r="J233">
        <f>Sales[[#This Row],[tickets]]-I233</f>
        <v>0</v>
      </c>
    </row>
    <row r="234" spans="1:10" x14ac:dyDescent="0.35">
      <c r="A234">
        <v>233</v>
      </c>
      <c r="B234">
        <v>41</v>
      </c>
      <c r="C234" s="39">
        <v>13</v>
      </c>
      <c r="D234">
        <v>5</v>
      </c>
      <c r="E234" s="35">
        <f>INDEX(Lotteries!C:C,MATCH(C234,Lotteries!A:A,0))*D234</f>
        <v>50</v>
      </c>
      <c r="F234" s="4">
        <f>D234*INDEX(Lotteries!G:G,MATCH(C234,Lotteries!A:A,0))</f>
        <v>0.23584905660377359</v>
      </c>
      <c r="G234" s="4">
        <f>INDEX(Lotteries!E:E,MATCH(C234,Lotteries!A:A,0))*D234/INDEX(Lotteries!D:D,MATCH(C234,Lotteries!A:A,0))*(INDEX(Lotteries!D:D,MATCH(C234,Lotteries!A:A,0))-D234)/INDEX(Lotteries!D:D,MATCH(C234,Lotteries!A:A,0))*(INDEX(Lotteries!D:D,MATCH(C234,Lotteries!A:A,0))-INDEX(Lotteries!E:E,MATCH(C234,Lotteries!A:A,0)))/(INDEX(Lotteries!D:D,MATCH(C234,Lotteries!A:A,0))-1)</f>
        <v>0.21616318296631576</v>
      </c>
      <c r="H234" s="2" t="s">
        <v>94</v>
      </c>
      <c r="I234">
        <v>5</v>
      </c>
      <c r="J234">
        <f>Sales[[#This Row],[tickets]]-I234</f>
        <v>0</v>
      </c>
    </row>
    <row r="235" spans="1:10" x14ac:dyDescent="0.35">
      <c r="A235">
        <v>234</v>
      </c>
      <c r="B235">
        <v>37</v>
      </c>
      <c r="C235" s="39">
        <v>13</v>
      </c>
      <c r="D235">
        <v>10</v>
      </c>
      <c r="E235" s="35">
        <f>INDEX(Lotteries!C:C,MATCH(C235,Lotteries!A:A,0))*D235</f>
        <v>100</v>
      </c>
      <c r="F235" s="4">
        <f>D235*INDEX(Lotteries!G:G,MATCH(C235,Lotteries!A:A,0))</f>
        <v>0.47169811320754718</v>
      </c>
      <c r="G235" s="4">
        <f>INDEX(Lotteries!E:E,MATCH(C235,Lotteries!A:A,0))*D235/INDEX(Lotteries!D:D,MATCH(C235,Lotteries!A:A,0))*(INDEX(Lotteries!D:D,MATCH(C235,Lotteries!A:A,0))-D235)/INDEX(Lotteries!D:D,MATCH(C235,Lotteries!A:A,0))*(INDEX(Lotteries!D:D,MATCH(C235,Lotteries!A:A,0))-INDEX(Lotteries!E:E,MATCH(C235,Lotteries!A:A,0)))/(INDEX(Lotteries!D:D,MATCH(C235,Lotteries!A:A,0))-1)</f>
        <v>0.41092407058943192</v>
      </c>
      <c r="H235" s="2" t="s">
        <v>95</v>
      </c>
      <c r="I235">
        <v>10</v>
      </c>
      <c r="J235">
        <f>Sales[[#This Row],[tickets]]-I235</f>
        <v>0</v>
      </c>
    </row>
    <row r="236" spans="1:10" x14ac:dyDescent="0.35">
      <c r="A236">
        <v>235</v>
      </c>
      <c r="B236">
        <v>36</v>
      </c>
      <c r="C236" s="39">
        <v>13</v>
      </c>
      <c r="D236">
        <v>5</v>
      </c>
      <c r="E236" s="35">
        <f>INDEX(Lotteries!C:C,MATCH(C236,Lotteries!A:A,0))*D236</f>
        <v>50</v>
      </c>
      <c r="F236" s="4">
        <f>D236*INDEX(Lotteries!G:G,MATCH(C236,Lotteries!A:A,0))</f>
        <v>0.23584905660377359</v>
      </c>
      <c r="G236" s="4">
        <f>INDEX(Lotteries!E:E,MATCH(C236,Lotteries!A:A,0))*D236/INDEX(Lotteries!D:D,MATCH(C236,Lotteries!A:A,0))*(INDEX(Lotteries!D:D,MATCH(C236,Lotteries!A:A,0))-D236)/INDEX(Lotteries!D:D,MATCH(C236,Lotteries!A:A,0))*(INDEX(Lotteries!D:D,MATCH(C236,Lotteries!A:A,0))-INDEX(Lotteries!E:E,MATCH(C236,Lotteries!A:A,0)))/(INDEX(Lotteries!D:D,MATCH(C236,Lotteries!A:A,0))-1)</f>
        <v>0.21616318296631576</v>
      </c>
      <c r="H236" s="2" t="s">
        <v>56</v>
      </c>
      <c r="I236">
        <v>5</v>
      </c>
      <c r="J236">
        <f>Sales[[#This Row],[tickets]]-I236</f>
        <v>0</v>
      </c>
    </row>
    <row r="237" spans="1:10" x14ac:dyDescent="0.35">
      <c r="A237">
        <v>236</v>
      </c>
      <c r="B237">
        <v>8</v>
      </c>
      <c r="C237" s="39">
        <v>13</v>
      </c>
      <c r="D237">
        <v>13</v>
      </c>
      <c r="E237" s="35">
        <f>INDEX(Lotteries!C:C,MATCH(C237,Lotteries!A:A,0))*D237</f>
        <v>130</v>
      </c>
      <c r="F237" s="4">
        <f>D237*INDEX(Lotteries!G:G,MATCH(C237,Lotteries!A:A,0))</f>
        <v>0.61320754716981141</v>
      </c>
      <c r="G237" s="4">
        <f>INDEX(Lotteries!E:E,MATCH(C237,Lotteries!A:A,0))*D237/INDEX(Lotteries!D:D,MATCH(C237,Lotteries!A:A,0))*(INDEX(Lotteries!D:D,MATCH(C237,Lotteries!A:A,0))-D237)/INDEX(Lotteries!D:D,MATCH(C237,Lotteries!A:A,0))*(INDEX(Lotteries!D:D,MATCH(C237,Lotteries!A:A,0))-INDEX(Lotteries!E:E,MATCH(C237,Lotteries!A:A,0)))/(INDEX(Lotteries!D:D,MATCH(C237,Lotteries!A:A,0))-1)</f>
        <v>0.51750750139856583</v>
      </c>
      <c r="H237" s="2" t="s">
        <v>9</v>
      </c>
      <c r="I237">
        <v>12</v>
      </c>
      <c r="J237">
        <f>Sales[[#This Row],[tickets]]-I237</f>
        <v>1</v>
      </c>
    </row>
    <row r="238" spans="1:10" x14ac:dyDescent="0.35">
      <c r="A238">
        <v>237</v>
      </c>
      <c r="B238">
        <v>34</v>
      </c>
      <c r="C238" s="39">
        <v>13</v>
      </c>
      <c r="D238">
        <v>5</v>
      </c>
      <c r="E238" s="35">
        <f>INDEX(Lotteries!C:C,MATCH(C238,Lotteries!A:A,0))*D238</f>
        <v>50</v>
      </c>
      <c r="F238" s="4">
        <f>D238*INDEX(Lotteries!G:G,MATCH(C238,Lotteries!A:A,0))</f>
        <v>0.23584905660377359</v>
      </c>
      <c r="G238" s="4">
        <f>INDEX(Lotteries!E:E,MATCH(C238,Lotteries!A:A,0))*D238/INDEX(Lotteries!D:D,MATCH(C238,Lotteries!A:A,0))*(INDEX(Lotteries!D:D,MATCH(C238,Lotteries!A:A,0))-D238)/INDEX(Lotteries!D:D,MATCH(C238,Lotteries!A:A,0))*(INDEX(Lotteries!D:D,MATCH(C238,Lotteries!A:A,0))-INDEX(Lotteries!E:E,MATCH(C238,Lotteries!A:A,0)))/(INDEX(Lotteries!D:D,MATCH(C238,Lotteries!A:A,0))-1)</f>
        <v>0.21616318296631576</v>
      </c>
      <c r="H238" s="2" t="s">
        <v>54</v>
      </c>
      <c r="I238">
        <v>5</v>
      </c>
      <c r="J238">
        <f>Sales[[#This Row],[tickets]]-I238</f>
        <v>0</v>
      </c>
    </row>
    <row r="239" spans="1:10" x14ac:dyDescent="0.35">
      <c r="A239">
        <v>238</v>
      </c>
      <c r="B239">
        <v>42</v>
      </c>
      <c r="C239" s="39">
        <v>14</v>
      </c>
      <c r="D239">
        <v>4</v>
      </c>
      <c r="E239" s="35">
        <f>INDEX(Lotteries!C:C,MATCH(C239,Lotteries!A:A,0))*D239</f>
        <v>40</v>
      </c>
      <c r="F239" s="4">
        <f>D239*INDEX(Lotteries!G:G,MATCH(C239,Lotteries!A:A,0))</f>
        <v>0.14545454545454545</v>
      </c>
      <c r="G239" s="4">
        <f>INDEX(Lotteries!E:E,MATCH(C239,Lotteries!A:A,0))*D239/INDEX(Lotteries!D:D,MATCH(C239,Lotteries!A:A,0))*(INDEX(Lotteries!D:D,MATCH(C239,Lotteries!A:A,0))-D239)/INDEX(Lotteries!D:D,MATCH(C239,Lotteries!A:A,0))*(INDEX(Lotteries!D:D,MATCH(C239,Lotteries!A:A,0))-INDEX(Lotteries!E:E,MATCH(C239,Lotteries!A:A,0)))/(INDEX(Lotteries!D:D,MATCH(C239,Lotteries!A:A,0))-1)</f>
        <v>0.13760129006248742</v>
      </c>
      <c r="H239" s="2" t="s">
        <v>96</v>
      </c>
    </row>
    <row r="240" spans="1:10" x14ac:dyDescent="0.35">
      <c r="A240">
        <v>239</v>
      </c>
      <c r="B240">
        <v>36</v>
      </c>
      <c r="C240" s="39">
        <v>14</v>
      </c>
      <c r="D240">
        <v>5</v>
      </c>
      <c r="E240" s="35">
        <f>INDEX(Lotteries!C:C,MATCH(C240,Lotteries!A:A,0))*D240</f>
        <v>50</v>
      </c>
      <c r="F240" s="4">
        <f>D240*INDEX(Lotteries!G:G,MATCH(C240,Lotteries!A:A,0))</f>
        <v>0.18181818181818182</v>
      </c>
      <c r="G240" s="4">
        <f>INDEX(Lotteries!E:E,MATCH(C240,Lotteries!A:A,0))*D240/INDEX(Lotteries!D:D,MATCH(C240,Lotteries!A:A,0))*(INDEX(Lotteries!D:D,MATCH(C240,Lotteries!A:A,0))-D240)/INDEX(Lotteries!D:D,MATCH(C240,Lotteries!A:A,0))*(INDEX(Lotteries!D:D,MATCH(C240,Lotteries!A:A,0))-INDEX(Lotteries!E:E,MATCH(C240,Lotteries!A:A,0)))/(INDEX(Lotteries!D:D,MATCH(C240,Lotteries!A:A,0))-1)</f>
        <v>0.17093327958072968</v>
      </c>
      <c r="H240" s="2" t="s">
        <v>56</v>
      </c>
    </row>
    <row r="241" spans="1:8" x14ac:dyDescent="0.35">
      <c r="A241">
        <v>240</v>
      </c>
      <c r="B241">
        <v>41</v>
      </c>
      <c r="C241" s="39">
        <v>14</v>
      </c>
      <c r="D241">
        <v>10</v>
      </c>
      <c r="E241" s="35">
        <f>INDEX(Lotteries!C:C,MATCH(C241,Lotteries!A:A,0))*D241</f>
        <v>100</v>
      </c>
      <c r="F241" s="4">
        <f>D241*INDEX(Lotteries!G:G,MATCH(C241,Lotteries!A:A,0))</f>
        <v>0.36363636363636365</v>
      </c>
      <c r="G241" s="4">
        <f>INDEX(Lotteries!E:E,MATCH(C241,Lotteries!A:A,0))*D241/INDEX(Lotteries!D:D,MATCH(C241,Lotteries!A:A,0))*(INDEX(Lotteries!D:D,MATCH(C241,Lotteries!A:A,0))-D241)/INDEX(Lotteries!D:D,MATCH(C241,Lotteries!A:A,0))*(INDEX(Lotteries!D:D,MATCH(C241,Lotteries!A:A,0))-INDEX(Lotteries!E:E,MATCH(C241,Lotteries!A:A,0)))/(INDEX(Lotteries!D:D,MATCH(C241,Lotteries!A:A,0))-1)</f>
        <v>0.3311832291876638</v>
      </c>
      <c r="H241" s="2" t="s">
        <v>94</v>
      </c>
    </row>
    <row r="242" spans="1:8" x14ac:dyDescent="0.35">
      <c r="A242">
        <v>241</v>
      </c>
      <c r="B242">
        <v>20</v>
      </c>
      <c r="C242" s="39">
        <v>14</v>
      </c>
      <c r="D242">
        <v>3</v>
      </c>
      <c r="E242" s="35">
        <f>INDEX(Lotteries!C:C,MATCH(C242,Lotteries!A:A,0))*D242</f>
        <v>30</v>
      </c>
      <c r="F242" s="4">
        <f>D242*INDEX(Lotteries!G:G,MATCH(C242,Lotteries!A:A,0))</f>
        <v>0.10909090909090909</v>
      </c>
      <c r="G242" s="4">
        <f>INDEX(Lotteries!E:E,MATCH(C242,Lotteries!A:A,0))*D242/INDEX(Lotteries!D:D,MATCH(C242,Lotteries!A:A,0))*(INDEX(Lotteries!D:D,MATCH(C242,Lotteries!A:A,0))-D242)/INDEX(Lotteries!D:D,MATCH(C242,Lotteries!A:A,0))*(INDEX(Lotteries!D:D,MATCH(C242,Lotteries!A:A,0))-INDEX(Lotteries!E:E,MATCH(C242,Lotteries!A:A,0)))/(INDEX(Lotteries!D:D,MATCH(C242,Lotteries!A:A,0))-1)</f>
        <v>0.10384196734529329</v>
      </c>
      <c r="H242" s="2" t="s">
        <v>27</v>
      </c>
    </row>
    <row r="243" spans="1:8" x14ac:dyDescent="0.35">
      <c r="A243">
        <v>242</v>
      </c>
      <c r="B243">
        <v>14</v>
      </c>
      <c r="C243" s="39">
        <v>14</v>
      </c>
      <c r="D243">
        <v>10</v>
      </c>
      <c r="E243" s="35">
        <f>INDEX(Lotteries!C:C,MATCH(C243,Lotteries!A:A,0))*D243</f>
        <v>100</v>
      </c>
      <c r="F243" s="4">
        <f>D243*INDEX(Lotteries!G:G,MATCH(C243,Lotteries!A:A,0))</f>
        <v>0.36363636363636365</v>
      </c>
      <c r="G243" s="4">
        <f>INDEX(Lotteries!E:E,MATCH(C243,Lotteries!A:A,0))*D243/INDEX(Lotteries!D:D,MATCH(C243,Lotteries!A:A,0))*(INDEX(Lotteries!D:D,MATCH(C243,Lotteries!A:A,0))-D243)/INDEX(Lotteries!D:D,MATCH(C243,Lotteries!A:A,0))*(INDEX(Lotteries!D:D,MATCH(C243,Lotteries!A:A,0))-INDEX(Lotteries!E:E,MATCH(C243,Lotteries!A:A,0)))/(INDEX(Lotteries!D:D,MATCH(C243,Lotteries!A:A,0))-1)</f>
        <v>0.3311832291876638</v>
      </c>
      <c r="H243" s="2" t="s">
        <v>15</v>
      </c>
    </row>
    <row r="244" spans="1:8" x14ac:dyDescent="0.35">
      <c r="A244">
        <v>243</v>
      </c>
      <c r="B244">
        <v>3</v>
      </c>
      <c r="C244" s="39">
        <v>14</v>
      </c>
      <c r="D244">
        <v>5</v>
      </c>
      <c r="E244" s="35">
        <f>INDEX(Lotteries!C:C,MATCH(C244,Lotteries!A:A,0))*D244</f>
        <v>50</v>
      </c>
      <c r="F244" s="4">
        <f>D244*INDEX(Lotteries!G:G,MATCH(C244,Lotteries!A:A,0))</f>
        <v>0.18181818181818182</v>
      </c>
      <c r="G244" s="4">
        <f>INDEX(Lotteries!E:E,MATCH(C244,Lotteries!A:A,0))*D244/INDEX(Lotteries!D:D,MATCH(C244,Lotteries!A:A,0))*(INDEX(Lotteries!D:D,MATCH(C244,Lotteries!A:A,0))-D244)/INDEX(Lotteries!D:D,MATCH(C244,Lotteries!A:A,0))*(INDEX(Lotteries!D:D,MATCH(C244,Lotteries!A:A,0))-INDEX(Lotteries!E:E,MATCH(C244,Lotteries!A:A,0)))/(INDEX(Lotteries!D:D,MATCH(C244,Lotteries!A:A,0))-1)</f>
        <v>0.17093327958072968</v>
      </c>
      <c r="H244" s="2" t="s">
        <v>4</v>
      </c>
    </row>
    <row r="245" spans="1:8" x14ac:dyDescent="0.35">
      <c r="A245">
        <v>244</v>
      </c>
      <c r="B245">
        <v>35</v>
      </c>
      <c r="C245" s="39">
        <v>14</v>
      </c>
      <c r="D245">
        <v>5</v>
      </c>
      <c r="E245" s="35">
        <f>INDEX(Lotteries!C:C,MATCH(C245,Lotteries!A:A,0))*D245</f>
        <v>50</v>
      </c>
      <c r="F245" s="4">
        <f>D245*INDEX(Lotteries!G:G,MATCH(C245,Lotteries!A:A,0))</f>
        <v>0.18181818181818182</v>
      </c>
      <c r="G245" s="4">
        <f>INDEX(Lotteries!E:E,MATCH(C245,Lotteries!A:A,0))*D245/INDEX(Lotteries!D:D,MATCH(C245,Lotteries!A:A,0))*(INDEX(Lotteries!D:D,MATCH(C245,Lotteries!A:A,0))-D245)/INDEX(Lotteries!D:D,MATCH(C245,Lotteries!A:A,0))*(INDEX(Lotteries!D:D,MATCH(C245,Lotteries!A:A,0))-INDEX(Lotteries!E:E,MATCH(C245,Lotteries!A:A,0)))/(INDEX(Lotteries!D:D,MATCH(C245,Lotteries!A:A,0))-1)</f>
        <v>0.17093327958072968</v>
      </c>
      <c r="H245" s="2" t="s">
        <v>55</v>
      </c>
    </row>
    <row r="246" spans="1:8" x14ac:dyDescent="0.35">
      <c r="A246">
        <v>245</v>
      </c>
      <c r="B246">
        <v>11</v>
      </c>
      <c r="C246" s="39">
        <v>14</v>
      </c>
      <c r="D246">
        <v>5</v>
      </c>
      <c r="E246" s="35">
        <f>INDEX(Lotteries!C:C,MATCH(C246,Lotteries!A:A,0))*D246</f>
        <v>50</v>
      </c>
      <c r="F246" s="4">
        <f>D246*INDEX(Lotteries!G:G,MATCH(C246,Lotteries!A:A,0))</f>
        <v>0.18181818181818182</v>
      </c>
      <c r="G246" s="4">
        <f>INDEX(Lotteries!E:E,MATCH(C246,Lotteries!A:A,0))*D246/INDEX(Lotteries!D:D,MATCH(C246,Lotteries!A:A,0))*(INDEX(Lotteries!D:D,MATCH(C246,Lotteries!A:A,0))-D246)/INDEX(Lotteries!D:D,MATCH(C246,Lotteries!A:A,0))*(INDEX(Lotteries!D:D,MATCH(C246,Lotteries!A:A,0))-INDEX(Lotteries!E:E,MATCH(C246,Lotteries!A:A,0)))/(INDEX(Lotteries!D:D,MATCH(C246,Lotteries!A:A,0))-1)</f>
        <v>0.17093327958072968</v>
      </c>
      <c r="H246" s="2" t="s">
        <v>12</v>
      </c>
    </row>
    <row r="247" spans="1:8" x14ac:dyDescent="0.35">
      <c r="A247">
        <v>246</v>
      </c>
      <c r="B247">
        <v>5</v>
      </c>
      <c r="C247" s="39">
        <v>14</v>
      </c>
      <c r="D247">
        <v>5</v>
      </c>
      <c r="E247" s="35">
        <f>INDEX(Lotteries!C:C,MATCH(C247,Lotteries!A:A,0))*D247</f>
        <v>50</v>
      </c>
      <c r="F247" s="4">
        <f>D247*INDEX(Lotteries!G:G,MATCH(C247,Lotteries!A:A,0))</f>
        <v>0.18181818181818182</v>
      </c>
      <c r="G247" s="4">
        <f>INDEX(Lotteries!E:E,MATCH(C247,Lotteries!A:A,0))*D247/INDEX(Lotteries!D:D,MATCH(C247,Lotteries!A:A,0))*(INDEX(Lotteries!D:D,MATCH(C247,Lotteries!A:A,0))-D247)/INDEX(Lotteries!D:D,MATCH(C247,Lotteries!A:A,0))*(INDEX(Lotteries!D:D,MATCH(C247,Lotteries!A:A,0))-INDEX(Lotteries!E:E,MATCH(C247,Lotteries!A:A,0)))/(INDEX(Lotteries!D:D,MATCH(C247,Lotteries!A:A,0))-1)</f>
        <v>0.17093327958072968</v>
      </c>
      <c r="H247" s="2" t="s">
        <v>6</v>
      </c>
    </row>
    <row r="248" spans="1:8" x14ac:dyDescent="0.35">
      <c r="A248">
        <v>247</v>
      </c>
      <c r="B248">
        <v>34</v>
      </c>
      <c r="C248" s="39">
        <v>14</v>
      </c>
      <c r="D248">
        <v>5</v>
      </c>
      <c r="E248" s="35">
        <f>INDEX(Lotteries!C:C,MATCH(C248,Lotteries!A:A,0))*D248</f>
        <v>50</v>
      </c>
      <c r="F248" s="4">
        <f>D248*INDEX(Lotteries!G:G,MATCH(C248,Lotteries!A:A,0))</f>
        <v>0.18181818181818182</v>
      </c>
      <c r="G248" s="4">
        <f>INDEX(Lotteries!E:E,MATCH(C248,Lotteries!A:A,0))*D248/INDEX(Lotteries!D:D,MATCH(C248,Lotteries!A:A,0))*(INDEX(Lotteries!D:D,MATCH(C248,Lotteries!A:A,0))-D248)/INDEX(Lotteries!D:D,MATCH(C248,Lotteries!A:A,0))*(INDEX(Lotteries!D:D,MATCH(C248,Lotteries!A:A,0))-INDEX(Lotteries!E:E,MATCH(C248,Lotteries!A:A,0)))/(INDEX(Lotteries!D:D,MATCH(C248,Lotteries!A:A,0))-1)</f>
        <v>0.17093327958072968</v>
      </c>
      <c r="H248" s="2" t="s">
        <v>54</v>
      </c>
    </row>
    <row r="249" spans="1:8" x14ac:dyDescent="0.35">
      <c r="A249">
        <v>248</v>
      </c>
      <c r="B249">
        <v>8</v>
      </c>
      <c r="C249" s="39">
        <v>14</v>
      </c>
      <c r="D249">
        <v>15</v>
      </c>
      <c r="E249" s="35">
        <f>INDEX(Lotteries!C:C,MATCH(C249,Lotteries!A:A,0))*D249</f>
        <v>150</v>
      </c>
      <c r="F249" s="4">
        <f>D249*INDEX(Lotteries!G:G,MATCH(C249,Lotteries!A:A,0))</f>
        <v>0.54545454545454541</v>
      </c>
      <c r="G249" s="4">
        <f>INDEX(Lotteries!E:E,MATCH(C249,Lotteries!A:A,0))*D249/INDEX(Lotteries!D:D,MATCH(C249,Lotteries!A:A,0))*(INDEX(Lotteries!D:D,MATCH(C249,Lotteries!A:A,0))-D249)/INDEX(Lotteries!D:D,MATCH(C249,Lotteries!A:A,0))*(INDEX(Lotteries!D:D,MATCH(C249,Lotteries!A:A,0))-INDEX(Lotteries!E:E,MATCH(C249,Lotteries!A:A,0)))/(INDEX(Lotteries!D:D,MATCH(C249,Lotteries!A:A,0))-1)</f>
        <v>0.48074984882080224</v>
      </c>
      <c r="H249" s="2" t="s">
        <v>9</v>
      </c>
    </row>
    <row r="250" spans="1:8" x14ac:dyDescent="0.35">
      <c r="A250">
        <v>249</v>
      </c>
      <c r="B250">
        <v>37</v>
      </c>
      <c r="C250" s="39">
        <v>14</v>
      </c>
      <c r="D250">
        <v>10</v>
      </c>
      <c r="E250" s="35">
        <f>INDEX(Lotteries!C:C,MATCH(C250,Lotteries!A:A,0))*D250</f>
        <v>100</v>
      </c>
      <c r="F250" s="4">
        <f>D250*INDEX(Lotteries!G:G,MATCH(C250,Lotteries!A:A,0))</f>
        <v>0.36363636363636365</v>
      </c>
      <c r="G250" s="4">
        <f>INDEX(Lotteries!E:E,MATCH(C250,Lotteries!A:A,0))*D250/INDEX(Lotteries!D:D,MATCH(C250,Lotteries!A:A,0))*(INDEX(Lotteries!D:D,MATCH(C250,Lotteries!A:A,0))-D250)/INDEX(Lotteries!D:D,MATCH(C250,Lotteries!A:A,0))*(INDEX(Lotteries!D:D,MATCH(C250,Lotteries!A:A,0))-INDEX(Lotteries!E:E,MATCH(C250,Lotteries!A:A,0)))/(INDEX(Lotteries!D:D,MATCH(C250,Lotteries!A:A,0))-1)</f>
        <v>0.3311832291876638</v>
      </c>
      <c r="H250" s="2" t="s">
        <v>95</v>
      </c>
    </row>
    <row r="251" spans="1:8" x14ac:dyDescent="0.35">
      <c r="A251">
        <v>250</v>
      </c>
      <c r="B251">
        <v>33</v>
      </c>
      <c r="C251" s="39">
        <v>14</v>
      </c>
      <c r="D251">
        <v>11</v>
      </c>
      <c r="E251" s="35">
        <f>INDEX(Lotteries!C:C,MATCH(C251,Lotteries!A:A,0))*D251</f>
        <v>110</v>
      </c>
      <c r="F251" s="4">
        <f>D251*INDEX(Lotteries!G:G,MATCH(C251,Lotteries!A:A,0))</f>
        <v>0.39999999999999997</v>
      </c>
      <c r="G251" s="4">
        <f>INDEX(Lotteries!E:E,MATCH(C251,Lotteries!A:A,0))*D251/INDEX(Lotteries!D:D,MATCH(C251,Lotteries!A:A,0))*(INDEX(Lotteries!D:D,MATCH(C251,Lotteries!A:A,0))-D251)/INDEX(Lotteries!D:D,MATCH(C251,Lotteries!A:A,0))*(INDEX(Lotteries!D:D,MATCH(C251,Lotteries!A:A,0))-INDEX(Lotteries!E:E,MATCH(C251,Lotteries!A:A,0)))/(INDEX(Lotteries!D:D,MATCH(C251,Lotteries!A:A,0))-1)</f>
        <v>0.36195121951219511</v>
      </c>
      <c r="H251" s="2" t="s">
        <v>89</v>
      </c>
    </row>
    <row r="252" spans="1:8" x14ac:dyDescent="0.35">
      <c r="A252">
        <v>251</v>
      </c>
      <c r="B252">
        <v>15</v>
      </c>
      <c r="C252" s="39">
        <v>14</v>
      </c>
      <c r="D252">
        <v>6</v>
      </c>
      <c r="E252" s="35">
        <f>INDEX(Lotteries!C:C,MATCH(C252,Lotteries!A:A,0))*D252</f>
        <v>60</v>
      </c>
      <c r="F252" s="4">
        <f>D252*INDEX(Lotteries!G:G,MATCH(C252,Lotteries!A:A,0))</f>
        <v>0.21818181818181817</v>
      </c>
      <c r="G252" s="4">
        <f>INDEX(Lotteries!E:E,MATCH(C252,Lotteries!A:A,0))*D252/INDEX(Lotteries!D:D,MATCH(C252,Lotteries!A:A,0))*(INDEX(Lotteries!D:D,MATCH(C252,Lotteries!A:A,0))-D252)/INDEX(Lotteries!D:D,MATCH(C252,Lotteries!A:A,0))*(INDEX(Lotteries!D:D,MATCH(C252,Lotteries!A:A,0))-INDEX(Lotteries!E:E,MATCH(C252,Lotteries!A:A,0)))/(INDEX(Lotteries!D:D,MATCH(C252,Lotteries!A:A,0))-1)</f>
        <v>0.20383793590002011</v>
      </c>
      <c r="H252" s="2" t="s">
        <v>16</v>
      </c>
    </row>
    <row r="253" spans="1:8" x14ac:dyDescent="0.35">
      <c r="A253">
        <v>252</v>
      </c>
      <c r="B253">
        <v>38</v>
      </c>
      <c r="C253" s="39">
        <v>14</v>
      </c>
      <c r="D253">
        <v>6</v>
      </c>
      <c r="E253" s="35">
        <f>INDEX(Lotteries!C:C,MATCH(C253,Lotteries!A:A,0))*D253</f>
        <v>60</v>
      </c>
      <c r="F253" s="4">
        <f>D253*INDEX(Lotteries!G:G,MATCH(C253,Lotteries!A:A,0))</f>
        <v>0.21818181818181817</v>
      </c>
      <c r="G253" s="4">
        <f>INDEX(Lotteries!E:E,MATCH(C253,Lotteries!A:A,0))*D253/INDEX(Lotteries!D:D,MATCH(C253,Lotteries!A:A,0))*(INDEX(Lotteries!D:D,MATCH(C253,Lotteries!A:A,0))-D253)/INDEX(Lotteries!D:D,MATCH(C253,Lotteries!A:A,0))*(INDEX(Lotteries!D:D,MATCH(C253,Lotteries!A:A,0))-INDEX(Lotteries!E:E,MATCH(C253,Lotteries!A:A,0)))/(INDEX(Lotteries!D:D,MATCH(C253,Lotteries!A:A,0))-1)</f>
        <v>0.20383793590002011</v>
      </c>
      <c r="H253" s="2" t="s">
        <v>71</v>
      </c>
    </row>
    <row r="254" spans="1:8" x14ac:dyDescent="0.35">
      <c r="A254">
        <v>253</v>
      </c>
      <c r="B254">
        <v>10</v>
      </c>
      <c r="C254" s="39">
        <v>14</v>
      </c>
      <c r="D254">
        <v>10</v>
      </c>
      <c r="E254" s="35">
        <f>INDEX(Lotteries!C:C,MATCH(C254,Lotteries!A:A,0))*D254</f>
        <v>100</v>
      </c>
      <c r="F254" s="4">
        <f>D254*INDEX(Lotteries!G:G,MATCH(C254,Lotteries!A:A,0))</f>
        <v>0.36363636363636365</v>
      </c>
      <c r="G254" s="4">
        <f>INDEX(Lotteries!E:E,MATCH(C254,Lotteries!A:A,0))*D254/INDEX(Lotteries!D:D,MATCH(C254,Lotteries!A:A,0))*(INDEX(Lotteries!D:D,MATCH(C254,Lotteries!A:A,0))-D254)/INDEX(Lotteries!D:D,MATCH(C254,Lotteries!A:A,0))*(INDEX(Lotteries!D:D,MATCH(C254,Lotteries!A:A,0))-INDEX(Lotteries!E:E,MATCH(C254,Lotteries!A:A,0)))/(INDEX(Lotteries!D:D,MATCH(C254,Lotteries!A:A,0))-1)</f>
        <v>0.3311832291876638</v>
      </c>
      <c r="H254" s="2" t="s">
        <v>11</v>
      </c>
    </row>
    <row r="255" spans="1:8" x14ac:dyDescent="0.35">
      <c r="A255">
        <v>254</v>
      </c>
      <c r="B255">
        <v>7</v>
      </c>
      <c r="C255" s="39">
        <v>14</v>
      </c>
      <c r="D255">
        <v>15</v>
      </c>
      <c r="E255" s="35">
        <f>INDEX(Lotteries!C:C,MATCH(C255,Lotteries!A:A,0))*D255</f>
        <v>150</v>
      </c>
      <c r="F255" s="4">
        <f>D255*INDEX(Lotteries!G:G,MATCH(C255,Lotteries!A:A,0))</f>
        <v>0.54545454545454541</v>
      </c>
      <c r="G255" s="4">
        <f>INDEX(Lotteries!E:E,MATCH(C255,Lotteries!A:A,0))*D255/INDEX(Lotteries!D:D,MATCH(C255,Lotteries!A:A,0))*(INDEX(Lotteries!D:D,MATCH(C255,Lotteries!A:A,0))-D255)/INDEX(Lotteries!D:D,MATCH(C255,Lotteries!A:A,0))*(INDEX(Lotteries!D:D,MATCH(C255,Lotteries!A:A,0))-INDEX(Lotteries!E:E,MATCH(C255,Lotteries!A:A,0)))/(INDEX(Lotteries!D:D,MATCH(C255,Lotteries!A:A,0))-1)</f>
        <v>0.48074984882080224</v>
      </c>
      <c r="H255" s="2" t="s">
        <v>8</v>
      </c>
    </row>
    <row r="256" spans="1:8" x14ac:dyDescent="0.35">
      <c r="A256">
        <v>255</v>
      </c>
      <c r="B256">
        <v>1</v>
      </c>
      <c r="C256" s="39">
        <v>14</v>
      </c>
      <c r="D256">
        <v>10</v>
      </c>
      <c r="E256" s="35">
        <f>INDEX(Lotteries!C:C,MATCH(C256,Lotteries!A:A,0))*D256</f>
        <v>100</v>
      </c>
      <c r="F256" s="4">
        <f>D256*INDEX(Lotteries!G:G,MATCH(C256,Lotteries!A:A,0))</f>
        <v>0.36363636363636365</v>
      </c>
      <c r="G256" s="4">
        <f>INDEX(Lotteries!E:E,MATCH(C256,Lotteries!A:A,0))*D256/INDEX(Lotteries!D:D,MATCH(C256,Lotteries!A:A,0))*(INDEX(Lotteries!D:D,MATCH(C256,Lotteries!A:A,0))-D256)/INDEX(Lotteries!D:D,MATCH(C256,Lotteries!A:A,0))*(INDEX(Lotteries!D:D,MATCH(C256,Lotteries!A:A,0))-INDEX(Lotteries!E:E,MATCH(C256,Lotteries!A:A,0)))/(INDEX(Lotteries!D:D,MATCH(C256,Lotteries!A:A,0))-1)</f>
        <v>0.3311832291876638</v>
      </c>
      <c r="H256" s="2" t="s">
        <v>53</v>
      </c>
    </row>
    <row r="257" spans="1:8" x14ac:dyDescent="0.35">
      <c r="A257">
        <v>256</v>
      </c>
      <c r="B257">
        <v>24</v>
      </c>
      <c r="C257" s="39">
        <v>14</v>
      </c>
      <c r="D257">
        <v>10</v>
      </c>
      <c r="E257" s="35">
        <f>INDEX(Lotteries!C:C,MATCH(C257,Lotteries!A:A,0))*D257</f>
        <v>100</v>
      </c>
      <c r="F257" s="4">
        <f>D257*INDEX(Lotteries!G:G,MATCH(C257,Lotteries!A:A,0))</f>
        <v>0.36363636363636365</v>
      </c>
      <c r="G257" s="4">
        <f>INDEX(Lotteries!E:E,MATCH(C257,Lotteries!A:A,0))*D257/INDEX(Lotteries!D:D,MATCH(C257,Lotteries!A:A,0))*(INDEX(Lotteries!D:D,MATCH(C257,Lotteries!A:A,0))-D257)/INDEX(Lotteries!D:D,MATCH(C257,Lotteries!A:A,0))*(INDEX(Lotteries!D:D,MATCH(C257,Lotteries!A:A,0))-INDEX(Lotteries!E:E,MATCH(C257,Lotteries!A:A,0)))/(INDEX(Lotteries!D:D,MATCH(C257,Lotteries!A:A,0))-1)</f>
        <v>0.3311832291876638</v>
      </c>
      <c r="H257" s="2" t="s">
        <v>31</v>
      </c>
    </row>
    <row r="258" spans="1:8" x14ac:dyDescent="0.35">
      <c r="A258">
        <v>257</v>
      </c>
      <c r="B258">
        <v>2</v>
      </c>
      <c r="C258" s="39">
        <v>14</v>
      </c>
      <c r="D258">
        <v>5</v>
      </c>
      <c r="E258" s="35">
        <f>INDEX(Lotteries!C:C,MATCH(C258,Lotteries!A:A,0))*D258</f>
        <v>50</v>
      </c>
      <c r="F258" s="4">
        <f>D258*INDEX(Lotteries!G:G,MATCH(C258,Lotteries!A:A,0))</f>
        <v>0.18181818181818182</v>
      </c>
      <c r="G258" s="4">
        <f>INDEX(Lotteries!E:E,MATCH(C258,Lotteries!A:A,0))*D258/INDEX(Lotteries!D:D,MATCH(C258,Lotteries!A:A,0))*(INDEX(Lotteries!D:D,MATCH(C258,Lotteries!A:A,0))-D258)/INDEX(Lotteries!D:D,MATCH(C258,Lotteries!A:A,0))*(INDEX(Lotteries!D:D,MATCH(C258,Lotteries!A:A,0))-INDEX(Lotteries!E:E,MATCH(C258,Lotteries!A:A,0)))/(INDEX(Lotteries!D:D,MATCH(C258,Lotteries!A:A,0))-1)</f>
        <v>0.17093327958072968</v>
      </c>
      <c r="H258" s="2" t="s">
        <v>3</v>
      </c>
    </row>
    <row r="259" spans="1:8" x14ac:dyDescent="0.35">
      <c r="A259">
        <v>258</v>
      </c>
      <c r="B259">
        <v>43</v>
      </c>
      <c r="C259" s="39">
        <v>14</v>
      </c>
      <c r="D259">
        <v>5</v>
      </c>
      <c r="E259" s="35">
        <f>INDEX(Lotteries!C:C,MATCH(C259,Lotteries!A:A,0))*D259</f>
        <v>50</v>
      </c>
      <c r="F259" s="4">
        <f>D259*INDEX(Lotteries!G:G,MATCH(C259,Lotteries!A:A,0))</f>
        <v>0.18181818181818182</v>
      </c>
      <c r="G259" s="4">
        <f>INDEX(Lotteries!E:E,MATCH(C259,Lotteries!A:A,0))*D259/INDEX(Lotteries!D:D,MATCH(C259,Lotteries!A:A,0))*(INDEX(Lotteries!D:D,MATCH(C259,Lotteries!A:A,0))-D259)/INDEX(Lotteries!D:D,MATCH(C259,Lotteries!A:A,0))*(INDEX(Lotteries!D:D,MATCH(C259,Lotteries!A:A,0))-INDEX(Lotteries!E:E,MATCH(C259,Lotteries!A:A,0)))/(INDEX(Lotteries!D:D,MATCH(C259,Lotteries!A:A,0))-1)</f>
        <v>0.17093327958072968</v>
      </c>
      <c r="H259" s="2" t="s">
        <v>97</v>
      </c>
    </row>
    <row r="260" spans="1:8" x14ac:dyDescent="0.35">
      <c r="A260">
        <v>259</v>
      </c>
      <c r="B260">
        <v>17</v>
      </c>
      <c r="C260" s="39">
        <v>14</v>
      </c>
      <c r="D260">
        <v>5</v>
      </c>
      <c r="E260" s="35">
        <f>INDEX(Lotteries!C:C,MATCH(C260,Lotteries!A:A,0))*D260</f>
        <v>50</v>
      </c>
      <c r="F260" s="4">
        <f>D260*INDEX(Lotteries!G:G,MATCH(C260,Lotteries!A:A,0))</f>
        <v>0.18181818181818182</v>
      </c>
      <c r="G260" s="4">
        <f>INDEX(Lotteries!E:E,MATCH(C260,Lotteries!A:A,0))*D260/INDEX(Lotteries!D:D,MATCH(C260,Lotteries!A:A,0))*(INDEX(Lotteries!D:D,MATCH(C260,Lotteries!A:A,0))-D260)/INDEX(Lotteries!D:D,MATCH(C260,Lotteries!A:A,0))*(INDEX(Lotteries!D:D,MATCH(C260,Lotteries!A:A,0))-INDEX(Lotteries!E:E,MATCH(C260,Lotteries!A:A,0)))/(INDEX(Lotteries!D:D,MATCH(C260,Lotteries!A:A,0))-1)</f>
        <v>0.17093327958072968</v>
      </c>
      <c r="H260" s="2" t="s">
        <v>24</v>
      </c>
    </row>
    <row r="261" spans="1:8" x14ac:dyDescent="0.35">
      <c r="A261">
        <v>260</v>
      </c>
      <c r="B261">
        <f>INDEX(Persons!A:A,MATCH(Sales!H261,Persons!B:B,0))</f>
        <v>33</v>
      </c>
      <c r="C261" s="39">
        <v>15</v>
      </c>
      <c r="D261">
        <v>10</v>
      </c>
      <c r="E261" s="35">
        <f>INDEX(Lotteries!C:C,MATCH(C261,Lotteries!A:A,0))*D261</f>
        <v>100</v>
      </c>
      <c r="F261" s="4">
        <f>D261*INDEX(Lotteries!G:G,MATCH(C261,Lotteries!A:A,0))</f>
        <v>0.65217391304347827</v>
      </c>
      <c r="G261" s="4">
        <f>INDEX(Lotteries!E:E,MATCH(C261,Lotteries!A:A,0))*D261/INDEX(Lotteries!D:D,MATCH(C261,Lotteries!A:A,0))*(INDEX(Lotteries!D:D,MATCH(C261,Lotteries!A:A,0))-D261)/INDEX(Lotteries!D:D,MATCH(C261,Lotteries!A:A,0))*(INDEX(Lotteries!D:D,MATCH(C261,Lotteries!A:A,0))-INDEX(Lotteries!E:E,MATCH(C261,Lotteries!A:A,0)))/(INDEX(Lotteries!D:D,MATCH(C261,Lotteries!A:A,0))-1)</f>
        <v>0.54934668356218452</v>
      </c>
      <c r="H261" s="2" t="s">
        <v>89</v>
      </c>
    </row>
    <row r="262" spans="1:8" x14ac:dyDescent="0.35">
      <c r="A262">
        <v>261</v>
      </c>
      <c r="B262">
        <f>INDEX(Persons!A:A,MATCH(Sales!H262,Persons!B:B,0))</f>
        <v>6</v>
      </c>
      <c r="C262" s="39">
        <v>15</v>
      </c>
      <c r="D262">
        <v>5</v>
      </c>
      <c r="E262" s="35">
        <f>INDEX(Lotteries!C:C,MATCH(C262,Lotteries!A:A,0))*D262</f>
        <v>50</v>
      </c>
      <c r="F262" s="4">
        <f>D262*INDEX(Lotteries!G:G,MATCH(C262,Lotteries!A:A,0))</f>
        <v>0.32608695652173914</v>
      </c>
      <c r="G262" s="4">
        <f>INDEX(Lotteries!E:E,MATCH(C262,Lotteries!A:A,0))*D262/INDEX(Lotteries!D:D,MATCH(C262,Lotteries!A:A,0))*(INDEX(Lotteries!D:D,MATCH(C262,Lotteries!A:A,0))-D262)/INDEX(Lotteries!D:D,MATCH(C262,Lotteries!A:A,0))*(INDEX(Lotteries!D:D,MATCH(C262,Lotteries!A:A,0))-INDEX(Lotteries!E:E,MATCH(C262,Lotteries!A:A,0)))/(INDEX(Lotteries!D:D,MATCH(C262,Lotteries!A:A,0))-1)</f>
        <v>0.29142171627993935</v>
      </c>
      <c r="H262" s="2" t="s">
        <v>7</v>
      </c>
    </row>
    <row r="263" spans="1:8" x14ac:dyDescent="0.35">
      <c r="A263">
        <v>262</v>
      </c>
      <c r="B263">
        <f>INDEX(Persons!A:A,MATCH(Sales!H263,Persons!B:B,0))</f>
        <v>37</v>
      </c>
      <c r="C263" s="39">
        <v>15</v>
      </c>
      <c r="D263">
        <v>10</v>
      </c>
      <c r="E263" s="35">
        <f>INDEX(Lotteries!C:C,MATCH(C263,Lotteries!A:A,0))*D263</f>
        <v>100</v>
      </c>
      <c r="F263" s="4">
        <f>D263*INDEX(Lotteries!G:G,MATCH(C263,Lotteries!A:A,0))</f>
        <v>0.65217391304347827</v>
      </c>
      <c r="G263" s="4">
        <f>INDEX(Lotteries!E:E,MATCH(C263,Lotteries!A:A,0))*D263/INDEX(Lotteries!D:D,MATCH(C263,Lotteries!A:A,0))*(INDEX(Lotteries!D:D,MATCH(C263,Lotteries!A:A,0))-D263)/INDEX(Lotteries!D:D,MATCH(C263,Lotteries!A:A,0))*(INDEX(Lotteries!D:D,MATCH(C263,Lotteries!A:A,0))-INDEX(Lotteries!E:E,MATCH(C263,Lotteries!A:A,0)))/(INDEX(Lotteries!D:D,MATCH(C263,Lotteries!A:A,0))-1)</f>
        <v>0.54934668356218452</v>
      </c>
      <c r="H263" s="2" t="s">
        <v>95</v>
      </c>
    </row>
    <row r="264" spans="1:8" x14ac:dyDescent="0.35">
      <c r="A264">
        <v>263</v>
      </c>
      <c r="B264">
        <f>INDEX(Persons!A:A,MATCH(Sales!H264,Persons!B:B,0))</f>
        <v>36</v>
      </c>
      <c r="C264" s="39">
        <v>15</v>
      </c>
      <c r="D264">
        <v>5</v>
      </c>
      <c r="E264" s="35">
        <f>INDEX(Lotteries!C:C,MATCH(C264,Lotteries!A:A,0))*D264</f>
        <v>50</v>
      </c>
      <c r="F264" s="4">
        <f>D264*INDEX(Lotteries!G:G,MATCH(C264,Lotteries!A:A,0))</f>
        <v>0.32608695652173914</v>
      </c>
      <c r="G264" s="4">
        <f>INDEX(Lotteries!E:E,MATCH(C264,Lotteries!A:A,0))*D264/INDEX(Lotteries!D:D,MATCH(C264,Lotteries!A:A,0))*(INDEX(Lotteries!D:D,MATCH(C264,Lotteries!A:A,0))-D264)/INDEX(Lotteries!D:D,MATCH(C264,Lotteries!A:A,0))*(INDEX(Lotteries!D:D,MATCH(C264,Lotteries!A:A,0))-INDEX(Lotteries!E:E,MATCH(C264,Lotteries!A:A,0)))/(INDEX(Lotteries!D:D,MATCH(C264,Lotteries!A:A,0))-1)</f>
        <v>0.29142171627993935</v>
      </c>
      <c r="H264" s="2" t="s">
        <v>56</v>
      </c>
    </row>
    <row r="265" spans="1:8" x14ac:dyDescent="0.35">
      <c r="A265">
        <v>264</v>
      </c>
      <c r="B265">
        <f>INDEX(Persons!A:A,MATCH(Sales!H265,Persons!B:B,0))</f>
        <v>34</v>
      </c>
      <c r="C265" s="39">
        <v>15</v>
      </c>
      <c r="D265">
        <v>5</v>
      </c>
      <c r="E265" s="35">
        <f>INDEX(Lotteries!C:C,MATCH(C265,Lotteries!A:A,0))*D265</f>
        <v>50</v>
      </c>
      <c r="F265" s="4">
        <f>D265*INDEX(Lotteries!G:G,MATCH(C265,Lotteries!A:A,0))</f>
        <v>0.32608695652173914</v>
      </c>
      <c r="G265" s="4">
        <f>INDEX(Lotteries!E:E,MATCH(C265,Lotteries!A:A,0))*D265/INDEX(Lotteries!D:D,MATCH(C265,Lotteries!A:A,0))*(INDEX(Lotteries!D:D,MATCH(C265,Lotteries!A:A,0))-D265)/INDEX(Lotteries!D:D,MATCH(C265,Lotteries!A:A,0))*(INDEX(Lotteries!D:D,MATCH(C265,Lotteries!A:A,0))-INDEX(Lotteries!E:E,MATCH(C265,Lotteries!A:A,0)))/(INDEX(Lotteries!D:D,MATCH(C265,Lotteries!A:A,0))-1)</f>
        <v>0.29142171627993935</v>
      </c>
      <c r="H265" s="2" t="s">
        <v>54</v>
      </c>
    </row>
    <row r="266" spans="1:8" x14ac:dyDescent="0.35">
      <c r="A266">
        <v>265</v>
      </c>
      <c r="B266">
        <f>INDEX(Persons!A:A,MATCH(Sales!H266,Persons!B:B,0))</f>
        <v>35</v>
      </c>
      <c r="C266" s="39">
        <v>15</v>
      </c>
      <c r="D266">
        <v>5</v>
      </c>
      <c r="E266" s="35">
        <f>INDEX(Lotteries!C:C,MATCH(C266,Lotteries!A:A,0))*D266</f>
        <v>50</v>
      </c>
      <c r="F266" s="4">
        <f>D266*INDEX(Lotteries!G:G,MATCH(C266,Lotteries!A:A,0))</f>
        <v>0.32608695652173914</v>
      </c>
      <c r="G266" s="4">
        <f>INDEX(Lotteries!E:E,MATCH(C266,Lotteries!A:A,0))*D266/INDEX(Lotteries!D:D,MATCH(C266,Lotteries!A:A,0))*(INDEX(Lotteries!D:D,MATCH(C266,Lotteries!A:A,0))-D266)/INDEX(Lotteries!D:D,MATCH(C266,Lotteries!A:A,0))*(INDEX(Lotteries!D:D,MATCH(C266,Lotteries!A:A,0))-INDEX(Lotteries!E:E,MATCH(C266,Lotteries!A:A,0)))/(INDEX(Lotteries!D:D,MATCH(C266,Lotteries!A:A,0))-1)</f>
        <v>0.29142171627993935</v>
      </c>
      <c r="H266" s="2" t="s">
        <v>55</v>
      </c>
    </row>
    <row r="267" spans="1:8" x14ac:dyDescent="0.35">
      <c r="A267">
        <v>266</v>
      </c>
      <c r="B267">
        <f>INDEX(Persons!A:A,MATCH(Sales!H267,Persons!B:B,0))</f>
        <v>20</v>
      </c>
      <c r="C267" s="39">
        <v>15</v>
      </c>
      <c r="D267">
        <v>5</v>
      </c>
      <c r="E267" s="35">
        <f>INDEX(Lotteries!C:C,MATCH(C267,Lotteries!A:A,0))*D267</f>
        <v>50</v>
      </c>
      <c r="F267" s="4">
        <f>D267*INDEX(Lotteries!G:G,MATCH(C267,Lotteries!A:A,0))</f>
        <v>0.32608695652173914</v>
      </c>
      <c r="G267" s="4">
        <f>INDEX(Lotteries!E:E,MATCH(C267,Lotteries!A:A,0))*D267/INDEX(Lotteries!D:D,MATCH(C267,Lotteries!A:A,0))*(INDEX(Lotteries!D:D,MATCH(C267,Lotteries!A:A,0))-D267)/INDEX(Lotteries!D:D,MATCH(C267,Lotteries!A:A,0))*(INDEX(Lotteries!D:D,MATCH(C267,Lotteries!A:A,0))-INDEX(Lotteries!E:E,MATCH(C267,Lotteries!A:A,0)))/(INDEX(Lotteries!D:D,MATCH(C267,Lotteries!A:A,0))-1)</f>
        <v>0.29142171627993935</v>
      </c>
      <c r="H267" s="2" t="s">
        <v>27</v>
      </c>
    </row>
    <row r="268" spans="1:8" x14ac:dyDescent="0.35">
      <c r="A268">
        <v>267</v>
      </c>
      <c r="B268">
        <f>INDEX(Persons!A:A,MATCH(Sales!H268,Persons!B:B,0))</f>
        <v>43</v>
      </c>
      <c r="C268" s="39">
        <v>15</v>
      </c>
      <c r="D268">
        <v>5</v>
      </c>
      <c r="E268" s="35">
        <f>INDEX(Lotteries!C:C,MATCH(C268,Lotteries!A:A,0))*D268</f>
        <v>50</v>
      </c>
      <c r="F268" s="4">
        <f>D268*INDEX(Lotteries!G:G,MATCH(C268,Lotteries!A:A,0))</f>
        <v>0.32608695652173914</v>
      </c>
      <c r="G268" s="4">
        <f>INDEX(Lotteries!E:E,MATCH(C268,Lotteries!A:A,0))*D268/INDEX(Lotteries!D:D,MATCH(C268,Lotteries!A:A,0))*(INDEX(Lotteries!D:D,MATCH(C268,Lotteries!A:A,0))-D268)/INDEX(Lotteries!D:D,MATCH(C268,Lotteries!A:A,0))*(INDEX(Lotteries!D:D,MATCH(C268,Lotteries!A:A,0))-INDEX(Lotteries!E:E,MATCH(C268,Lotteries!A:A,0)))/(INDEX(Lotteries!D:D,MATCH(C268,Lotteries!A:A,0))-1)</f>
        <v>0.29142171627993935</v>
      </c>
      <c r="H268" s="2" t="s">
        <v>97</v>
      </c>
    </row>
    <row r="269" spans="1:8" x14ac:dyDescent="0.35">
      <c r="A269">
        <v>268</v>
      </c>
      <c r="B269">
        <f>INDEX(Persons!A:A,MATCH(Sales!H269,Persons!B:B,0))</f>
        <v>10</v>
      </c>
      <c r="C269" s="39">
        <v>15</v>
      </c>
      <c r="D269">
        <v>10</v>
      </c>
      <c r="E269" s="35">
        <f>INDEX(Lotteries!C:C,MATCH(C269,Lotteries!A:A,0))*D269</f>
        <v>100</v>
      </c>
      <c r="F269" s="4">
        <f>D269*INDEX(Lotteries!G:G,MATCH(C269,Lotteries!A:A,0))</f>
        <v>0.65217391304347827</v>
      </c>
      <c r="G269" s="4">
        <f>INDEX(Lotteries!E:E,MATCH(C269,Lotteries!A:A,0))*D269/INDEX(Lotteries!D:D,MATCH(C269,Lotteries!A:A,0))*(INDEX(Lotteries!D:D,MATCH(C269,Lotteries!A:A,0))-D269)/INDEX(Lotteries!D:D,MATCH(C269,Lotteries!A:A,0))*(INDEX(Lotteries!D:D,MATCH(C269,Lotteries!A:A,0))-INDEX(Lotteries!E:E,MATCH(C269,Lotteries!A:A,0)))/(INDEX(Lotteries!D:D,MATCH(C269,Lotteries!A:A,0))-1)</f>
        <v>0.54934668356218452</v>
      </c>
      <c r="H269" s="2" t="s">
        <v>11</v>
      </c>
    </row>
    <row r="270" spans="1:8" x14ac:dyDescent="0.35">
      <c r="A270">
        <v>269</v>
      </c>
      <c r="B270">
        <f>INDEX(Persons!A:A,MATCH(Sales!H270,Persons!B:B,0))</f>
        <v>14</v>
      </c>
      <c r="C270" s="39">
        <v>15</v>
      </c>
      <c r="D270">
        <v>5</v>
      </c>
      <c r="E270" s="35">
        <f>INDEX(Lotteries!C:C,MATCH(C270,Lotteries!A:A,0))*D270</f>
        <v>50</v>
      </c>
      <c r="F270" s="4">
        <f>D270*INDEX(Lotteries!G:G,MATCH(C270,Lotteries!A:A,0))</f>
        <v>0.32608695652173914</v>
      </c>
      <c r="G270" s="4">
        <f>INDEX(Lotteries!E:E,MATCH(C270,Lotteries!A:A,0))*D270/INDEX(Lotteries!D:D,MATCH(C270,Lotteries!A:A,0))*(INDEX(Lotteries!D:D,MATCH(C270,Lotteries!A:A,0))-D270)/INDEX(Lotteries!D:D,MATCH(C270,Lotteries!A:A,0))*(INDEX(Lotteries!D:D,MATCH(C270,Lotteries!A:A,0))-INDEX(Lotteries!E:E,MATCH(C270,Lotteries!A:A,0)))/(INDEX(Lotteries!D:D,MATCH(C270,Lotteries!A:A,0))-1)</f>
        <v>0.29142171627993935</v>
      </c>
      <c r="H270" s="2" t="s">
        <v>15</v>
      </c>
    </row>
    <row r="271" spans="1:8" x14ac:dyDescent="0.35">
      <c r="A271">
        <v>270</v>
      </c>
      <c r="B271">
        <f>INDEX(Persons!A:A,MATCH(Sales!H271,Persons!B:B,0))</f>
        <v>44</v>
      </c>
      <c r="C271" s="39">
        <v>15</v>
      </c>
      <c r="D271">
        <v>5</v>
      </c>
      <c r="E271" s="35">
        <f>INDEX(Lotteries!C:C,MATCH(C271,Lotteries!A:A,0))*D271</f>
        <v>50</v>
      </c>
      <c r="F271" s="4">
        <f>D271*INDEX(Lotteries!G:G,MATCH(C271,Lotteries!A:A,0))</f>
        <v>0.32608695652173914</v>
      </c>
      <c r="G271" s="4">
        <f>INDEX(Lotteries!E:E,MATCH(C271,Lotteries!A:A,0))*D271/INDEX(Lotteries!D:D,MATCH(C271,Lotteries!A:A,0))*(INDEX(Lotteries!D:D,MATCH(C271,Lotteries!A:A,0))-D271)/INDEX(Lotteries!D:D,MATCH(C271,Lotteries!A:A,0))*(INDEX(Lotteries!D:D,MATCH(C271,Lotteries!A:A,0))-INDEX(Lotteries!E:E,MATCH(C271,Lotteries!A:A,0)))/(INDEX(Lotteries!D:D,MATCH(C271,Lotteries!A:A,0))-1)</f>
        <v>0.29142171627993935</v>
      </c>
      <c r="H271" s="2" t="s">
        <v>98</v>
      </c>
    </row>
    <row r="272" spans="1:8" x14ac:dyDescent="0.35">
      <c r="A272">
        <v>271</v>
      </c>
      <c r="B272">
        <f>INDEX(Persons!A:A,MATCH(Sales!H272,Persons!B:B,0))</f>
        <v>1</v>
      </c>
      <c r="C272" s="39">
        <v>15</v>
      </c>
      <c r="D272">
        <v>15</v>
      </c>
      <c r="E272" s="35">
        <f>INDEX(Lotteries!C:C,MATCH(C272,Lotteries!A:A,0))*D272</f>
        <v>150</v>
      </c>
      <c r="F272" s="4">
        <f>D272*INDEX(Lotteries!G:G,MATCH(C272,Lotteries!A:A,0))</f>
        <v>0.97826086956521741</v>
      </c>
      <c r="G272" s="4">
        <f>INDEX(Lotteries!E:E,MATCH(C272,Lotteries!A:A,0))*D272/INDEX(Lotteries!D:D,MATCH(C272,Lotteries!A:A,0))*(INDEX(Lotteries!D:D,MATCH(C272,Lotteries!A:A,0))-D272)/INDEX(Lotteries!D:D,MATCH(C272,Lotteries!A:A,0))*(INDEX(Lotteries!D:D,MATCH(C272,Lotteries!A:A,0))-INDEX(Lotteries!E:E,MATCH(C272,Lotteries!A:A,0)))/(INDEX(Lotteries!D:D,MATCH(C272,Lotteries!A:A,0))-1)</f>
        <v>0.77377490184673547</v>
      </c>
      <c r="H272" s="2" t="s">
        <v>53</v>
      </c>
    </row>
    <row r="273" spans="1:8" x14ac:dyDescent="0.35">
      <c r="A273">
        <v>272</v>
      </c>
      <c r="B273">
        <f>INDEX(Persons!A:A,MATCH(Sales!H273,Persons!B:B,0))</f>
        <v>15</v>
      </c>
      <c r="C273" s="39">
        <v>15</v>
      </c>
      <c r="D273">
        <v>5</v>
      </c>
      <c r="E273" s="35">
        <f>INDEX(Lotteries!C:C,MATCH(C273,Lotteries!A:A,0))*D273</f>
        <v>50</v>
      </c>
      <c r="F273" s="4">
        <f>D273*INDEX(Lotteries!G:G,MATCH(C273,Lotteries!A:A,0))</f>
        <v>0.32608695652173914</v>
      </c>
      <c r="G273" s="4">
        <f>INDEX(Lotteries!E:E,MATCH(C273,Lotteries!A:A,0))*D273/INDEX(Lotteries!D:D,MATCH(C273,Lotteries!A:A,0))*(INDEX(Lotteries!D:D,MATCH(C273,Lotteries!A:A,0))-D273)/INDEX(Lotteries!D:D,MATCH(C273,Lotteries!A:A,0))*(INDEX(Lotteries!D:D,MATCH(C273,Lotteries!A:A,0))-INDEX(Lotteries!E:E,MATCH(C273,Lotteries!A:A,0)))/(INDEX(Lotteries!D:D,MATCH(C273,Lotteries!A:A,0))-1)</f>
        <v>0.29142171627993935</v>
      </c>
      <c r="H273" s="2" t="s">
        <v>16</v>
      </c>
    </row>
    <row r="274" spans="1:8" x14ac:dyDescent="0.35">
      <c r="A274">
        <v>273</v>
      </c>
      <c r="B274">
        <f>INDEX(Persons!A:A,MATCH(Sales!H274,Persons!B:B,0))</f>
        <v>39</v>
      </c>
      <c r="C274" s="39">
        <v>15</v>
      </c>
      <c r="D274">
        <v>2</v>
      </c>
      <c r="E274" s="35">
        <f>INDEX(Lotteries!C:C,MATCH(C274,Lotteries!A:A,0))*D274</f>
        <v>20</v>
      </c>
      <c r="F274" s="4">
        <f>D274*INDEX(Lotteries!G:G,MATCH(C274,Lotteries!A:A,0))</f>
        <v>0.13043478260869565</v>
      </c>
      <c r="G274" s="4">
        <f>INDEX(Lotteries!E:E,MATCH(C274,Lotteries!A:A,0))*D274/INDEX(Lotteries!D:D,MATCH(C274,Lotteries!A:A,0))*(INDEX(Lotteries!D:D,MATCH(C274,Lotteries!A:A,0))-D274)/INDEX(Lotteries!D:D,MATCH(C274,Lotteries!A:A,0))*(INDEX(Lotteries!D:D,MATCH(C274,Lotteries!A:A,0))-INDEX(Lotteries!E:E,MATCH(C274,Lotteries!A:A,0)))/(INDEX(Lotteries!D:D,MATCH(C274,Lotteries!A:A,0))-1)</f>
        <v>0.12058829639169905</v>
      </c>
      <c r="H274" s="2" t="s">
        <v>92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workbookViewId="0">
      <selection activeCell="M62" sqref="M62"/>
    </sheetView>
  </sheetViews>
  <sheetFormatPr defaultRowHeight="14.5" x14ac:dyDescent="0.35"/>
  <cols>
    <col min="2" max="2" width="11.1796875" customWidth="1"/>
    <col min="3" max="3" width="11" customWidth="1"/>
    <col min="5" max="5" width="8.90625" style="2"/>
  </cols>
  <sheetData>
    <row r="1" spans="1:5" x14ac:dyDescent="0.35">
      <c r="A1" t="s">
        <v>0</v>
      </c>
      <c r="B1" t="s">
        <v>19</v>
      </c>
      <c r="C1" t="s">
        <v>18</v>
      </c>
      <c r="D1" t="s">
        <v>21</v>
      </c>
    </row>
    <row r="2" spans="1:5" x14ac:dyDescent="0.35">
      <c r="A2">
        <v>1</v>
      </c>
      <c r="B2">
        <v>3</v>
      </c>
      <c r="C2">
        <v>1</v>
      </c>
      <c r="D2">
        <v>1</v>
      </c>
      <c r="E2" s="2" t="s">
        <v>4</v>
      </c>
    </row>
    <row r="3" spans="1:5" x14ac:dyDescent="0.35">
      <c r="A3">
        <v>2</v>
      </c>
      <c r="B3">
        <v>5</v>
      </c>
      <c r="C3">
        <v>1</v>
      </c>
      <c r="D3">
        <v>1</v>
      </c>
      <c r="E3" s="2" t="s">
        <v>6</v>
      </c>
    </row>
    <row r="4" spans="1:5" x14ac:dyDescent="0.35">
      <c r="A4">
        <v>3</v>
      </c>
      <c r="B4">
        <v>7</v>
      </c>
      <c r="C4">
        <v>1</v>
      </c>
      <c r="D4">
        <v>1</v>
      </c>
      <c r="E4" s="2" t="s">
        <v>8</v>
      </c>
    </row>
    <row r="5" spans="1:5" x14ac:dyDescent="0.35">
      <c r="A5">
        <v>4</v>
      </c>
      <c r="B5">
        <v>8</v>
      </c>
      <c r="C5">
        <v>1</v>
      </c>
      <c r="D5">
        <v>1</v>
      </c>
      <c r="E5" s="2" t="s">
        <v>9</v>
      </c>
    </row>
    <row r="6" spans="1:5" x14ac:dyDescent="0.35">
      <c r="A6">
        <v>5</v>
      </c>
      <c r="B6">
        <v>9</v>
      </c>
      <c r="C6">
        <v>1</v>
      </c>
      <c r="D6">
        <v>1</v>
      </c>
      <c r="E6" s="2" t="s">
        <v>10</v>
      </c>
    </row>
    <row r="7" spans="1:5" x14ac:dyDescent="0.35">
      <c r="A7">
        <v>6</v>
      </c>
      <c r="B7">
        <v>12</v>
      </c>
      <c r="C7">
        <v>1</v>
      </c>
      <c r="D7">
        <v>1</v>
      </c>
      <c r="E7" s="2" t="s">
        <v>13</v>
      </c>
    </row>
    <row r="8" spans="1:5" x14ac:dyDescent="0.35">
      <c r="A8">
        <v>7</v>
      </c>
      <c r="B8">
        <v>14</v>
      </c>
      <c r="C8">
        <v>1</v>
      </c>
      <c r="D8">
        <v>2</v>
      </c>
      <c r="E8" s="2" t="s">
        <v>15</v>
      </c>
    </row>
    <row r="9" spans="1:5" x14ac:dyDescent="0.35">
      <c r="A9">
        <v>8</v>
      </c>
      <c r="B9">
        <v>15</v>
      </c>
      <c r="C9">
        <v>1</v>
      </c>
      <c r="D9">
        <v>2</v>
      </c>
      <c r="E9" s="2" t="s">
        <v>16</v>
      </c>
    </row>
    <row r="10" spans="1:5" x14ac:dyDescent="0.35">
      <c r="A10">
        <v>9</v>
      </c>
      <c r="B10">
        <v>19</v>
      </c>
      <c r="C10">
        <v>2</v>
      </c>
      <c r="D10">
        <v>1</v>
      </c>
      <c r="E10" s="2" t="s">
        <v>26</v>
      </c>
    </row>
    <row r="11" spans="1:5" x14ac:dyDescent="0.35">
      <c r="A11">
        <v>10</v>
      </c>
      <c r="B11">
        <v>20</v>
      </c>
      <c r="C11">
        <v>2</v>
      </c>
      <c r="D11">
        <v>1</v>
      </c>
      <c r="E11" s="2" t="s">
        <v>27</v>
      </c>
    </row>
    <row r="12" spans="1:5" x14ac:dyDescent="0.35">
      <c r="A12">
        <v>11</v>
      </c>
      <c r="B12">
        <v>8</v>
      </c>
      <c r="C12">
        <v>2</v>
      </c>
      <c r="D12">
        <v>1</v>
      </c>
      <c r="E12" s="2" t="s">
        <v>9</v>
      </c>
    </row>
    <row r="13" spans="1:5" x14ac:dyDescent="0.35">
      <c r="A13">
        <v>12</v>
      </c>
      <c r="B13">
        <v>22</v>
      </c>
      <c r="C13">
        <v>2</v>
      </c>
      <c r="D13">
        <v>1</v>
      </c>
      <c r="E13" s="2" t="s">
        <v>29</v>
      </c>
    </row>
    <row r="14" spans="1:5" x14ac:dyDescent="0.35">
      <c r="A14">
        <v>13</v>
      </c>
      <c r="B14">
        <v>10</v>
      </c>
      <c r="C14">
        <v>2</v>
      </c>
      <c r="D14">
        <v>1</v>
      </c>
      <c r="E14" s="2" t="s">
        <v>11</v>
      </c>
    </row>
    <row r="15" spans="1:5" x14ac:dyDescent="0.35">
      <c r="A15">
        <v>14</v>
      </c>
      <c r="B15">
        <v>23</v>
      </c>
      <c r="C15">
        <v>2</v>
      </c>
      <c r="D15">
        <v>1</v>
      </c>
      <c r="E15" s="2" t="s">
        <v>30</v>
      </c>
    </row>
    <row r="16" spans="1:5" x14ac:dyDescent="0.35">
      <c r="A16">
        <v>15</v>
      </c>
      <c r="B16">
        <v>3</v>
      </c>
      <c r="C16">
        <v>3</v>
      </c>
      <c r="D16">
        <v>1</v>
      </c>
      <c r="E16" s="2" t="s">
        <v>4</v>
      </c>
    </row>
    <row r="17" spans="1:5" x14ac:dyDescent="0.35">
      <c r="A17">
        <v>16</v>
      </c>
      <c r="B17">
        <v>5</v>
      </c>
      <c r="C17">
        <v>3</v>
      </c>
      <c r="D17">
        <v>1</v>
      </c>
      <c r="E17" s="2" t="s">
        <v>6</v>
      </c>
    </row>
    <row r="18" spans="1:5" x14ac:dyDescent="0.35">
      <c r="A18">
        <v>17</v>
      </c>
      <c r="B18">
        <v>6</v>
      </c>
      <c r="C18">
        <v>3</v>
      </c>
      <c r="D18">
        <v>1</v>
      </c>
      <c r="E18" s="2" t="s">
        <v>7</v>
      </c>
    </row>
    <row r="19" spans="1:5" x14ac:dyDescent="0.35">
      <c r="A19">
        <v>18</v>
      </c>
      <c r="B19">
        <v>21</v>
      </c>
      <c r="C19">
        <v>3</v>
      </c>
      <c r="D19">
        <v>1</v>
      </c>
      <c r="E19" s="2" t="s">
        <v>28</v>
      </c>
    </row>
    <row r="20" spans="1:5" x14ac:dyDescent="0.35">
      <c r="A20">
        <v>19</v>
      </c>
      <c r="B20">
        <v>8</v>
      </c>
      <c r="C20">
        <v>3</v>
      </c>
      <c r="D20">
        <v>1</v>
      </c>
      <c r="E20" s="2" t="s">
        <v>9</v>
      </c>
    </row>
    <row r="21" spans="1:5" x14ac:dyDescent="0.35">
      <c r="A21">
        <v>20</v>
      </c>
      <c r="B21">
        <v>10</v>
      </c>
      <c r="C21">
        <v>3</v>
      </c>
      <c r="D21">
        <v>1</v>
      </c>
      <c r="E21" s="2" t="s">
        <v>11</v>
      </c>
    </row>
    <row r="22" spans="1:5" x14ac:dyDescent="0.35">
      <c r="A22">
        <v>21</v>
      </c>
      <c r="B22">
        <v>23</v>
      </c>
      <c r="C22">
        <v>4</v>
      </c>
      <c r="D22">
        <v>1</v>
      </c>
      <c r="E22" s="2" t="s">
        <v>30</v>
      </c>
    </row>
    <row r="23" spans="1:5" x14ac:dyDescent="0.35">
      <c r="A23">
        <v>22</v>
      </c>
      <c r="B23">
        <v>8</v>
      </c>
      <c r="C23">
        <v>4</v>
      </c>
      <c r="D23">
        <v>1</v>
      </c>
      <c r="E23" s="2" t="s">
        <v>9</v>
      </c>
    </row>
    <row r="24" spans="1:5" x14ac:dyDescent="0.35">
      <c r="A24">
        <v>23</v>
      </c>
      <c r="B24">
        <v>9</v>
      </c>
      <c r="C24">
        <v>4</v>
      </c>
      <c r="D24">
        <v>1</v>
      </c>
      <c r="E24" s="2" t="s">
        <v>10</v>
      </c>
    </row>
    <row r="25" spans="1:5" x14ac:dyDescent="0.35">
      <c r="A25">
        <v>24</v>
      </c>
      <c r="B25">
        <v>4</v>
      </c>
      <c r="C25">
        <v>4</v>
      </c>
      <c r="D25">
        <v>1</v>
      </c>
      <c r="E25" s="2" t="s">
        <v>5</v>
      </c>
    </row>
    <row r="26" spans="1:5" x14ac:dyDescent="0.35">
      <c r="A26">
        <v>25</v>
      </c>
      <c r="B26">
        <v>29</v>
      </c>
      <c r="C26">
        <v>4</v>
      </c>
      <c r="D26">
        <v>1</v>
      </c>
      <c r="E26" s="2" t="s">
        <v>39</v>
      </c>
    </row>
    <row r="27" spans="1:5" x14ac:dyDescent="0.35">
      <c r="A27">
        <v>26</v>
      </c>
      <c r="B27">
        <v>9</v>
      </c>
      <c r="C27">
        <v>5</v>
      </c>
      <c r="D27">
        <v>1</v>
      </c>
      <c r="E27" s="2" t="s">
        <v>10</v>
      </c>
    </row>
    <row r="28" spans="1:5" x14ac:dyDescent="0.35">
      <c r="A28">
        <v>27</v>
      </c>
      <c r="B28">
        <v>13</v>
      </c>
      <c r="C28">
        <v>5</v>
      </c>
      <c r="D28">
        <v>1</v>
      </c>
      <c r="E28" s="2" t="s">
        <v>14</v>
      </c>
    </row>
    <row r="29" spans="1:5" x14ac:dyDescent="0.35">
      <c r="A29">
        <v>28</v>
      </c>
      <c r="B29">
        <v>19</v>
      </c>
      <c r="C29">
        <v>5</v>
      </c>
      <c r="D29">
        <v>1</v>
      </c>
      <c r="E29" s="2" t="s">
        <v>26</v>
      </c>
    </row>
    <row r="30" spans="1:5" x14ac:dyDescent="0.35">
      <c r="A30">
        <v>29</v>
      </c>
      <c r="B30">
        <v>7</v>
      </c>
      <c r="C30">
        <v>5</v>
      </c>
      <c r="D30">
        <v>1</v>
      </c>
      <c r="E30" s="2" t="s">
        <v>8</v>
      </c>
    </row>
    <row r="31" spans="1:5" x14ac:dyDescent="0.35">
      <c r="A31">
        <v>30</v>
      </c>
      <c r="B31">
        <v>1</v>
      </c>
      <c r="C31">
        <v>5</v>
      </c>
      <c r="D31">
        <v>1</v>
      </c>
      <c r="E31" s="2" t="s">
        <v>53</v>
      </c>
    </row>
    <row r="32" spans="1:5" x14ac:dyDescent="0.35">
      <c r="A32">
        <v>31</v>
      </c>
      <c r="B32">
        <v>14</v>
      </c>
      <c r="C32">
        <v>6</v>
      </c>
      <c r="D32">
        <v>1</v>
      </c>
      <c r="E32" s="2" t="s">
        <v>15</v>
      </c>
    </row>
    <row r="33" spans="1:5" x14ac:dyDescent="0.35">
      <c r="A33">
        <v>32</v>
      </c>
      <c r="B33">
        <v>10</v>
      </c>
      <c r="C33">
        <v>6</v>
      </c>
      <c r="D33">
        <v>1</v>
      </c>
      <c r="E33" s="2" t="s">
        <v>11</v>
      </c>
    </row>
    <row r="34" spans="1:5" x14ac:dyDescent="0.35">
      <c r="A34">
        <v>33</v>
      </c>
      <c r="B34">
        <v>7</v>
      </c>
      <c r="C34">
        <v>6</v>
      </c>
      <c r="D34">
        <v>1</v>
      </c>
      <c r="E34" s="2" t="s">
        <v>8</v>
      </c>
    </row>
    <row r="35" spans="1:5" x14ac:dyDescent="0.35">
      <c r="A35">
        <v>34</v>
      </c>
      <c r="B35">
        <v>12</v>
      </c>
      <c r="C35">
        <v>6</v>
      </c>
      <c r="D35">
        <v>1</v>
      </c>
      <c r="E35" s="2" t="s">
        <v>13</v>
      </c>
    </row>
    <row r="36" spans="1:5" x14ac:dyDescent="0.35">
      <c r="A36">
        <v>35</v>
      </c>
      <c r="B36">
        <v>24</v>
      </c>
      <c r="C36">
        <v>6</v>
      </c>
      <c r="D36">
        <v>1</v>
      </c>
      <c r="E36" s="2" t="s">
        <v>31</v>
      </c>
    </row>
    <row r="37" spans="1:5" x14ac:dyDescent="0.35">
      <c r="A37">
        <v>36</v>
      </c>
      <c r="B37">
        <v>29</v>
      </c>
      <c r="C37">
        <v>7</v>
      </c>
      <c r="D37">
        <v>1</v>
      </c>
      <c r="E37" s="2" t="s">
        <v>39</v>
      </c>
    </row>
    <row r="38" spans="1:5" x14ac:dyDescent="0.35">
      <c r="A38">
        <v>37</v>
      </c>
      <c r="B38">
        <v>9</v>
      </c>
      <c r="C38">
        <v>7</v>
      </c>
      <c r="D38">
        <v>1</v>
      </c>
      <c r="E38" s="2" t="s">
        <v>10</v>
      </c>
    </row>
    <row r="39" spans="1:5" x14ac:dyDescent="0.35">
      <c r="A39">
        <v>38</v>
      </c>
      <c r="B39">
        <v>20</v>
      </c>
      <c r="C39">
        <v>7</v>
      </c>
      <c r="D39">
        <v>1</v>
      </c>
      <c r="E39" s="2" t="s">
        <v>27</v>
      </c>
    </row>
    <row r="40" spans="1:5" x14ac:dyDescent="0.35">
      <c r="A40">
        <v>39</v>
      </c>
      <c r="B40">
        <v>32</v>
      </c>
      <c r="C40">
        <v>7</v>
      </c>
      <c r="D40">
        <v>1</v>
      </c>
      <c r="E40" s="2" t="s">
        <v>42</v>
      </c>
    </row>
    <row r="41" spans="1:5" x14ac:dyDescent="0.35">
      <c r="A41">
        <v>40</v>
      </c>
      <c r="B41">
        <v>5</v>
      </c>
      <c r="C41">
        <v>7</v>
      </c>
      <c r="D41">
        <v>1</v>
      </c>
      <c r="E41" s="2" t="s">
        <v>6</v>
      </c>
    </row>
    <row r="42" spans="1:5" x14ac:dyDescent="0.35">
      <c r="A42">
        <v>41</v>
      </c>
      <c r="B42">
        <v>5</v>
      </c>
      <c r="C42">
        <v>7</v>
      </c>
      <c r="D42">
        <v>1</v>
      </c>
      <c r="E42" s="2" t="s">
        <v>6</v>
      </c>
    </row>
    <row r="43" spans="1:5" x14ac:dyDescent="0.35">
      <c r="A43">
        <v>42</v>
      </c>
      <c r="B43">
        <v>31</v>
      </c>
      <c r="C43">
        <v>7</v>
      </c>
      <c r="D43">
        <v>1</v>
      </c>
      <c r="E43" s="2" t="s">
        <v>41</v>
      </c>
    </row>
    <row r="44" spans="1:5" x14ac:dyDescent="0.35">
      <c r="A44">
        <v>43</v>
      </c>
      <c r="B44">
        <v>9</v>
      </c>
      <c r="C44">
        <v>8</v>
      </c>
      <c r="D44">
        <v>1</v>
      </c>
      <c r="E44" s="2" t="s">
        <v>10</v>
      </c>
    </row>
    <row r="45" spans="1:5" x14ac:dyDescent="0.35">
      <c r="A45">
        <v>44</v>
      </c>
      <c r="B45">
        <v>36</v>
      </c>
      <c r="C45">
        <v>8</v>
      </c>
      <c r="D45">
        <v>1</v>
      </c>
      <c r="E45" s="2" t="s">
        <v>56</v>
      </c>
    </row>
    <row r="46" spans="1:5" x14ac:dyDescent="0.35">
      <c r="A46">
        <v>45</v>
      </c>
      <c r="B46">
        <v>38</v>
      </c>
      <c r="C46">
        <v>8</v>
      </c>
      <c r="D46">
        <v>1</v>
      </c>
      <c r="E46" s="2" t="s">
        <v>71</v>
      </c>
    </row>
    <row r="47" spans="1:5" x14ac:dyDescent="0.35">
      <c r="A47">
        <v>46</v>
      </c>
      <c r="B47">
        <v>37</v>
      </c>
      <c r="C47">
        <v>8</v>
      </c>
      <c r="D47">
        <v>1</v>
      </c>
      <c r="E47" s="2" t="s">
        <v>57</v>
      </c>
    </row>
    <row r="48" spans="1:5" x14ac:dyDescent="0.35">
      <c r="A48">
        <v>47</v>
      </c>
      <c r="B48">
        <v>2</v>
      </c>
      <c r="C48">
        <v>8</v>
      </c>
      <c r="D48">
        <v>1</v>
      </c>
      <c r="E48" s="2" t="s">
        <v>3</v>
      </c>
    </row>
    <row r="49" spans="1:5" x14ac:dyDescent="0.35">
      <c r="A49">
        <v>48</v>
      </c>
      <c r="B49">
        <v>8</v>
      </c>
      <c r="C49">
        <v>8</v>
      </c>
      <c r="D49">
        <v>1</v>
      </c>
      <c r="E49" s="2" t="s">
        <v>9</v>
      </c>
    </row>
    <row r="50" spans="1:5" x14ac:dyDescent="0.35">
      <c r="A50">
        <v>49</v>
      </c>
      <c r="B50">
        <v>38</v>
      </c>
      <c r="C50">
        <v>8</v>
      </c>
      <c r="D50">
        <v>1</v>
      </c>
      <c r="E50" s="2" t="s">
        <v>71</v>
      </c>
    </row>
    <row r="51" spans="1:5" x14ac:dyDescent="0.35">
      <c r="A51">
        <v>50</v>
      </c>
      <c r="B51">
        <v>8</v>
      </c>
      <c r="C51">
        <v>9</v>
      </c>
      <c r="D51">
        <v>1</v>
      </c>
      <c r="E51" s="2" t="s">
        <v>9</v>
      </c>
    </row>
    <row r="52" spans="1:5" x14ac:dyDescent="0.35">
      <c r="A52">
        <v>51</v>
      </c>
      <c r="B52">
        <v>9</v>
      </c>
      <c r="C52">
        <v>9</v>
      </c>
      <c r="D52">
        <v>1</v>
      </c>
      <c r="E52" s="2" t="s">
        <v>10</v>
      </c>
    </row>
    <row r="53" spans="1:5" x14ac:dyDescent="0.35">
      <c r="A53">
        <v>52</v>
      </c>
      <c r="B53">
        <v>37</v>
      </c>
      <c r="C53">
        <v>9</v>
      </c>
      <c r="D53">
        <v>1</v>
      </c>
      <c r="E53" s="2" t="s">
        <v>57</v>
      </c>
    </row>
    <row r="54" spans="1:5" x14ac:dyDescent="0.35">
      <c r="A54">
        <v>53</v>
      </c>
      <c r="B54">
        <v>2</v>
      </c>
      <c r="C54">
        <v>9</v>
      </c>
      <c r="D54">
        <v>1</v>
      </c>
      <c r="E54" s="2" t="s">
        <v>3</v>
      </c>
    </row>
    <row r="55" spans="1:5" x14ac:dyDescent="0.35">
      <c r="A55">
        <v>54</v>
      </c>
      <c r="B55">
        <v>12</v>
      </c>
      <c r="C55">
        <v>9</v>
      </c>
      <c r="D55">
        <v>1</v>
      </c>
      <c r="E55" s="2" t="s">
        <v>13</v>
      </c>
    </row>
    <row r="56" spans="1:5" x14ac:dyDescent="0.35">
      <c r="A56">
        <v>55</v>
      </c>
      <c r="B56">
        <v>15</v>
      </c>
      <c r="C56">
        <v>10</v>
      </c>
      <c r="D56">
        <v>1</v>
      </c>
      <c r="E56" s="2" t="s">
        <v>16</v>
      </c>
    </row>
    <row r="57" spans="1:5" x14ac:dyDescent="0.35">
      <c r="A57">
        <v>56</v>
      </c>
      <c r="B57">
        <v>23</v>
      </c>
      <c r="C57">
        <v>10</v>
      </c>
      <c r="D57">
        <v>2</v>
      </c>
      <c r="E57" s="2" t="s">
        <v>30</v>
      </c>
    </row>
    <row r="58" spans="1:5" x14ac:dyDescent="0.35">
      <c r="A58">
        <v>57</v>
      </c>
      <c r="B58">
        <v>35</v>
      </c>
      <c r="C58">
        <v>10</v>
      </c>
      <c r="D58">
        <v>1</v>
      </c>
      <c r="E58" s="2" t="s">
        <v>55</v>
      </c>
    </row>
    <row r="59" spans="1:5" x14ac:dyDescent="0.35">
      <c r="A59">
        <v>58</v>
      </c>
      <c r="B59">
        <v>8</v>
      </c>
      <c r="C59">
        <v>10</v>
      </c>
      <c r="D59">
        <v>1</v>
      </c>
      <c r="E59" s="2" t="s">
        <v>9</v>
      </c>
    </row>
    <row r="60" spans="1:5" x14ac:dyDescent="0.35">
      <c r="A60">
        <v>59</v>
      </c>
      <c r="B60">
        <v>33</v>
      </c>
      <c r="C60">
        <v>11</v>
      </c>
      <c r="D60">
        <v>1</v>
      </c>
      <c r="E60" s="2" t="s">
        <v>89</v>
      </c>
    </row>
    <row r="61" spans="1:5" x14ac:dyDescent="0.35">
      <c r="A61">
        <v>60</v>
      </c>
      <c r="B61">
        <v>14</v>
      </c>
      <c r="C61">
        <v>11</v>
      </c>
      <c r="D61">
        <v>1</v>
      </c>
      <c r="E61" s="2" t="s">
        <v>15</v>
      </c>
    </row>
    <row r="62" spans="1:5" x14ac:dyDescent="0.35">
      <c r="A62">
        <v>61</v>
      </c>
      <c r="B62">
        <v>20</v>
      </c>
      <c r="C62">
        <v>11</v>
      </c>
      <c r="D62">
        <v>1</v>
      </c>
      <c r="E62" s="2" t="s">
        <v>27</v>
      </c>
    </row>
    <row r="63" spans="1:5" x14ac:dyDescent="0.35">
      <c r="A63">
        <v>62</v>
      </c>
      <c r="B63">
        <v>18</v>
      </c>
      <c r="C63">
        <v>11</v>
      </c>
      <c r="D63">
        <v>1</v>
      </c>
      <c r="E63" s="2" t="s">
        <v>25</v>
      </c>
    </row>
    <row r="64" spans="1:5" x14ac:dyDescent="0.35">
      <c r="A64">
        <v>63</v>
      </c>
      <c r="B64">
        <v>1</v>
      </c>
      <c r="C64">
        <v>11</v>
      </c>
      <c r="D64">
        <v>1</v>
      </c>
      <c r="E64" s="2" t="s">
        <v>53</v>
      </c>
    </row>
    <row r="65" spans="1:5" x14ac:dyDescent="0.35">
      <c r="A65">
        <v>64</v>
      </c>
      <c r="B65">
        <v>38</v>
      </c>
      <c r="C65">
        <v>11</v>
      </c>
      <c r="D65">
        <v>1</v>
      </c>
      <c r="E65" s="2" t="s">
        <v>71</v>
      </c>
    </row>
    <row r="66" spans="1:5" x14ac:dyDescent="0.35">
      <c r="A66">
        <v>65</v>
      </c>
      <c r="B66">
        <v>9</v>
      </c>
      <c r="C66">
        <v>12</v>
      </c>
      <c r="D66">
        <v>1</v>
      </c>
      <c r="E66" s="2" t="s">
        <v>10</v>
      </c>
    </row>
    <row r="67" spans="1:5" x14ac:dyDescent="0.35">
      <c r="A67">
        <v>66</v>
      </c>
      <c r="B67">
        <v>19</v>
      </c>
      <c r="C67">
        <v>12</v>
      </c>
      <c r="D67">
        <v>2</v>
      </c>
      <c r="E67" s="2" t="s">
        <v>26</v>
      </c>
    </row>
    <row r="68" spans="1:5" x14ac:dyDescent="0.35">
      <c r="A68">
        <v>67</v>
      </c>
      <c r="B68">
        <v>4</v>
      </c>
      <c r="C68">
        <v>12</v>
      </c>
      <c r="D68">
        <v>2</v>
      </c>
      <c r="E68" s="2" t="s">
        <v>5</v>
      </c>
    </row>
    <row r="69" spans="1:5" x14ac:dyDescent="0.35">
      <c r="A69">
        <v>68</v>
      </c>
      <c r="B69">
        <v>32</v>
      </c>
      <c r="C69">
        <v>12</v>
      </c>
      <c r="D69">
        <v>1</v>
      </c>
      <c r="E69" s="2" t="s">
        <v>42</v>
      </c>
    </row>
    <row r="70" spans="1:5" x14ac:dyDescent="0.35">
      <c r="A70">
        <v>69</v>
      </c>
      <c r="B70">
        <v>35</v>
      </c>
      <c r="C70">
        <v>13</v>
      </c>
      <c r="D70">
        <v>1</v>
      </c>
      <c r="E70" s="2" t="s">
        <v>55</v>
      </c>
    </row>
    <row r="71" spans="1:5" x14ac:dyDescent="0.35">
      <c r="A71">
        <v>70</v>
      </c>
      <c r="B71">
        <v>33</v>
      </c>
      <c r="C71">
        <v>13</v>
      </c>
      <c r="D71">
        <v>1</v>
      </c>
      <c r="E71" s="2" t="s">
        <v>89</v>
      </c>
    </row>
    <row r="72" spans="1:5" x14ac:dyDescent="0.35">
      <c r="A72">
        <v>71</v>
      </c>
      <c r="B72">
        <v>38</v>
      </c>
      <c r="C72">
        <v>13</v>
      </c>
      <c r="D72">
        <v>1</v>
      </c>
      <c r="E72" s="2" t="s">
        <v>71</v>
      </c>
    </row>
    <row r="73" spans="1:5" x14ac:dyDescent="0.35">
      <c r="A73">
        <v>72</v>
      </c>
      <c r="B73">
        <v>14</v>
      </c>
      <c r="C73">
        <v>13</v>
      </c>
      <c r="D73">
        <v>1</v>
      </c>
      <c r="E73" s="2" t="s">
        <v>15</v>
      </c>
    </row>
    <row r="74" spans="1:5" x14ac:dyDescent="0.35">
      <c r="A74">
        <v>73</v>
      </c>
      <c r="B74">
        <v>8</v>
      </c>
      <c r="C74">
        <v>13</v>
      </c>
      <c r="D74">
        <v>1</v>
      </c>
      <c r="E74" s="2" t="s">
        <v>9</v>
      </c>
    </row>
    <row r="75" spans="1:5" x14ac:dyDescent="0.35">
      <c r="A75">
        <v>74</v>
      </c>
      <c r="B75">
        <v>36</v>
      </c>
      <c r="C75">
        <v>14</v>
      </c>
      <c r="D75">
        <v>1</v>
      </c>
      <c r="E75" s="2" t="s">
        <v>56</v>
      </c>
    </row>
    <row r="76" spans="1:5" x14ac:dyDescent="0.35">
      <c r="A76">
        <v>75</v>
      </c>
      <c r="B76">
        <v>41</v>
      </c>
      <c r="C76">
        <v>14</v>
      </c>
      <c r="D76">
        <v>2</v>
      </c>
      <c r="E76" s="2" t="s">
        <v>94</v>
      </c>
    </row>
    <row r="77" spans="1:5" x14ac:dyDescent="0.35">
      <c r="A77">
        <v>76</v>
      </c>
      <c r="B77">
        <v>7</v>
      </c>
      <c r="C77">
        <v>14</v>
      </c>
      <c r="D77">
        <v>1</v>
      </c>
      <c r="E77" s="2" t="s">
        <v>8</v>
      </c>
    </row>
    <row r="78" spans="1:5" x14ac:dyDescent="0.35">
      <c r="A78">
        <v>77</v>
      </c>
      <c r="B78">
        <v>1</v>
      </c>
      <c r="C78">
        <v>14</v>
      </c>
      <c r="D78">
        <v>1</v>
      </c>
      <c r="E78" s="2" t="s">
        <v>53</v>
      </c>
    </row>
    <row r="79" spans="1:5" x14ac:dyDescent="0.35">
      <c r="A79">
        <v>78</v>
      </c>
      <c r="B79">
        <v>43</v>
      </c>
      <c r="C79">
        <v>14</v>
      </c>
      <c r="D79">
        <v>1</v>
      </c>
      <c r="E79" s="2" t="s">
        <v>97</v>
      </c>
    </row>
    <row r="80" spans="1:5" x14ac:dyDescent="0.35">
      <c r="A80">
        <v>79</v>
      </c>
      <c r="B80">
        <v>33</v>
      </c>
      <c r="C80">
        <v>15</v>
      </c>
      <c r="D80">
        <v>1</v>
      </c>
      <c r="E80" s="2" t="s">
        <v>89</v>
      </c>
    </row>
    <row r="81" spans="1:5" x14ac:dyDescent="0.35">
      <c r="A81">
        <v>80</v>
      </c>
      <c r="B81">
        <v>6</v>
      </c>
      <c r="C81">
        <v>15</v>
      </c>
      <c r="D81">
        <v>1</v>
      </c>
      <c r="E81" s="2" t="s">
        <v>7</v>
      </c>
    </row>
    <row r="82" spans="1:5" x14ac:dyDescent="0.35">
      <c r="A82">
        <v>81</v>
      </c>
      <c r="B82">
        <v>37</v>
      </c>
      <c r="C82">
        <v>15</v>
      </c>
      <c r="D82">
        <v>1</v>
      </c>
      <c r="E82" s="2" t="s">
        <v>95</v>
      </c>
    </row>
    <row r="83" spans="1:5" x14ac:dyDescent="0.35">
      <c r="A83">
        <v>82</v>
      </c>
      <c r="B83">
        <v>34</v>
      </c>
      <c r="C83">
        <v>15</v>
      </c>
      <c r="D83">
        <v>1</v>
      </c>
      <c r="E83" s="2" t="s">
        <v>54</v>
      </c>
    </row>
    <row r="84" spans="1:5" x14ac:dyDescent="0.35">
      <c r="A84">
        <v>83</v>
      </c>
      <c r="B84">
        <v>44</v>
      </c>
      <c r="C84">
        <v>15</v>
      </c>
      <c r="D84">
        <v>1</v>
      </c>
      <c r="E84" s="2" t="s">
        <v>98</v>
      </c>
    </row>
    <row r="85" spans="1:5" x14ac:dyDescent="0.35">
      <c r="A85">
        <v>84</v>
      </c>
      <c r="B85">
        <f>INDEX(Persons!A:A,MATCH(Prizes!E85,Persons!B:B,0))</f>
        <v>15</v>
      </c>
      <c r="C85">
        <v>15</v>
      </c>
      <c r="D85">
        <v>1</v>
      </c>
      <c r="E85" s="2" t="s">
        <v>16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K30" sqref="K30"/>
    </sheetView>
  </sheetViews>
  <sheetFormatPr defaultRowHeight="14.5" x14ac:dyDescent="0.35"/>
  <cols>
    <col min="2" max="2" width="9.90625" bestFit="1" customWidth="1"/>
    <col min="3" max="3" width="9.90625" customWidth="1"/>
    <col min="6" max="6" width="9.1796875" bestFit="1" customWidth="1"/>
    <col min="7" max="7" width="10.08984375" style="55" bestFit="1" customWidth="1"/>
  </cols>
  <sheetData>
    <row r="1" spans="1:7" x14ac:dyDescent="0.35">
      <c r="A1" t="s">
        <v>0</v>
      </c>
      <c r="B1" t="s">
        <v>17</v>
      </c>
      <c r="C1" t="s">
        <v>61</v>
      </c>
      <c r="D1" t="s">
        <v>21</v>
      </c>
    </row>
    <row r="2" spans="1:7" x14ac:dyDescent="0.35">
      <c r="A2">
        <v>1</v>
      </c>
      <c r="B2" s="1">
        <v>42291</v>
      </c>
      <c r="C2" s="56">
        <v>1651.2</v>
      </c>
      <c r="D2">
        <v>10</v>
      </c>
      <c r="F2" t="s">
        <v>107</v>
      </c>
      <c r="G2" s="55">
        <v>3929</v>
      </c>
    </row>
    <row r="3" spans="1:7" x14ac:dyDescent="0.35">
      <c r="A3">
        <v>2</v>
      </c>
      <c r="B3" s="1">
        <v>42412</v>
      </c>
      <c r="C3" s="56">
        <v>986.65</v>
      </c>
      <c r="D3">
        <v>6</v>
      </c>
      <c r="F3" t="s">
        <v>108</v>
      </c>
      <c r="G3" s="55">
        <f>Sales!K2</f>
        <v>20720</v>
      </c>
    </row>
    <row r="4" spans="1:7" x14ac:dyDescent="0.35">
      <c r="A4">
        <v>3</v>
      </c>
      <c r="B4" s="1">
        <v>42482</v>
      </c>
      <c r="C4" s="56">
        <v>1083.5</v>
      </c>
      <c r="D4">
        <v>6</v>
      </c>
      <c r="F4" t="s">
        <v>72</v>
      </c>
      <c r="G4" s="55">
        <f>-Persons!Q2</f>
        <v>-100</v>
      </c>
    </row>
    <row r="5" spans="1:7" x14ac:dyDescent="0.35">
      <c r="A5">
        <v>4</v>
      </c>
      <c r="B5" s="1">
        <v>43173</v>
      </c>
      <c r="C5" s="56">
        <v>2500</v>
      </c>
      <c r="D5">
        <v>10</v>
      </c>
      <c r="F5" s="57" t="s">
        <v>106</v>
      </c>
      <c r="G5" s="58">
        <f>-SUM(C:C)</f>
        <v>-20124.150000000001</v>
      </c>
    </row>
    <row r="6" spans="1:7" x14ac:dyDescent="0.35">
      <c r="A6">
        <v>5</v>
      </c>
      <c r="B6" s="1">
        <v>43255</v>
      </c>
      <c r="C6" s="56">
        <v>2599</v>
      </c>
      <c r="D6">
        <v>10</v>
      </c>
      <c r="F6" s="59" t="s">
        <v>109</v>
      </c>
      <c r="G6" s="55">
        <f>SUM(G2:G5)</f>
        <v>4424.8499999999985</v>
      </c>
    </row>
    <row r="7" spans="1:7" x14ac:dyDescent="0.35">
      <c r="A7">
        <v>6</v>
      </c>
      <c r="B7" s="1" t="s">
        <v>105</v>
      </c>
      <c r="C7" s="56">
        <v>0</v>
      </c>
      <c r="D7">
        <v>4</v>
      </c>
    </row>
    <row r="8" spans="1:7" x14ac:dyDescent="0.35">
      <c r="A8">
        <v>7</v>
      </c>
      <c r="B8" s="1">
        <v>43333</v>
      </c>
      <c r="C8" s="56">
        <v>2744</v>
      </c>
      <c r="D8">
        <v>10</v>
      </c>
    </row>
    <row r="9" spans="1:7" x14ac:dyDescent="0.35">
      <c r="A9">
        <v>8</v>
      </c>
      <c r="B9" s="1">
        <v>43420</v>
      </c>
      <c r="C9" s="56">
        <v>2493</v>
      </c>
      <c r="D9">
        <v>10</v>
      </c>
    </row>
    <row r="10" spans="1:7" x14ac:dyDescent="0.35">
      <c r="A10">
        <v>9</v>
      </c>
      <c r="B10" s="1">
        <v>43447</v>
      </c>
      <c r="C10" s="56">
        <v>535.79999999999995</v>
      </c>
      <c r="D10">
        <v>2</v>
      </c>
    </row>
    <row r="11" spans="1:7" x14ac:dyDescent="0.35">
      <c r="A11">
        <v>10</v>
      </c>
      <c r="B11" s="1">
        <v>43476</v>
      </c>
      <c r="C11" s="56">
        <v>2637</v>
      </c>
      <c r="D11">
        <v>10</v>
      </c>
    </row>
    <row r="12" spans="1:7" x14ac:dyDescent="0.35">
      <c r="A12">
        <v>11</v>
      </c>
      <c r="B12" s="1">
        <v>43538</v>
      </c>
      <c r="C12" s="56">
        <v>2894</v>
      </c>
      <c r="D12">
        <v>12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M16" sqref="M16"/>
    </sheetView>
  </sheetViews>
  <sheetFormatPr defaultRowHeight="14.5" x14ac:dyDescent="0.35"/>
  <cols>
    <col min="1" max="1" width="9.453125" bestFit="1" customWidth="1"/>
  </cols>
  <sheetData>
    <row r="1" spans="1:15" x14ac:dyDescent="0.35">
      <c r="A1" t="s">
        <v>64</v>
      </c>
      <c r="B1" t="s">
        <v>65</v>
      </c>
      <c r="M1" t="s">
        <v>81</v>
      </c>
    </row>
    <row r="2" spans="1:15" x14ac:dyDescent="0.35">
      <c r="A2" t="s">
        <v>63</v>
      </c>
      <c r="M2" t="s">
        <v>0</v>
      </c>
      <c r="N2" t="s">
        <v>1</v>
      </c>
      <c r="O2" t="s">
        <v>2</v>
      </c>
    </row>
    <row r="3" spans="1:15" x14ac:dyDescent="0.35">
      <c r="A3" t="s">
        <v>60</v>
      </c>
      <c r="N3" t="s">
        <v>73</v>
      </c>
    </row>
    <row r="4" spans="1:15" x14ac:dyDescent="0.35">
      <c r="A4" t="s">
        <v>66</v>
      </c>
      <c r="N4" t="s">
        <v>74</v>
      </c>
    </row>
    <row r="5" spans="1:15" x14ac:dyDescent="0.35">
      <c r="A5" t="s">
        <v>67</v>
      </c>
      <c r="N5" t="s">
        <v>75</v>
      </c>
    </row>
    <row r="6" spans="1:15" x14ac:dyDescent="0.35">
      <c r="N6" t="s">
        <v>76</v>
      </c>
    </row>
    <row r="8" spans="1:15" x14ac:dyDescent="0.35">
      <c r="M8" t="s">
        <v>84</v>
      </c>
    </row>
    <row r="9" spans="1:15" x14ac:dyDescent="0.35">
      <c r="M9" t="s">
        <v>0</v>
      </c>
      <c r="N9" t="s">
        <v>1</v>
      </c>
    </row>
    <row r="10" spans="1:15" x14ac:dyDescent="0.35">
      <c r="N10" t="s">
        <v>77</v>
      </c>
    </row>
    <row r="11" spans="1:15" x14ac:dyDescent="0.35">
      <c r="N11" t="s">
        <v>78</v>
      </c>
    </row>
    <row r="12" spans="1:15" x14ac:dyDescent="0.35">
      <c r="N12" t="s">
        <v>79</v>
      </c>
    </row>
    <row r="14" spans="1:15" x14ac:dyDescent="0.35">
      <c r="M14" t="s">
        <v>80</v>
      </c>
    </row>
    <row r="15" spans="1:15" x14ac:dyDescent="0.35">
      <c r="M15" t="s">
        <v>0</v>
      </c>
      <c r="N15" t="s">
        <v>88</v>
      </c>
    </row>
    <row r="22" spans="13:17" x14ac:dyDescent="0.35">
      <c r="M22" t="s">
        <v>82</v>
      </c>
    </row>
    <row r="23" spans="13:17" x14ac:dyDescent="0.35">
      <c r="M23" t="s">
        <v>0</v>
      </c>
      <c r="N23" t="s">
        <v>83</v>
      </c>
      <c r="O23" t="s">
        <v>87</v>
      </c>
      <c r="P23" t="s">
        <v>85</v>
      </c>
      <c r="Q2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F25" sqref="F25"/>
    </sheetView>
  </sheetViews>
  <sheetFormatPr defaultRowHeight="14.5" x14ac:dyDescent="0.35"/>
  <sheetData>
    <row r="1" spans="1:5" x14ac:dyDescent="0.35">
      <c r="A1" t="s">
        <v>0</v>
      </c>
      <c r="B1" t="s">
        <v>17</v>
      </c>
      <c r="C1" t="s">
        <v>21</v>
      </c>
      <c r="D1" t="s">
        <v>61</v>
      </c>
      <c r="E1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Top 5</vt:lpstr>
      <vt:lpstr>Persons</vt:lpstr>
      <vt:lpstr>Lotteries</vt:lpstr>
      <vt:lpstr>Sales</vt:lpstr>
      <vt:lpstr>Prizes</vt:lpstr>
      <vt:lpstr>Purchases</vt:lpstr>
      <vt:lpstr>new structure</vt:lpstr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2019-08-19T11:07:57Z</dcterms:modified>
</cp:coreProperties>
</file>