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5" windowHeight="9225" activeTab="6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5'!$B$2:$I$29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5" i="1" l="1"/>
  <c r="F109" i="4"/>
  <c r="E109" i="4" s="1"/>
  <c r="G109" i="4"/>
  <c r="F110" i="4"/>
  <c r="E110" i="4" s="1"/>
  <c r="G110" i="4"/>
  <c r="F111" i="4"/>
  <c r="E111" i="4" s="1"/>
  <c r="G111" i="4"/>
  <c r="F112" i="4"/>
  <c r="E112" i="4" s="1"/>
  <c r="G112" i="4"/>
  <c r="F113" i="4"/>
  <c r="E113" i="4" s="1"/>
  <c r="G113" i="4"/>
  <c r="D55" i="1" a="1"/>
  <c r="D55" i="1" s="1"/>
  <c r="E55" i="1"/>
  <c r="G55" i="1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I374" i="3"/>
  <c r="J374" i="3"/>
  <c r="I357" i="3"/>
  <c r="J357" i="3"/>
  <c r="I358" i="3"/>
  <c r="J358" i="3"/>
  <c r="I359" i="3"/>
  <c r="J359" i="3"/>
  <c r="I360" i="3"/>
  <c r="J360" i="3"/>
  <c r="I361" i="3"/>
  <c r="J361" i="3"/>
  <c r="I362" i="3"/>
  <c r="J362" i="3"/>
  <c r="I363" i="3"/>
  <c r="J363" i="3"/>
  <c r="I364" i="3"/>
  <c r="J364" i="3"/>
  <c r="I365" i="3"/>
  <c r="J365" i="3"/>
  <c r="I366" i="3"/>
  <c r="J366" i="3"/>
  <c r="I367" i="3"/>
  <c r="J367" i="3"/>
  <c r="I368" i="3"/>
  <c r="J368" i="3"/>
  <c r="I369" i="3"/>
  <c r="J369" i="3"/>
  <c r="I370" i="3"/>
  <c r="J370" i="3"/>
  <c r="I371" i="3"/>
  <c r="J371" i="3"/>
  <c r="I372" i="3"/>
  <c r="J372" i="3"/>
  <c r="I373" i="3"/>
  <c r="J373" i="3"/>
  <c r="J356" i="3"/>
  <c r="I356" i="3"/>
  <c r="F21" i="2"/>
  <c r="F20" i="2" l="1"/>
  <c r="E335" i="3"/>
  <c r="E341" i="3"/>
  <c r="E342" i="3"/>
  <c r="E347" i="3"/>
  <c r="E353" i="3"/>
  <c r="E354" i="3"/>
  <c r="D20" i="2" l="1"/>
  <c r="E20" i="2" s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E315" i="3"/>
  <c r="E316" i="3"/>
  <c r="E318" i="3"/>
  <c r="E319" i="3"/>
  <c r="E320" i="3"/>
  <c r="E321" i="3"/>
  <c r="E322" i="3"/>
  <c r="E323" i="3"/>
  <c r="E324" i="3"/>
  <c r="E325" i="3"/>
  <c r="E326" i="3"/>
  <c r="E327" i="3"/>
  <c r="E328" i="3"/>
  <c r="E330" i="3"/>
  <c r="E331" i="3"/>
  <c r="E332" i="3"/>
  <c r="E333" i="3"/>
  <c r="F19" i="2"/>
  <c r="H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G20" i="2"/>
  <c r="G334" i="3"/>
  <c r="D19" i="2"/>
  <c r="E329" i="3"/>
  <c r="E317" i="3"/>
  <c r="O2" i="1"/>
  <c r="O6" i="1"/>
  <c r="O7" i="1"/>
  <c r="O8" i="1"/>
  <c r="O9" i="1"/>
  <c r="O11" i="1"/>
  <c r="O14" i="1"/>
  <c r="O15" i="1"/>
  <c r="O20" i="1"/>
  <c r="O21" i="1"/>
  <c r="O23" i="1"/>
  <c r="O24" i="1"/>
  <c r="O25" i="1"/>
  <c r="O27" i="1"/>
  <c r="O28" i="1"/>
  <c r="O29" i="1"/>
  <c r="O30" i="1"/>
  <c r="O32" i="1"/>
  <c r="O33" i="1"/>
  <c r="O40" i="1"/>
  <c r="O42" i="1"/>
  <c r="V11" i="7"/>
  <c r="V12" i="7"/>
  <c r="V13" i="7"/>
  <c r="V14" i="7"/>
  <c r="V15" i="7"/>
  <c r="V16" i="7"/>
  <c r="W7" i="7" s="1"/>
  <c r="V17" i="7"/>
  <c r="V9" i="7"/>
  <c r="V10" i="7"/>
  <c r="V8" i="7"/>
  <c r="H19" i="2" l="1"/>
  <c r="E19" i="2"/>
  <c r="F347" i="3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G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42" i="1"/>
  <c r="U2" i="1"/>
  <c r="U6" i="1"/>
  <c r="U7" i="1"/>
  <c r="U8" i="1"/>
  <c r="U9" i="1"/>
  <c r="U11" i="1"/>
  <c r="U14" i="1"/>
  <c r="U21" i="1"/>
  <c r="U23" i="1"/>
  <c r="U25" i="1"/>
  <c r="U28" i="1"/>
  <c r="U30" i="1"/>
  <c r="U32" i="1"/>
  <c r="U33" i="1"/>
  <c r="U40" i="1"/>
  <c r="F2" i="1"/>
  <c r="F6" i="1"/>
  <c r="F7" i="1"/>
  <c r="F8" i="1"/>
  <c r="F9" i="1"/>
  <c r="F11" i="1"/>
  <c r="F14" i="1"/>
  <c r="F21" i="1"/>
  <c r="F23" i="1"/>
  <c r="F25" i="1"/>
  <c r="F28" i="1"/>
  <c r="F30" i="1"/>
  <c r="F32" i="1"/>
  <c r="F33" i="1"/>
  <c r="F40" i="1"/>
  <c r="S2" i="1"/>
  <c r="S6" i="1"/>
  <c r="S7" i="1"/>
  <c r="S8" i="1"/>
  <c r="S9" i="1"/>
  <c r="S11" i="1"/>
  <c r="S14" i="1"/>
  <c r="S21" i="1"/>
  <c r="S23" i="1"/>
  <c r="S25" i="1"/>
  <c r="S28" i="1"/>
  <c r="S30" i="1"/>
  <c r="S32" i="1"/>
  <c r="S33" i="1"/>
  <c r="S40" i="1"/>
  <c r="L2" i="1"/>
  <c r="L6" i="1"/>
  <c r="L7" i="1"/>
  <c r="L8" i="1"/>
  <c r="L9" i="1"/>
  <c r="L11" i="1"/>
  <c r="L14" i="1"/>
  <c r="L21" i="1"/>
  <c r="L23" i="1"/>
  <c r="L25" i="1"/>
  <c r="L28" i="1"/>
  <c r="L30" i="1"/>
  <c r="L32" i="1"/>
  <c r="L33" i="1"/>
  <c r="L40" i="1"/>
  <c r="E292" i="3"/>
  <c r="E293" i="3"/>
  <c r="E297" i="3"/>
  <c r="E303" i="3"/>
  <c r="E304" i="3"/>
  <c r="E305" i="3"/>
  <c r="E307" i="3"/>
  <c r="E309" i="3"/>
  <c r="E310" i="3"/>
  <c r="F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E291" i="3"/>
  <c r="E288" i="3"/>
  <c r="E289" i="3"/>
  <c r="E290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 s="1"/>
  <c r="F17" i="2"/>
  <c r="G295" i="3" l="1"/>
  <c r="E18" i="2"/>
  <c r="G314" i="3"/>
  <c r="G313" i="3"/>
  <c r="H17" i="2"/>
  <c r="G298" i="3"/>
  <c r="G300" i="3"/>
  <c r="G306" i="3"/>
  <c r="G312" i="3"/>
  <c r="H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G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G17" i="2"/>
  <c r="C4" i="12"/>
  <c r="J7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H1" i="4"/>
  <c r="G6" i="12" s="1"/>
  <c r="H1" i="11"/>
  <c r="G5" i="12" s="1"/>
  <c r="G7" i="12" l="1"/>
  <c r="G1" i="11"/>
  <c r="C6" i="12" s="1"/>
  <c r="J11" i="1" l="1"/>
  <c r="J25" i="1"/>
  <c r="J14" i="1"/>
  <c r="J23" i="1"/>
  <c r="J6" i="1"/>
  <c r="J33" i="1"/>
  <c r="J8" i="1"/>
  <c r="J32" i="1"/>
  <c r="J28" i="1"/>
  <c r="J21" i="1"/>
  <c r="J30" i="1"/>
  <c r="J2" i="1"/>
  <c r="H11" i="1"/>
  <c r="H25" i="1"/>
  <c r="H14" i="1"/>
  <c r="H23" i="1"/>
  <c r="H6" i="1"/>
  <c r="H33" i="1"/>
  <c r="H8" i="1"/>
  <c r="H32" i="1"/>
  <c r="H28" i="1"/>
  <c r="H21" i="1"/>
  <c r="H30" i="1"/>
  <c r="H2" i="1"/>
  <c r="Q11" i="1"/>
  <c r="Q25" i="1"/>
  <c r="Q14" i="1"/>
  <c r="Q23" i="1"/>
  <c r="Q6" i="1"/>
  <c r="Q33" i="1"/>
  <c r="Q8" i="1"/>
  <c r="Q32" i="1"/>
  <c r="Q28" i="1"/>
  <c r="Q21" i="1"/>
  <c r="Q30" i="1"/>
  <c r="Q2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" i="2"/>
  <c r="E2" i="2" s="1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53" i="1" l="1"/>
  <c r="I54" i="1"/>
  <c r="D54" i="1" a="1"/>
  <c r="D54" i="1" s="1"/>
  <c r="G54" i="1"/>
  <c r="E54" i="1"/>
  <c r="D53" i="1" a="1"/>
  <c r="D53" i="1" s="1"/>
  <c r="E53" i="1"/>
  <c r="G53" i="1"/>
  <c r="D52" i="1" a="1"/>
  <c r="D52" i="1" s="1"/>
  <c r="E52" i="1"/>
  <c r="G52" i="1"/>
  <c r="K52" i="1"/>
  <c r="M52" i="1"/>
  <c r="I51" i="1"/>
  <c r="I52" i="1"/>
  <c r="D38" i="1" a="1"/>
  <c r="D38" i="1" s="1"/>
  <c r="D20" i="1" a="1"/>
  <c r="D20" i="1" s="1"/>
  <c r="D49" i="1" a="1"/>
  <c r="D49" i="1" s="1"/>
  <c r="D6" i="1" a="1"/>
  <c r="D6" i="1" s="1"/>
  <c r="D46" i="1" a="1"/>
  <c r="D46" i="1" s="1"/>
  <c r="D12" i="1" a="1"/>
  <c r="D12" i="1" s="1"/>
  <c r="D19" i="1" a="1"/>
  <c r="D19" i="1" s="1"/>
  <c r="D7" i="1" a="1"/>
  <c r="D7" i="1" s="1"/>
  <c r="D51" i="1" a="1"/>
  <c r="D51" i="1" s="1"/>
  <c r="D17" i="1" a="1"/>
  <c r="D17" i="1" s="1"/>
  <c r="D36" i="1" a="1"/>
  <c r="D36" i="1" s="1"/>
  <c r="D8" i="1" a="1"/>
  <c r="D8" i="1" s="1"/>
  <c r="D37" i="1" a="1"/>
  <c r="D37" i="1" s="1"/>
  <c r="D34" i="1" a="1"/>
  <c r="D34" i="1" s="1"/>
  <c r="D39" i="1" a="1"/>
  <c r="D39" i="1" s="1"/>
  <c r="D9" i="1" a="1"/>
  <c r="D9" i="1" s="1"/>
  <c r="D5" i="1" a="1"/>
  <c r="D5" i="1" s="1"/>
  <c r="D22" i="1" a="1"/>
  <c r="D22" i="1" s="1"/>
  <c r="D44" i="1" a="1"/>
  <c r="D44" i="1" s="1"/>
  <c r="D11" i="1" a="1"/>
  <c r="D11" i="1" s="1"/>
  <c r="D27" i="1" a="1"/>
  <c r="D27" i="1" s="1"/>
  <c r="D41" i="1" a="1"/>
  <c r="D41" i="1" s="1"/>
  <c r="D16" i="1" a="1"/>
  <c r="D16" i="1" s="1"/>
  <c r="D14" i="1" a="1"/>
  <c r="D14" i="1" s="1"/>
  <c r="D10" i="1" a="1"/>
  <c r="D10" i="1" s="1"/>
  <c r="D24" i="1" a="1"/>
  <c r="D24" i="1" s="1"/>
  <c r="D26" i="1" a="1"/>
  <c r="D26" i="1" s="1"/>
  <c r="D21" i="1" a="1"/>
  <c r="D21" i="1" s="1"/>
  <c r="D40" i="1" a="1"/>
  <c r="D40" i="1" s="1"/>
  <c r="D3" i="1" a="1"/>
  <c r="D3" i="1" s="1"/>
  <c r="D47" i="1" a="1"/>
  <c r="D47" i="1" s="1"/>
  <c r="D13" i="1" a="1"/>
  <c r="D13" i="1" s="1"/>
  <c r="D23" i="1" a="1"/>
  <c r="D23" i="1" s="1"/>
  <c r="D48" i="1" a="1"/>
  <c r="D48" i="1" s="1"/>
  <c r="D29" i="1" a="1"/>
  <c r="D29" i="1" s="1"/>
  <c r="D43" i="1" a="1"/>
  <c r="D43" i="1" s="1"/>
  <c r="D25" i="1" a="1"/>
  <c r="D25" i="1" s="1"/>
  <c r="D4" i="1" a="1"/>
  <c r="D4" i="1" s="1"/>
  <c r="D15" i="1" a="1"/>
  <c r="D15" i="1" s="1"/>
  <c r="D50" i="1" a="1"/>
  <c r="D50" i="1" s="1"/>
  <c r="D28" i="1" a="1"/>
  <c r="D28" i="1" s="1"/>
  <c r="D33" i="1" a="1"/>
  <c r="D33" i="1" s="1"/>
  <c r="D45" i="1" a="1"/>
  <c r="D45" i="1" s="1"/>
  <c r="D35" i="1" a="1"/>
  <c r="D35" i="1" s="1"/>
  <c r="D42" i="1" a="1"/>
  <c r="D42" i="1" s="1"/>
  <c r="D30" i="1" a="1"/>
  <c r="D30" i="1" s="1"/>
  <c r="D31" i="1" a="1"/>
  <c r="D31" i="1" s="1"/>
  <c r="D18" i="1" a="1"/>
  <c r="D18" i="1" s="1"/>
  <c r="D2" i="1" a="1"/>
  <c r="D2" i="1" s="1"/>
  <c r="D32" i="1" a="1"/>
  <c r="D32" i="1" s="1"/>
  <c r="G51" i="1"/>
  <c r="K51" i="1"/>
  <c r="M51" i="1"/>
  <c r="E51" i="1"/>
  <c r="H2" i="2"/>
  <c r="G50" i="1"/>
  <c r="E50" i="1"/>
  <c r="I49" i="1"/>
  <c r="I50" i="1"/>
  <c r="G49" i="1"/>
  <c r="E49" i="1"/>
  <c r="I47" i="1"/>
  <c r="I48" i="1"/>
  <c r="G48" i="1"/>
  <c r="K48" i="1"/>
  <c r="M48" i="1"/>
  <c r="E48" i="1"/>
  <c r="G47" i="1"/>
  <c r="K47" i="1"/>
  <c r="M47" i="1"/>
  <c r="E47" i="1"/>
  <c r="I7" i="1"/>
  <c r="I5" i="1"/>
  <c r="I28" i="1"/>
  <c r="I26" i="1"/>
  <c r="I25" i="1"/>
  <c r="I34" i="1"/>
  <c r="I39" i="1"/>
  <c r="I13" i="1"/>
  <c r="I12" i="1"/>
  <c r="I14" i="1"/>
  <c r="I37" i="1"/>
  <c r="I21" i="1"/>
  <c r="I3" i="1"/>
  <c r="I8" i="1"/>
  <c r="I9" i="1"/>
  <c r="I38" i="1"/>
  <c r="I41" i="1"/>
  <c r="I29" i="1"/>
  <c r="I23" i="1"/>
  <c r="I31" i="1"/>
  <c r="I36" i="1"/>
  <c r="I45" i="1"/>
  <c r="I11" i="1"/>
  <c r="I6" i="1"/>
  <c r="I4" i="1"/>
  <c r="I18" i="1"/>
  <c r="I43" i="1"/>
  <c r="I33" i="1"/>
  <c r="I27" i="1"/>
  <c r="I40" i="1"/>
  <c r="I20" i="1"/>
  <c r="I44" i="1"/>
  <c r="I15" i="1"/>
  <c r="I46" i="1"/>
  <c r="I22" i="1"/>
  <c r="I35" i="1"/>
  <c r="I30" i="1"/>
  <c r="I16" i="1"/>
  <c r="I10" i="1"/>
  <c r="I32" i="1"/>
  <c r="I24" i="1"/>
  <c r="I17" i="1"/>
  <c r="I19" i="1"/>
  <c r="I2" i="1"/>
  <c r="I42" i="1"/>
  <c r="G24" i="1"/>
  <c r="G17" i="1"/>
  <c r="G19" i="1"/>
  <c r="G2" i="1"/>
  <c r="G3" i="1"/>
  <c r="G7" i="1"/>
  <c r="G5" i="1"/>
  <c r="G28" i="1"/>
  <c r="G26" i="1"/>
  <c r="G25" i="1"/>
  <c r="G34" i="1"/>
  <c r="G39" i="1"/>
  <c r="G13" i="1"/>
  <c r="G14" i="1"/>
  <c r="G37" i="1"/>
  <c r="G21" i="1"/>
  <c r="G29" i="1"/>
  <c r="G45" i="1"/>
  <c r="G9" i="1"/>
  <c r="G38" i="1"/>
  <c r="G41" i="1"/>
  <c r="G36" i="1"/>
  <c r="G23" i="1"/>
  <c r="G31" i="1"/>
  <c r="G6" i="1"/>
  <c r="G4" i="1"/>
  <c r="G18" i="1"/>
  <c r="G33" i="1"/>
  <c r="G12" i="1"/>
  <c r="G43" i="1"/>
  <c r="G27" i="1"/>
  <c r="G40" i="1"/>
  <c r="G20" i="1"/>
  <c r="G44" i="1"/>
  <c r="G15" i="1"/>
  <c r="G8" i="1"/>
  <c r="G46" i="1"/>
  <c r="G22" i="1"/>
  <c r="G35" i="1"/>
  <c r="G30" i="1"/>
  <c r="G11" i="1"/>
  <c r="G16" i="1"/>
  <c r="G10" i="1"/>
  <c r="G32" i="1"/>
  <c r="G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E46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J55" i="1" l="1"/>
  <c r="H55" i="1"/>
  <c r="H54" i="1"/>
  <c r="J54" i="1"/>
  <c r="H53" i="1"/>
  <c r="J53" i="1"/>
  <c r="N51" i="1"/>
  <c r="P51" i="1" s="1"/>
  <c r="J52" i="1"/>
  <c r="H52" i="1"/>
  <c r="T52" i="1"/>
  <c r="R52" i="1"/>
  <c r="N52" i="1"/>
  <c r="N47" i="1"/>
  <c r="N48" i="1"/>
  <c r="H51" i="1"/>
  <c r="J51" i="1"/>
  <c r="T51" i="1"/>
  <c r="R51" i="1"/>
  <c r="J50" i="1"/>
  <c r="H50" i="1"/>
  <c r="J49" i="1"/>
  <c r="H49" i="1"/>
  <c r="J48" i="1"/>
  <c r="J47" i="1"/>
  <c r="H47" i="1"/>
  <c r="H48" i="1"/>
  <c r="T47" i="1"/>
  <c r="T48" i="1"/>
  <c r="R47" i="1"/>
  <c r="R48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44" i="1"/>
  <c r="E45" i="1"/>
  <c r="E43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H16" i="2" l="1"/>
  <c r="E16" i="2"/>
  <c r="H13" i="2"/>
  <c r="E13" i="2"/>
  <c r="H15" i="2"/>
  <c r="E15" i="2"/>
  <c r="H14" i="2"/>
  <c r="E14" i="2"/>
  <c r="H12" i="2"/>
  <c r="E12" i="2"/>
  <c r="P52" i="1"/>
  <c r="P48" i="1"/>
  <c r="P47" i="1"/>
  <c r="G16" i="2"/>
  <c r="F271" i="3" s="1"/>
  <c r="K46" i="1" s="1"/>
  <c r="G266" i="3"/>
  <c r="G267" i="3"/>
  <c r="G268" i="3"/>
  <c r="G269" i="3"/>
  <c r="G270" i="3"/>
  <c r="G271" i="3"/>
  <c r="M46" i="1" s="1"/>
  <c r="G272" i="3"/>
  <c r="G265" i="3"/>
  <c r="G261" i="3"/>
  <c r="G273" i="3"/>
  <c r="G262" i="3"/>
  <c r="G274" i="3"/>
  <c r="G263" i="3"/>
  <c r="G264" i="3"/>
  <c r="G12" i="2"/>
  <c r="F183" i="3" s="1"/>
  <c r="G182" i="3"/>
  <c r="G194" i="3"/>
  <c r="G206" i="3"/>
  <c r="G183" i="3"/>
  <c r="G195" i="3"/>
  <c r="G184" i="3"/>
  <c r="G196" i="3"/>
  <c r="M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44" i="1" s="1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F273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H11" i="2" l="1"/>
  <c r="E11" i="2"/>
  <c r="F274" i="3"/>
  <c r="F194" i="3"/>
  <c r="F262" i="3"/>
  <c r="F272" i="3"/>
  <c r="F265" i="3"/>
  <c r="F263" i="3"/>
  <c r="N46" i="1"/>
  <c r="P46" i="1" s="1"/>
  <c r="F266" i="3"/>
  <c r="F261" i="3"/>
  <c r="F269" i="3"/>
  <c r="F270" i="3"/>
  <c r="F268" i="3"/>
  <c r="F267" i="3"/>
  <c r="F264" i="3"/>
  <c r="F205" i="3"/>
  <c r="F193" i="3"/>
  <c r="F203" i="3"/>
  <c r="F204" i="3"/>
  <c r="F192" i="3"/>
  <c r="F191" i="3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R46" i="1"/>
  <c r="F260" i="3"/>
  <c r="F259" i="3"/>
  <c r="F247" i="3"/>
  <c r="F242" i="3"/>
  <c r="F202" i="3"/>
  <c r="F196" i="3"/>
  <c r="K42" i="1" s="1"/>
  <c r="F189" i="3"/>
  <c r="F206" i="3"/>
  <c r="F238" i="3"/>
  <c r="F236" i="3"/>
  <c r="F237" i="3"/>
  <c r="F235" i="3"/>
  <c r="F201" i="3"/>
  <c r="F232" i="3"/>
  <c r="M41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F245" i="3"/>
  <c r="F252" i="3"/>
  <c r="F243" i="3"/>
  <c r="F240" i="3"/>
  <c r="F256" i="3"/>
  <c r="F239" i="3"/>
  <c r="K44" i="1" s="1"/>
  <c r="F244" i="3"/>
  <c r="F248" i="3"/>
  <c r="F251" i="3"/>
  <c r="F255" i="3"/>
  <c r="T46" i="1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42" i="1"/>
  <c r="E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41" i="1" l="1"/>
  <c r="R41" i="1" s="1"/>
  <c r="H10" i="2"/>
  <c r="E10" i="2"/>
  <c r="N42" i="1"/>
  <c r="P42" i="1" s="1"/>
  <c r="N44" i="1"/>
  <c r="R44" i="1"/>
  <c r="R42" i="1"/>
  <c r="F165" i="3"/>
  <c r="F179" i="3"/>
  <c r="F167" i="3"/>
  <c r="F164" i="3"/>
  <c r="F175" i="3"/>
  <c r="F163" i="3"/>
  <c r="T44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42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T41" i="1" l="1"/>
  <c r="N41" i="1"/>
  <c r="P41" i="1" s="1"/>
  <c r="H9" i="2"/>
  <c r="E9" i="2"/>
  <c r="P44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40" i="1" s="1"/>
  <c r="G140" i="3"/>
  <c r="M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F128" i="3"/>
  <c r="K40" i="1" s="1"/>
  <c r="F138" i="3"/>
  <c r="F140" i="3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H6" i="2" l="1"/>
  <c r="E6" i="2"/>
  <c r="H7" i="2"/>
  <c r="E7" i="2"/>
  <c r="H8" i="2"/>
  <c r="E8" i="2"/>
  <c r="H3" i="2"/>
  <c r="E3" i="2"/>
  <c r="H5" i="2"/>
  <c r="E5" i="2"/>
  <c r="H4" i="2"/>
  <c r="E4" i="2"/>
  <c r="R2" i="1"/>
  <c r="N2" i="1"/>
  <c r="P2" i="1" s="1"/>
  <c r="R40" i="1"/>
  <c r="N40" i="1"/>
  <c r="P40" i="1" s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G110" i="3"/>
  <c r="G122" i="3"/>
  <c r="G121" i="3"/>
  <c r="G111" i="3"/>
  <c r="G112" i="3"/>
  <c r="G113" i="3"/>
  <c r="M38" i="1" s="1"/>
  <c r="G114" i="3"/>
  <c r="G115" i="3"/>
  <c r="G116" i="3"/>
  <c r="G109" i="3"/>
  <c r="G105" i="3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M28" i="1" s="1"/>
  <c r="G53" i="3"/>
  <c r="G42" i="3"/>
  <c r="G54" i="3"/>
  <c r="G43" i="3"/>
  <c r="G55" i="3"/>
  <c r="G37" i="3"/>
  <c r="M27" i="1" s="1"/>
  <c r="G44" i="3"/>
  <c r="G49" i="3"/>
  <c r="G45" i="3"/>
  <c r="G46" i="3"/>
  <c r="G47" i="3"/>
  <c r="G48" i="3"/>
  <c r="G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M24" i="1" s="1"/>
  <c r="G19" i="3"/>
  <c r="G31" i="3"/>
  <c r="G20" i="3"/>
  <c r="G32" i="3"/>
  <c r="G21" i="3"/>
  <c r="G33" i="3"/>
  <c r="G22" i="3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M32" i="1" s="1"/>
  <c r="G82" i="3"/>
  <c r="G85" i="3"/>
  <c r="G83" i="3"/>
  <c r="G72" i="3"/>
  <c r="G84" i="3"/>
  <c r="G73" i="3"/>
  <c r="F90" i="3"/>
  <c r="E40" i="1"/>
  <c r="T40" i="1" s="1"/>
  <c r="F96" i="3" l="1"/>
  <c r="F89" i="3"/>
  <c r="F92" i="3"/>
  <c r="M18" i="1"/>
  <c r="M5" i="1"/>
  <c r="F94" i="3"/>
  <c r="F91" i="3"/>
  <c r="M20" i="1"/>
  <c r="M29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27" i="1" s="1"/>
  <c r="F48" i="3"/>
  <c r="F47" i="3"/>
  <c r="F84" i="3"/>
  <c r="F72" i="3"/>
  <c r="F39" i="3"/>
  <c r="F88" i="3"/>
  <c r="F40" i="3"/>
  <c r="F51" i="3"/>
  <c r="M17" i="1"/>
  <c r="F52" i="3"/>
  <c r="F67" i="3"/>
  <c r="F66" i="3"/>
  <c r="F64" i="3"/>
  <c r="F60" i="3"/>
  <c r="F58" i="3"/>
  <c r="F55" i="3"/>
  <c r="F43" i="3"/>
  <c r="F69" i="3"/>
  <c r="F54" i="3"/>
  <c r="F57" i="3"/>
  <c r="F116" i="3"/>
  <c r="M33" i="1"/>
  <c r="F21" i="3"/>
  <c r="F41" i="3"/>
  <c r="K28" i="1" s="1"/>
  <c r="F70" i="3"/>
  <c r="F75" i="3"/>
  <c r="F115" i="3"/>
  <c r="F113" i="3"/>
  <c r="K38" i="1" s="1"/>
  <c r="F114" i="3"/>
  <c r="F56" i="3"/>
  <c r="M21" i="1"/>
  <c r="F121" i="3"/>
  <c r="F112" i="3"/>
  <c r="M25" i="1"/>
  <c r="F109" i="3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M7" i="1"/>
  <c r="M3" i="1"/>
  <c r="M23" i="1"/>
  <c r="M26" i="1"/>
  <c r="M10" i="1"/>
  <c r="M9" i="1"/>
  <c r="M14" i="1"/>
  <c r="M6" i="1"/>
  <c r="M30" i="1"/>
  <c r="M13" i="1"/>
  <c r="F23" i="3"/>
  <c r="F117" i="3"/>
  <c r="M11" i="1"/>
  <c r="M8" i="1"/>
  <c r="F34" i="3"/>
  <c r="F36" i="3"/>
  <c r="F45" i="3"/>
  <c r="F50" i="3"/>
  <c r="F76" i="3"/>
  <c r="F30" i="3"/>
  <c r="K24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32" i="1" s="1"/>
  <c r="F80" i="3"/>
  <c r="F79" i="3"/>
  <c r="F78" i="3"/>
  <c r="F33" i="3"/>
  <c r="F77" i="3"/>
  <c r="F35" i="3"/>
  <c r="F29" i="3"/>
  <c r="F22" i="3"/>
  <c r="F28" i="3"/>
  <c r="E2" i="1"/>
  <c r="X1" i="1" s="1"/>
  <c r="E35" i="1"/>
  <c r="E36" i="1"/>
  <c r="E37" i="1"/>
  <c r="E38" i="1"/>
  <c r="E39" i="1"/>
  <c r="E30" i="1"/>
  <c r="E24" i="1"/>
  <c r="E29" i="1"/>
  <c r="E26" i="1"/>
  <c r="E23" i="1"/>
  <c r="E12" i="1"/>
  <c r="E18" i="1"/>
  <c r="E32" i="1"/>
  <c r="E19" i="1"/>
  <c r="E22" i="1"/>
  <c r="E21" i="1"/>
  <c r="E28" i="1"/>
  <c r="E15" i="1"/>
  <c r="E13" i="1"/>
  <c r="E14" i="1"/>
  <c r="E10" i="1"/>
  <c r="E7" i="1"/>
  <c r="E5" i="1"/>
  <c r="E4" i="1"/>
  <c r="E34" i="1"/>
  <c r="E17" i="1"/>
  <c r="E20" i="1"/>
  <c r="E33" i="1"/>
  <c r="E11" i="1"/>
  <c r="E9" i="1"/>
  <c r="E27" i="1"/>
  <c r="E25" i="1"/>
  <c r="E16" i="1"/>
  <c r="E8" i="1"/>
  <c r="E6" i="1"/>
  <c r="E31" i="1"/>
  <c r="E3" i="1"/>
  <c r="F55" i="1" l="1"/>
  <c r="F54" i="1"/>
  <c r="F53" i="1"/>
  <c r="F52" i="1"/>
  <c r="N38" i="1"/>
  <c r="N24" i="1"/>
  <c r="P24" i="1" s="1"/>
  <c r="N27" i="1"/>
  <c r="P27" i="1" s="1"/>
  <c r="K5" i="1"/>
  <c r="R5" i="1" s="1"/>
  <c r="R28" i="1"/>
  <c r="N28" i="1"/>
  <c r="P28" i="1" s="1"/>
  <c r="R32" i="1"/>
  <c r="N32" i="1"/>
  <c r="P32" i="1" s="1"/>
  <c r="F34" i="1"/>
  <c r="F38" i="1"/>
  <c r="F20" i="1"/>
  <c r="F22" i="1"/>
  <c r="F37" i="1"/>
  <c r="F39" i="1"/>
  <c r="F17" i="1"/>
  <c r="F19" i="1"/>
  <c r="F36" i="1"/>
  <c r="F35" i="1"/>
  <c r="F31" i="1"/>
  <c r="F4" i="1"/>
  <c r="F18" i="1"/>
  <c r="F12" i="1"/>
  <c r="F5" i="1"/>
  <c r="F16" i="1"/>
  <c r="F10" i="1"/>
  <c r="F47" i="1"/>
  <c r="F50" i="1"/>
  <c r="F46" i="1"/>
  <c r="F48" i="1"/>
  <c r="F51" i="1"/>
  <c r="F49" i="1"/>
  <c r="F43" i="1"/>
  <c r="F45" i="1"/>
  <c r="F44" i="1"/>
  <c r="F41" i="1"/>
  <c r="F42" i="1"/>
  <c r="F26" i="1"/>
  <c r="F3" i="1"/>
  <c r="F29" i="1"/>
  <c r="F27" i="1"/>
  <c r="F13" i="1"/>
  <c r="F24" i="1"/>
  <c r="F15" i="1"/>
  <c r="R24" i="1"/>
  <c r="K18" i="1"/>
  <c r="K29" i="1"/>
  <c r="K33" i="1"/>
  <c r="K6" i="1"/>
  <c r="K9" i="1"/>
  <c r="K13" i="1"/>
  <c r="R27" i="1"/>
  <c r="K23" i="1"/>
  <c r="K30" i="1"/>
  <c r="K20" i="1"/>
  <c r="K8" i="1"/>
  <c r="K11" i="1"/>
  <c r="K25" i="1"/>
  <c r="K26" i="1"/>
  <c r="R38" i="1"/>
  <c r="K7" i="1"/>
  <c r="K3" i="1"/>
  <c r="K21" i="1"/>
  <c r="T2" i="1"/>
  <c r="C5" i="12"/>
  <c r="K17" i="1"/>
  <c r="K14" i="1"/>
  <c r="K10" i="1"/>
  <c r="P38" i="1" l="1"/>
  <c r="N9" i="1"/>
  <c r="P9" i="1" s="1"/>
  <c r="N18" i="1"/>
  <c r="N20" i="1"/>
  <c r="P20" i="1" s="1"/>
  <c r="N3" i="1"/>
  <c r="N11" i="1"/>
  <c r="P11" i="1" s="1"/>
  <c r="N10" i="1"/>
  <c r="N26" i="1"/>
  <c r="N13" i="1"/>
  <c r="N25" i="1"/>
  <c r="P25" i="1" s="1"/>
  <c r="N6" i="1"/>
  <c r="P6" i="1" s="1"/>
  <c r="N8" i="1"/>
  <c r="P8" i="1" s="1"/>
  <c r="N5" i="1"/>
  <c r="N17" i="1"/>
  <c r="N29" i="1"/>
  <c r="P29" i="1" s="1"/>
  <c r="R21" i="1"/>
  <c r="N21" i="1"/>
  <c r="P21" i="1" s="1"/>
  <c r="R30" i="1"/>
  <c r="N30" i="1"/>
  <c r="P30" i="1" s="1"/>
  <c r="R14" i="1"/>
  <c r="N14" i="1"/>
  <c r="P14" i="1" s="1"/>
  <c r="R33" i="1"/>
  <c r="N33" i="1"/>
  <c r="P33" i="1" s="1"/>
  <c r="R7" i="1"/>
  <c r="N7" i="1"/>
  <c r="P7" i="1" s="1"/>
  <c r="R23" i="1"/>
  <c r="N23" i="1"/>
  <c r="P23" i="1" s="1"/>
  <c r="R17" i="1"/>
  <c r="R3" i="1"/>
  <c r="L3" i="1"/>
  <c r="L42" i="1"/>
  <c r="R29" i="1"/>
  <c r="L29" i="1"/>
  <c r="L27" i="1"/>
  <c r="R18" i="1"/>
  <c r="R20" i="1"/>
  <c r="L20" i="1"/>
  <c r="R10" i="1"/>
  <c r="L10" i="1"/>
  <c r="L15" i="1"/>
  <c r="L24" i="1"/>
  <c r="R6" i="1"/>
  <c r="R9" i="1"/>
  <c r="R13" i="1"/>
  <c r="R8" i="1"/>
  <c r="R11" i="1"/>
  <c r="R25" i="1"/>
  <c r="R26" i="1"/>
  <c r="T38" i="1"/>
  <c r="T32" i="1"/>
  <c r="T33" i="1"/>
  <c r="P26" i="1" l="1"/>
  <c r="P10" i="1"/>
  <c r="O10" i="1"/>
  <c r="P17" i="1"/>
  <c r="P13" i="1"/>
  <c r="P5" i="1"/>
  <c r="P3" i="1"/>
  <c r="O3" i="1"/>
  <c r="P18" i="1"/>
  <c r="S20" i="1"/>
  <c r="S3" i="1"/>
  <c r="S42" i="1"/>
  <c r="S15" i="1"/>
  <c r="S29" i="1"/>
  <c r="S27" i="1"/>
  <c r="S10" i="1"/>
  <c r="S24" i="1"/>
  <c r="T29" i="1"/>
  <c r="T27" i="1" l="1"/>
  <c r="T20" i="1"/>
  <c r="T28" i="1"/>
  <c r="T30" i="1"/>
  <c r="T6" i="1"/>
  <c r="T25" i="1"/>
  <c r="T14" i="1"/>
  <c r="T7" i="1"/>
  <c r="T18" i="1"/>
  <c r="T13" i="1"/>
  <c r="T3" i="1"/>
  <c r="T9" i="1"/>
  <c r="T5" i="1"/>
  <c r="T21" i="1"/>
  <c r="T8" i="1"/>
  <c r="T10" i="1"/>
  <c r="T11" i="1"/>
  <c r="T23" i="1"/>
  <c r="T26" i="1"/>
  <c r="T17" i="1"/>
  <c r="T24" i="1" l="1"/>
  <c r="U3" i="1" l="1"/>
  <c r="U15" i="1"/>
  <c r="U27" i="1"/>
  <c r="U24" i="1"/>
  <c r="U20" i="1"/>
  <c r="U29" i="1"/>
  <c r="U10" i="1"/>
  <c r="J19" i="1"/>
  <c r="H42" i="1"/>
  <c r="J45" i="1"/>
  <c r="H16" i="1"/>
  <c r="H45" i="1"/>
  <c r="Q27" i="1"/>
  <c r="Q20" i="1"/>
  <c r="Q42" i="1"/>
  <c r="H39" i="1"/>
  <c r="H44" i="1"/>
  <c r="H7" i="1"/>
  <c r="H10" i="1"/>
  <c r="J24" i="1"/>
  <c r="J40" i="1"/>
  <c r="J22" i="1"/>
  <c r="H20" i="1"/>
  <c r="J46" i="1"/>
  <c r="J27" i="1"/>
  <c r="J20" i="1"/>
  <c r="H34" i="1"/>
  <c r="H41" i="1"/>
  <c r="H46" i="1"/>
  <c r="J31" i="1"/>
  <c r="H22" i="1"/>
  <c r="Q24" i="1"/>
  <c r="J7" i="1"/>
  <c r="H26" i="1"/>
  <c r="Q7" i="1"/>
  <c r="H13" i="1"/>
  <c r="J39" i="1"/>
  <c r="Q3" i="1"/>
  <c r="J5" i="1"/>
  <c r="H38" i="1"/>
  <c r="H18" i="1"/>
  <c r="J16" i="1"/>
  <c r="H27" i="1"/>
  <c r="J13" i="1"/>
  <c r="H9" i="1"/>
  <c r="J36" i="1"/>
  <c r="J9" i="1"/>
  <c r="H5" i="1"/>
  <c r="H40" i="1"/>
  <c r="Q9" i="1"/>
  <c r="Q40" i="1"/>
  <c r="J29" i="1"/>
  <c r="Q29" i="1"/>
  <c r="H19" i="1"/>
  <c r="Q15" i="1"/>
  <c r="H31" i="1"/>
  <c r="H37" i="1"/>
  <c r="J42" i="1"/>
  <c r="J43" i="1"/>
  <c r="H12" i="1"/>
  <c r="J35" i="1"/>
  <c r="H4" i="1"/>
  <c r="J38" i="1"/>
  <c r="J37" i="1"/>
  <c r="J41" i="1"/>
  <c r="J17" i="1"/>
  <c r="H43" i="1"/>
  <c r="H15" i="1"/>
  <c r="H3" i="1"/>
  <c r="H17" i="1"/>
  <c r="J15" i="1"/>
  <c r="H29" i="1"/>
  <c r="H24" i="1"/>
  <c r="J44" i="1"/>
  <c r="J3" i="1"/>
  <c r="J34" i="1"/>
  <c r="J26" i="1"/>
  <c r="H36" i="1"/>
  <c r="H35" i="1"/>
  <c r="J4" i="1"/>
  <c r="J18" i="1"/>
  <c r="J10" i="1"/>
  <c r="Q10" i="1"/>
  <c r="J12" i="1"/>
  <c r="B24" i="7" l="1"/>
  <c r="C24" i="7" s="1" a="1"/>
  <c r="C24" i="7" s="1"/>
  <c r="B23" i="7"/>
  <c r="C23" i="7" s="1" a="1"/>
  <c r="C23" i="7" s="1"/>
  <c r="B21" i="7"/>
  <c r="C21" i="7" s="1" a="1"/>
  <c r="C21" i="7" s="1"/>
  <c r="B20" i="7"/>
  <c r="C20" i="7" s="1" a="1"/>
  <c r="C20" i="7" s="1"/>
  <c r="E20" i="7" s="1"/>
  <c r="B22" i="7"/>
  <c r="C22" i="7" s="1" a="1"/>
  <c r="C22" i="7" s="1"/>
  <c r="B14" i="7"/>
  <c r="B15" i="7"/>
  <c r="B16" i="7"/>
  <c r="B12" i="7"/>
  <c r="C12" i="7" s="1" a="1"/>
  <c r="C12" i="7" s="1"/>
  <c r="B13" i="7"/>
  <c r="C13" i="7" s="1" a="1"/>
  <c r="C13" i="7" s="1"/>
  <c r="C14" i="7" l="1" a="1"/>
  <c r="C14" i="7" s="1"/>
  <c r="D14" i="7" s="1"/>
  <c r="C15" i="7" a="1"/>
  <c r="C15" i="7" s="1"/>
  <c r="D15" i="7" s="1"/>
  <c r="E22" i="7"/>
  <c r="D22" i="7"/>
  <c r="D21" i="7"/>
  <c r="E21" i="7"/>
  <c r="E23" i="7"/>
  <c r="D23" i="7"/>
  <c r="D24" i="7"/>
  <c r="E24" i="7"/>
  <c r="C16" i="7" a="1"/>
  <c r="C16" i="7" s="1"/>
  <c r="D16" i="7" s="1"/>
  <c r="D13" i="7"/>
  <c r="E13" i="7"/>
  <c r="E12" i="7"/>
  <c r="D12" i="7"/>
  <c r="E14" i="7" l="1"/>
  <c r="E15" i="7"/>
  <c r="E16" i="7"/>
  <c r="D20" i="7"/>
  <c r="E363" i="3"/>
  <c r="E364" i="3"/>
  <c r="E362" i="3"/>
  <c r="E365" i="3"/>
  <c r="E357" i="3"/>
  <c r="E358" i="3"/>
  <c r="E369" i="3"/>
  <c r="E370" i="3"/>
  <c r="E368" i="3"/>
  <c r="E366" i="3"/>
  <c r="E373" i="3"/>
  <c r="D21" i="2"/>
  <c r="G362" i="3" s="1"/>
  <c r="M16" i="1" s="1"/>
  <c r="E372" i="3"/>
  <c r="E374" i="3"/>
  <c r="E367" i="3"/>
  <c r="E360" i="3"/>
  <c r="E371" i="3"/>
  <c r="E359" i="3"/>
  <c r="E361" i="3"/>
  <c r="E356" i="3"/>
  <c r="K1" i="3"/>
  <c r="C3" i="12" s="1"/>
  <c r="C7" i="12" s="1"/>
  <c r="G370" i="3" l="1"/>
  <c r="M53" i="1" s="1"/>
  <c r="G364" i="3"/>
  <c r="M31" i="1" s="1"/>
  <c r="G358" i="3"/>
  <c r="M15" i="1" s="1"/>
  <c r="G371" i="3"/>
  <c r="M34" i="1" s="1"/>
  <c r="G367" i="3"/>
  <c r="M19" i="1" s="1"/>
  <c r="E21" i="2"/>
  <c r="G361" i="3"/>
  <c r="M36" i="1" s="1"/>
  <c r="G21" i="2"/>
  <c r="G360" i="3"/>
  <c r="M49" i="1" s="1"/>
  <c r="G373" i="3"/>
  <c r="M45" i="1" s="1"/>
  <c r="H21" i="2"/>
  <c r="G369" i="3"/>
  <c r="M50" i="1" s="1"/>
  <c r="G366" i="3"/>
  <c r="M39" i="1" s="1"/>
  <c r="G374" i="3"/>
  <c r="M55" i="1" s="1"/>
  <c r="G365" i="3"/>
  <c r="M35" i="1" s="1"/>
  <c r="G363" i="3"/>
  <c r="M37" i="1" s="1"/>
  <c r="G357" i="3"/>
  <c r="M43" i="1" s="1"/>
  <c r="G359" i="3"/>
  <c r="M12" i="1" s="1"/>
  <c r="G356" i="3"/>
  <c r="M54" i="1" s="1"/>
  <c r="G372" i="3"/>
  <c r="M4" i="1" s="1"/>
  <c r="G368" i="3"/>
  <c r="M22" i="1" s="1"/>
  <c r="F371" i="3" l="1"/>
  <c r="K34" i="1" s="1"/>
  <c r="F361" i="3"/>
  <c r="K36" i="1" s="1"/>
  <c r="F357" i="3"/>
  <c r="K43" i="1" s="1"/>
  <c r="F362" i="3"/>
  <c r="K16" i="1" s="1"/>
  <c r="F356" i="3"/>
  <c r="K54" i="1" s="1"/>
  <c r="F359" i="3"/>
  <c r="K12" i="1" s="1"/>
  <c r="F368" i="3"/>
  <c r="K22" i="1" s="1"/>
  <c r="F364" i="3"/>
  <c r="K31" i="1" s="1"/>
  <c r="F366" i="3"/>
  <c r="K39" i="1" s="1"/>
  <c r="F372" i="3"/>
  <c r="K4" i="1" s="1"/>
  <c r="F373" i="3"/>
  <c r="K45" i="1" s="1"/>
  <c r="F363" i="3"/>
  <c r="K37" i="1" s="1"/>
  <c r="F369" i="3"/>
  <c r="K50" i="1" s="1"/>
  <c r="F358" i="3"/>
  <c r="K15" i="1" s="1"/>
  <c r="F370" i="3"/>
  <c r="K53" i="1" s="1"/>
  <c r="F367" i="3"/>
  <c r="K19" i="1" s="1"/>
  <c r="F374" i="3"/>
  <c r="K55" i="1" s="1"/>
  <c r="F360" i="3"/>
  <c r="K49" i="1" s="1"/>
  <c r="F365" i="3"/>
  <c r="K35" i="1" s="1"/>
  <c r="R15" i="1" l="1"/>
  <c r="N15" i="1"/>
  <c r="P15" i="1" s="1"/>
  <c r="T15" i="1"/>
  <c r="N37" i="1"/>
  <c r="R37" i="1"/>
  <c r="T37" i="1"/>
  <c r="L37" i="1"/>
  <c r="R50" i="1"/>
  <c r="T50" i="1"/>
  <c r="N50" i="1"/>
  <c r="L50" i="1"/>
  <c r="R55" i="1"/>
  <c r="T55" i="1"/>
  <c r="N55" i="1"/>
  <c r="L55" i="1"/>
  <c r="N45" i="1"/>
  <c r="R45" i="1"/>
  <c r="T45" i="1"/>
  <c r="L45" i="1"/>
  <c r="L44" i="1"/>
  <c r="L47" i="1"/>
  <c r="L41" i="1"/>
  <c r="L18" i="1"/>
  <c r="L38" i="1"/>
  <c r="N4" i="1"/>
  <c r="L48" i="1"/>
  <c r="R4" i="1"/>
  <c r="L52" i="1"/>
  <c r="L17" i="1"/>
  <c r="L51" i="1"/>
  <c r="L4" i="1"/>
  <c r="L26" i="1"/>
  <c r="L46" i="1"/>
  <c r="L13" i="1"/>
  <c r="L5" i="1"/>
  <c r="T4" i="1"/>
  <c r="N19" i="1"/>
  <c r="R19" i="1"/>
  <c r="L19" i="1"/>
  <c r="T19" i="1"/>
  <c r="T39" i="1"/>
  <c r="N39" i="1"/>
  <c r="R39" i="1"/>
  <c r="L39" i="1"/>
  <c r="N31" i="1"/>
  <c r="R31" i="1"/>
  <c r="L31" i="1"/>
  <c r="T31" i="1"/>
  <c r="N35" i="1"/>
  <c r="T35" i="1"/>
  <c r="R35" i="1"/>
  <c r="L35" i="1"/>
  <c r="N22" i="1"/>
  <c r="R22" i="1"/>
  <c r="L22" i="1"/>
  <c r="T22" i="1"/>
  <c r="R12" i="1"/>
  <c r="N12" i="1"/>
  <c r="L12" i="1"/>
  <c r="T12" i="1"/>
  <c r="T54" i="1"/>
  <c r="R54" i="1"/>
  <c r="N54" i="1"/>
  <c r="L54" i="1"/>
  <c r="L16" i="1"/>
  <c r="N16" i="1"/>
  <c r="R16" i="1"/>
  <c r="T16" i="1"/>
  <c r="R53" i="1"/>
  <c r="N53" i="1"/>
  <c r="T53" i="1"/>
  <c r="L53" i="1"/>
  <c r="R43" i="1"/>
  <c r="N43" i="1"/>
  <c r="T43" i="1"/>
  <c r="L43" i="1"/>
  <c r="N36" i="1"/>
  <c r="T36" i="1"/>
  <c r="R36" i="1"/>
  <c r="L36" i="1"/>
  <c r="N49" i="1"/>
  <c r="R49" i="1"/>
  <c r="T49" i="1"/>
  <c r="L49" i="1"/>
  <c r="R34" i="1"/>
  <c r="L34" i="1"/>
  <c r="N34" i="1"/>
  <c r="T34" i="1"/>
  <c r="U49" i="1" l="1"/>
  <c r="S49" i="1"/>
  <c r="S31" i="1"/>
  <c r="U12" i="1"/>
  <c r="U31" i="1"/>
  <c r="U55" i="1"/>
  <c r="U17" i="1"/>
  <c r="U48" i="1"/>
  <c r="U52" i="1"/>
  <c r="U26" i="1"/>
  <c r="U13" i="1"/>
  <c r="U41" i="1"/>
  <c r="U38" i="1"/>
  <c r="U44" i="1"/>
  <c r="U5" i="1"/>
  <c r="U18" i="1"/>
  <c r="U51" i="1"/>
  <c r="U4" i="1"/>
  <c r="U46" i="1"/>
  <c r="U47" i="1"/>
  <c r="S55" i="1"/>
  <c r="U53" i="1"/>
  <c r="P50" i="1"/>
  <c r="O50" i="1"/>
  <c r="U50" i="1"/>
  <c r="U16" i="1"/>
  <c r="U22" i="1"/>
  <c r="S50" i="1"/>
  <c r="S53" i="1"/>
  <c r="U36" i="1"/>
  <c r="P16" i="1"/>
  <c r="O16" i="1"/>
  <c r="S22" i="1"/>
  <c r="P39" i="1"/>
  <c r="O39" i="1"/>
  <c r="U45" i="1"/>
  <c r="U37" i="1"/>
  <c r="P53" i="1"/>
  <c r="O53" i="1"/>
  <c r="P12" i="1"/>
  <c r="O12" i="1"/>
  <c r="P49" i="1"/>
  <c r="O49" i="1"/>
  <c r="S12" i="1"/>
  <c r="P31" i="1"/>
  <c r="O31" i="1"/>
  <c r="P22" i="1"/>
  <c r="O22" i="1"/>
  <c r="U39" i="1"/>
  <c r="S45" i="1"/>
  <c r="S37" i="1"/>
  <c r="S39" i="1"/>
  <c r="P36" i="1"/>
  <c r="O36" i="1"/>
  <c r="U34" i="1"/>
  <c r="U19" i="1"/>
  <c r="P45" i="1"/>
  <c r="O45" i="1"/>
  <c r="P37" i="1"/>
  <c r="O37" i="1"/>
  <c r="S36" i="1"/>
  <c r="S16" i="1"/>
  <c r="S13" i="1"/>
  <c r="S5" i="1"/>
  <c r="S47" i="1"/>
  <c r="S38" i="1"/>
  <c r="S51" i="1"/>
  <c r="S46" i="1"/>
  <c r="S52" i="1"/>
  <c r="S4" i="1"/>
  <c r="S26" i="1"/>
  <c r="S44" i="1"/>
  <c r="S17" i="1"/>
  <c r="S41" i="1"/>
  <c r="S48" i="1"/>
  <c r="S18" i="1"/>
  <c r="P55" i="1"/>
  <c r="O55" i="1"/>
  <c r="P34" i="1"/>
  <c r="O34" i="1"/>
  <c r="U43" i="1"/>
  <c r="P54" i="1"/>
  <c r="O54" i="1"/>
  <c r="S35" i="1"/>
  <c r="P43" i="1"/>
  <c r="O43" i="1"/>
  <c r="S54" i="1"/>
  <c r="U35" i="1"/>
  <c r="S19" i="1"/>
  <c r="S34" i="1"/>
  <c r="S43" i="1"/>
  <c r="U54" i="1"/>
  <c r="P35" i="1"/>
  <c r="O35" i="1"/>
  <c r="P19" i="1"/>
  <c r="O19" i="1"/>
  <c r="O13" i="1"/>
  <c r="O46" i="1"/>
  <c r="O52" i="1"/>
  <c r="O44" i="1"/>
  <c r="P4" i="1"/>
  <c r="O41" i="1"/>
  <c r="O4" i="1"/>
  <c r="O5" i="1"/>
  <c r="O51" i="1"/>
  <c r="O47" i="1"/>
  <c r="O26" i="1"/>
  <c r="O38" i="1"/>
  <c r="O48" i="1"/>
  <c r="O18" i="1"/>
  <c r="O17" i="1"/>
  <c r="Q43" i="1" l="1"/>
  <c r="Q53" i="1"/>
  <c r="Q19" i="1"/>
  <c r="Q37" i="1"/>
  <c r="Q22" i="1"/>
  <c r="Q50" i="1"/>
  <c r="Q54" i="1"/>
  <c r="J7" i="7"/>
  <c r="K7" i="7" s="1" a="1"/>
  <c r="K7" i="7" s="1"/>
  <c r="J4" i="7"/>
  <c r="K4" i="7" s="1" a="1"/>
  <c r="K4" i="7" s="1"/>
  <c r="J5" i="7"/>
  <c r="K5" i="7" s="1" a="1"/>
  <c r="K5" i="7" s="1"/>
  <c r="J8" i="7"/>
  <c r="K8" i="7" s="1" a="1"/>
  <c r="K8" i="7" s="1"/>
  <c r="J6" i="7"/>
  <c r="K6" i="7" s="1" a="1"/>
  <c r="K6" i="7" s="1"/>
  <c r="Q39" i="1"/>
  <c r="Q35" i="1"/>
  <c r="Q45" i="1"/>
  <c r="Q31" i="1"/>
  <c r="F15" i="7"/>
  <c r="J13" i="7"/>
  <c r="F13" i="7"/>
  <c r="F16" i="7"/>
  <c r="J12" i="7"/>
  <c r="K12" i="7" s="1" a="1"/>
  <c r="K12" i="7" s="1"/>
  <c r="F14" i="7"/>
  <c r="F12" i="7"/>
  <c r="G12" i="7" s="1" a="1"/>
  <c r="G12" i="7" s="1"/>
  <c r="J14" i="7"/>
  <c r="K14" i="7" s="1" a="1"/>
  <c r="K14" i="7" s="1"/>
  <c r="J16" i="7"/>
  <c r="J15" i="7"/>
  <c r="Q34" i="1"/>
  <c r="Q16" i="1"/>
  <c r="Q49" i="1"/>
  <c r="J21" i="7"/>
  <c r="K21" i="7" s="1" a="1"/>
  <c r="K21" i="7" s="1"/>
  <c r="F21" i="7"/>
  <c r="F22" i="7"/>
  <c r="J22" i="7"/>
  <c r="K22" i="7" s="1" a="1"/>
  <c r="K22" i="7" s="1"/>
  <c r="J23" i="7"/>
  <c r="K23" i="7" s="1" a="1"/>
  <c r="K23" i="7" s="1"/>
  <c r="F20" i="7"/>
  <c r="G20" i="7" s="1" a="1"/>
  <c r="G20" i="7" s="1"/>
  <c r="F23" i="7"/>
  <c r="G23" i="7" s="1" a="1"/>
  <c r="G23" i="7" s="1"/>
  <c r="J24" i="7"/>
  <c r="K24" i="7" s="1" a="1"/>
  <c r="K24" i="7" s="1"/>
  <c r="F24" i="7"/>
  <c r="J20" i="7"/>
  <c r="K20" i="7" s="1" a="1"/>
  <c r="K20" i="7" s="1"/>
  <c r="Q47" i="1"/>
  <c r="Q48" i="1"/>
  <c r="Q51" i="1"/>
  <c r="Q52" i="1"/>
  <c r="Q44" i="1"/>
  <c r="Q26" i="1"/>
  <c r="Q41" i="1"/>
  <c r="Q17" i="1"/>
  <c r="Q46" i="1"/>
  <c r="Q5" i="1"/>
  <c r="Q13" i="1"/>
  <c r="Q38" i="1"/>
  <c r="Q18" i="1"/>
  <c r="Q4" i="1"/>
  <c r="Q55" i="1"/>
  <c r="Q36" i="1"/>
  <c r="Q12" i="1"/>
  <c r="G14" i="7" l="1" a="1"/>
  <c r="G14" i="7" s="1"/>
  <c r="H14" i="7" s="1"/>
  <c r="G13" i="7" a="1"/>
  <c r="G13" i="7" s="1"/>
  <c r="H13" i="7" s="1"/>
  <c r="G16" i="7" a="1"/>
  <c r="G16" i="7" s="1"/>
  <c r="I16" i="7" s="1"/>
  <c r="G22" i="7" a="1"/>
  <c r="G22" i="7" s="1"/>
  <c r="I22" i="7" s="1"/>
  <c r="G21" i="7" a="1"/>
  <c r="G21" i="7" s="1"/>
  <c r="H21" i="7" s="1"/>
  <c r="L24" i="7"/>
  <c r="M24" i="7"/>
  <c r="K16" i="7" a="1"/>
  <c r="K16" i="7" s="1"/>
  <c r="L14" i="7"/>
  <c r="M14" i="7"/>
  <c r="L6" i="7"/>
  <c r="M6" i="7"/>
  <c r="I12" i="7"/>
  <c r="H12" i="7"/>
  <c r="M8" i="7"/>
  <c r="L8" i="7"/>
  <c r="M5" i="7"/>
  <c r="L5" i="7"/>
  <c r="M12" i="7"/>
  <c r="L12" i="7"/>
  <c r="M4" i="7"/>
  <c r="L4" i="7"/>
  <c r="M22" i="7"/>
  <c r="L22" i="7"/>
  <c r="M7" i="7"/>
  <c r="L7" i="7"/>
  <c r="L23" i="7"/>
  <c r="M23" i="7"/>
  <c r="K13" i="7" a="1"/>
  <c r="K13" i="7" s="1"/>
  <c r="G15" i="7" a="1"/>
  <c r="G15" i="7" s="1"/>
  <c r="H20" i="7"/>
  <c r="I20" i="7"/>
  <c r="M21" i="7"/>
  <c r="L21" i="7"/>
  <c r="F8" i="7"/>
  <c r="B5" i="7"/>
  <c r="F4" i="7"/>
  <c r="G4" i="7" s="1" a="1"/>
  <c r="G4" i="7" s="1"/>
  <c r="B7" i="7"/>
  <c r="B4" i="7"/>
  <c r="C4" i="7" s="1" a="1"/>
  <c r="C4" i="7" s="1"/>
  <c r="F5" i="7"/>
  <c r="G5" i="7" s="1" a="1"/>
  <c r="G5" i="7" s="1"/>
  <c r="F7" i="7"/>
  <c r="B8" i="7"/>
  <c r="C8" i="7" s="1" a="1"/>
  <c r="C8" i="7" s="1"/>
  <c r="B6" i="7"/>
  <c r="F6" i="7"/>
  <c r="M20" i="7"/>
  <c r="L20" i="7"/>
  <c r="I23" i="7"/>
  <c r="H23" i="7"/>
  <c r="G24" i="7" a="1"/>
  <c r="G24" i="7" s="1"/>
  <c r="K15" i="7" a="1"/>
  <c r="K15" i="7" s="1"/>
  <c r="G6" i="7" l="1" a="1"/>
  <c r="G6" i="7" s="1"/>
  <c r="H6" i="7" s="1"/>
  <c r="I14" i="7"/>
  <c r="C6" i="7" a="1"/>
  <c r="C6" i="7" s="1"/>
  <c r="D6" i="7" s="1"/>
  <c r="C5" i="7" a="1"/>
  <c r="C5" i="7" s="1"/>
  <c r="D5" i="7" s="1"/>
  <c r="G7" i="7" a="1"/>
  <c r="G7" i="7" s="1"/>
  <c r="I7" i="7" s="1"/>
  <c r="H16" i="7"/>
  <c r="C7" i="7" a="1"/>
  <c r="C7" i="7" s="1"/>
  <c r="D7" i="7" s="1"/>
  <c r="I21" i="7"/>
  <c r="G8" i="7" a="1"/>
  <c r="G8" i="7" s="1"/>
  <c r="H8" i="7" s="1"/>
  <c r="I13" i="7"/>
  <c r="H22" i="7"/>
  <c r="I15" i="7"/>
  <c r="H15" i="7"/>
  <c r="D8" i="7"/>
  <c r="E8" i="7"/>
  <c r="M15" i="7"/>
  <c r="L15" i="7"/>
  <c r="I5" i="7"/>
  <c r="H5" i="7"/>
  <c r="E4" i="7"/>
  <c r="D4" i="7"/>
  <c r="I24" i="7"/>
  <c r="H24" i="7"/>
  <c r="M13" i="7"/>
  <c r="L13" i="7"/>
  <c r="I4" i="7"/>
  <c r="H4" i="7"/>
  <c r="M16" i="7"/>
  <c r="L16" i="7"/>
  <c r="I6" i="7" l="1"/>
  <c r="E6" i="7"/>
  <c r="E5" i="7"/>
  <c r="E7" i="7"/>
  <c r="H7" i="7"/>
  <c r="I8" i="7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sommmerfest 2018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privat del av faktura:
040 149.70
050 149.70
060 179.70
070 718.80
sum 1197.9
3942.20 - 1197.9 = 2744.3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+ 36 kr for godgjørelse til Kyrre?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Dokumentasjon mangler.
Kjøp av 2 stk akevitt av Truls?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+ 20 kr for godgjørelse av Kyrre?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 2018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 (vin og 6-pack)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+ 300 kr ???
Undersøker med Kyrre</t>
        </r>
      </text>
    </comment>
  </commentList>
</comments>
</file>

<file path=xl/sharedStrings.xml><?xml version="1.0" encoding="utf-8"?>
<sst xmlns="http://schemas.openxmlformats.org/spreadsheetml/2006/main" count="239" uniqueCount="153">
  <si>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</si>
  <si>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</si>
  <si>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</si>
  <si>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</si>
  <si>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</si>
  <si>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</si>
  <si>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</si>
  <si>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</si>
  <si>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</si>
  <si>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</si>
  <si>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</si>
  <si>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</si>
  <si>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</si>
  <si>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</si>
  <si>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</si>
  <si>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</si>
  <si>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</si>
  <si>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</si>
  <si>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</si>
  <si>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</si>
  <si>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</si>
  <si>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</si>
  <si>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</si>
  <si>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</si>
  <si>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</si>
  <si>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</si>
  <si>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</si>
  <si>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</si>
  <si>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</si>
  <si>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</si>
  <si>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</si>
  <si>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</si>
  <si>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</si>
  <si>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</si>
  <si>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</si>
  <si>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</si>
  <si>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</si>
  <si>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</si>
  <si>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</si>
  <si>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</si>
  <si>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</si>
  <si>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</si>
  <si>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</si>
  <si>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</si>
  <si>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</si>
  <si>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</si>
  <si>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</si>
  <si>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</si>
  <si>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</si>
  <si>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</si>
  <si>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</si>
  <si>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</si>
  <si>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</si>
  <si>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</si>
  <si>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</si>
  <si>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</si>
  <si>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</si>
  <si>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</si>
  <si>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</si>
  <si>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</si>
  <si>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</si>
  <si>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</si>
  <si>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</si>
  <si>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</si>
  <si>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</si>
  <si>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</si>
  <si>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</si>
  <si>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</si>
  <si>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</si>
  <si>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</si>
  <si>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</si>
  <si>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</si>
  <si>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</si>
  <si>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</si>
  <si>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</si>
  <si>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</si>
  <si>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</si>
  <si>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</si>
  <si>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</si>
  <si>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</si>
  <si>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</si>
  <si>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</si>
  <si>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</si>
  <si>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</si>
  <si>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</si>
  <si>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</si>
  <si>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</si>
  <si>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</si>
  <si>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</si>
  <si>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</si>
  <si>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</si>
  <si>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</si>
  <si>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</si>
  <si>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</si>
  <si>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</si>
  <si>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</si>
  <si>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</si>
  <si>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</si>
  <si>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</si>
  <si>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</si>
  <si>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Kenneth J</t>
  </si>
  <si>
    <t>{"name": "Truls", "tickets": 5},</t>
  </si>
  <si>
    <t>{"name": "Hanne", "tickets": 5},</t>
  </si>
  <si>
    <t>{"name": "Andreas", "tickets": 5},</t>
  </si>
  <si>
    <t>{"name": "Kyrre", "tickets": 5},</t>
  </si>
  <si>
    <t>{"name": "Martin", "tickets": 10},</t>
  </si>
  <si>
    <t>{"name": "Erik B", "tickets": 5},</t>
  </si>
  <si>
    <t>{"name": "Kenneth", "tickets": 10},</t>
  </si>
  <si>
    <t>{"name": "Ruben O", "tickets": 10},</t>
  </si>
  <si>
    <t>{"name": "Ruben B", "tickets": 10},</t>
  </si>
  <si>
    <t>Ivan</t>
  </si>
  <si>
    <t>Stan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</si>
  <si>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</si>
  <si>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</si>
  <si>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</si>
  <si>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</si>
  <si>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</si>
  <si>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</si>
  <si>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</si>
  <si>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</si>
  <si>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</si>
  <si>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</si>
  <si>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</si>
  <si>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</si>
  <si>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</si>
  <si>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</si>
  <si>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</si>
  <si>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</si>
  <si>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</si>
  <si>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</si>
  <si>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</si>
  <si>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</si>
  <si>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>Anders S</t>
  </si>
  <si>
    <t xml:space="preserve">P - </t>
  </si>
  <si>
    <t xml:space="preserve">μ - </t>
  </si>
  <si>
    <t>{"name": "Odd", "tickets": 10, "prizes": 1},</t>
  </si>
  <si>
    <t>Svein</t>
  </si>
  <si>
    <t>Anders Sz</t>
  </si>
  <si>
    <t>Renter 2019</t>
  </si>
  <si>
    <t>faktura</t>
  </si>
  <si>
    <t>OB 4547807</t>
  </si>
  <si>
    <t>income</t>
  </si>
  <si>
    <t>{"name": "Anders Sz", "tickets": 4},</t>
  </si>
  <si>
    <t>{"name": "Sven", "tickets": 10, "prizes": 1},</t>
  </si>
  <si>
    <t>{"name": "Asgeir", "tickets": 10},</t>
  </si>
  <si>
    <t>{"name": "Mathias", "tickets": 10},</t>
  </si>
  <si>
    <t>{"name": "Magnus B", "tickets": 10, "prizes": 2},</t>
  </si>
  <si>
    <t>{"name": "Anders A", "tickets": 20, "prizes": 1},</t>
  </si>
  <si>
    <t>{"name": "Ivan", "tickets": 10, "prizes": 1},</t>
  </si>
  <si>
    <t>{"name": "Svein", "tickets": 5},</t>
  </si>
  <si>
    <t>{"name": "Sondre", "tickets": 5}</t>
  </si>
  <si>
    <t>Magnus B</t>
  </si>
  <si>
    <t>Sondre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</si>
</sst>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90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43" fontId="0" fillId="0" borderId="1" xfId="3" applyFont="1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43" fontId="11" fillId="0" borderId="0" xfId="3" applyFont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64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1" fontId="0" fillId="4" borderId="0" xfId="0" applyNumberFormat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6" fillId="9" borderId="1" xfId="1" applyFont="1" applyFill="1" applyBorder="1"/>
    <xf numFmtId="0" fontId="6" fillId="9" borderId="1" xfId="1" applyFont="1" applyFill="1" applyBorder="1" applyAlignment="1">
      <alignment horizontal="center"/>
    </xf>
    <xf numFmtId="0" fontId="6" fillId="9" borderId="0" xfId="1" applyFont="1" applyFill="1"/>
    <xf numFmtId="0" fontId="0" fillId="8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0" borderId="0" xfId="0" applyFont="1" applyAlignment="1"/>
    <xf numFmtId="0" fontId="6" fillId="10" borderId="1" xfId="2" applyFont="1" applyFill="1" applyBorder="1"/>
    <xf numFmtId="0" fontId="6" fillId="10" borderId="1" xfId="2" applyFont="1" applyFill="1" applyBorder="1" applyAlignment="1">
      <alignment horizontal="center"/>
    </xf>
    <xf numFmtId="0" fontId="6" fillId="10" borderId="0" xfId="2" applyFont="1" applyFill="1"/>
    <xf numFmtId="0" fontId="6" fillId="11" borderId="1" xfId="2" applyFont="1" applyFill="1" applyBorder="1"/>
    <xf numFmtId="0" fontId="6" fillId="11" borderId="1" xfId="2" applyFont="1" applyFill="1" applyBorder="1" applyAlignment="1">
      <alignment horizontal="center"/>
    </xf>
    <xf numFmtId="0" fontId="6" fillId="11" borderId="0" xfId="2" applyFont="1" applyFill="1"/>
    <xf numFmtId="0" fontId="6" fillId="14" borderId="1" xfId="1" applyFont="1" applyFill="1" applyBorder="1"/>
    <xf numFmtId="0" fontId="6" fillId="14" borderId="1" xfId="1" applyFont="1" applyFill="1" applyBorder="1" applyAlignment="1">
      <alignment horizontal="center"/>
    </xf>
    <xf numFmtId="0" fontId="6" fillId="14" borderId="0" xfId="1" applyFont="1" applyFill="1"/>
    <xf numFmtId="0" fontId="6" fillId="13" borderId="1" xfId="1" applyFont="1" applyFill="1" applyBorder="1"/>
    <xf numFmtId="0" fontId="6" fillId="13" borderId="1" xfId="1" applyFont="1" applyFill="1" applyBorder="1" applyAlignment="1">
      <alignment horizontal="center"/>
    </xf>
    <xf numFmtId="0" fontId="6" fillId="13" borderId="0" xfId="1" applyFont="1" applyFill="1"/>
    <xf numFmtId="0" fontId="6" fillId="12" borderId="1" xfId="1" applyFont="1" applyFill="1" applyBorder="1"/>
    <xf numFmtId="0" fontId="6" fillId="12" borderId="1" xfId="1" applyFont="1" applyFill="1" applyBorder="1" applyAlignment="1">
      <alignment horizontal="center"/>
    </xf>
    <xf numFmtId="0" fontId="6" fillId="12" borderId="0" xfId="1" applyFont="1" applyFill="1"/>
    <xf numFmtId="166" fontId="0" fillId="8" borderId="0" xfId="4" applyNumberFormat="1" applyFont="1" applyFill="1"/>
    <xf numFmtId="166" fontId="0" fillId="6" borderId="0" xfId="4" applyNumberFormat="1" applyFont="1" applyFill="1"/>
    <xf numFmtId="166" fontId="0" fillId="7" borderId="0" xfId="4" applyNumberFormat="1" applyFont="1" applyFill="1"/>
    <xf numFmtId="167" fontId="6" fillId="11" borderId="0" xfId="2" applyNumberFormat="1" applyFont="1" applyFill="1"/>
    <xf numFmtId="167" fontId="6" fillId="10" borderId="0" xfId="2" applyNumberFormat="1" applyFont="1" applyFill="1"/>
    <xf numFmtId="3" fontId="6" fillId="12" borderId="0" xfId="1" applyNumberFormat="1" applyFont="1" applyFill="1"/>
    <xf numFmtId="1" fontId="6" fillId="13" borderId="0" xfId="1" applyNumberFormat="1" applyFont="1" applyFill="1"/>
    <xf numFmtId="1" fontId="6" fillId="14" borderId="0" xfId="1" applyNumberFormat="1" applyFont="1" applyFill="1"/>
    <xf numFmtId="1" fontId="12" fillId="0" borderId="0" xfId="4" applyNumberFormat="1" applyFont="1"/>
    <xf numFmtId="0" fontId="0" fillId="0" borderId="0" xfId="0" applyAlignment="1">
      <alignment horizontal="right"/>
    </xf>
    <xf numFmtId="43" fontId="0" fillId="4" borderId="0" xfId="3" applyNumberFormat="1" applyFont="1" applyFill="1"/>
    <xf numFmtId="0" fontId="11" fillId="7" borderId="0" xfId="0" applyFont="1" applyFill="1" applyAlignment="1">
      <alignment horizontal="center"/>
    </xf>
    <xf numFmtId="0" fontId="7" fillId="10" borderId="0" xfId="2" applyFont="1" applyFill="1" applyBorder="1" applyAlignment="1">
      <alignment horizontal="center"/>
    </xf>
    <xf numFmtId="0" fontId="8" fillId="13" borderId="0" xfId="1" applyFont="1" applyFill="1" applyBorder="1" applyAlignment="1">
      <alignment horizontal="center"/>
    </xf>
    <xf numFmtId="0" fontId="8" fillId="12" borderId="0" xfId="1" applyFont="1" applyFill="1" applyBorder="1" applyAlignment="1">
      <alignment horizontal="center"/>
    </xf>
    <xf numFmtId="0" fontId="7" fillId="9" borderId="0" xfId="1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7" fillId="11" borderId="0" xfId="2" applyFont="1" applyFill="1" applyBorder="1" applyAlignment="1">
      <alignment horizontal="center"/>
    </xf>
    <xf numFmtId="0" fontId="8" fillId="14" borderId="0" xfId="1" applyFont="1" applyFill="1" applyBorder="1" applyAlignment="1">
      <alignment horizontal="center"/>
    </xf>
    <xf numFmtId="43" fontId="0" fillId="0" borderId="0" xfId="0" applyNumberFormat="1"/>
  </cellXfs>
  <cellStyles count="5">
    <cellStyle name="Comma" xfId="3" builtinId="3"/>
    <cellStyle name="Good" xfId="1" builtinId="26"/>
    <cellStyle name="Neutral" xfId="2" builtinId="28"/>
    <cellStyle name="Normal" xfId="0" builtinId="0"/>
    <cellStyle name="Percent" xfId="4" builtinId="5"/>
  </cellStyles>
  <dxfs count="41"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E5D8BD"/>
      <color rgb="FFF2F2F2"/>
      <color rgb="FFFDDAEC"/>
      <color rgb="FFFFFFCC"/>
      <color rgb="FFFED9A6"/>
      <color rgb="FFCCEBC5"/>
      <color rgb="FFFBB4AE"/>
      <color rgb="FFB3CDE3"/>
      <color rgb="FFDECBE4"/>
      <color rgb="FF4DAF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U55" totalsRowShown="0" headerRowDxfId="40" dataDxfId="39">
  <autoFilter ref="A1:U55"/>
  <sortState ref="A2:U51">
    <sortCondition ref="A1:A51"/>
  </sortState>
  <tableColumns count="21">
    <tableColumn id="1" name="id" dataDxfId="38"/>
    <tableColumn id="2" name="name" dataDxfId="37"/>
    <tableColumn id="3" name="active" dataDxfId="36"/>
    <tableColumn id="20" name="last lottery" dataDxfId="35">
      <calculatedColumnFormula array="1">MAX(IF(Sales!B:B=A2,Sales!C:C))</calculatedColumnFormula>
    </tableColumn>
    <tableColumn id="8" name="cost" dataDxfId="34">
      <calculatedColumnFormula>SUMIF(Sales!B:B,A2,Sales!E:E)</calculatedColumnFormula>
    </tableColumn>
    <tableColumn id="18" name="#cost" dataDxfId="33">
      <calculatedColumnFormula>IF($C2=0," ",COUNTIFS($C:$C,1,E:E,"&gt;"&amp;E2)+1)</calculatedColumnFormula>
    </tableColumn>
    <tableColumn id="9" name="tickets" dataDxfId="32">
      <calculatedColumnFormula>SUMIF(Sales!B:B,A2,Sales!D:D)</calculatedColumnFormula>
    </tableColumn>
    <tableColumn id="12" name="#tickets" dataDxfId="31">
      <calculatedColumnFormula>IF($C2=0," ",COUNTIFS($C:$C,1,G:G,"&gt;"&amp;G2)+1)</calculatedColumnFormula>
    </tableColumn>
    <tableColumn id="10" name="prizes" dataDxfId="30">
      <calculatedColumnFormula>SUMIF(Prizes!B:B,A2,Prizes!D:D)</calculatedColumnFormula>
    </tableColumn>
    <tableColumn id="13" name="#prizes" dataDxfId="29">
      <calculatedColumnFormula>IF($C2=0," ",COUNTIFS($C:$C,1,I:I,"&gt;"&amp;I2)+1)</calculatedColumnFormula>
    </tableColumn>
    <tableColumn id="7" name="μ" dataDxfId="28">
      <calculatedColumnFormula>SUMIF(Sales!B:B,A2,Sales!F:F)</calculatedColumnFormula>
    </tableColumn>
    <tableColumn id="16" name="#μ" dataDxfId="27">
      <calculatedColumnFormula>IF($C2=0," ",COUNTIFS($C:$C,1,K:K,"&gt;"&amp;K2)+1)</calculatedColumnFormula>
    </tableColumn>
    <tableColumn id="11" name="σ" dataDxfId="26">
      <calculatedColumnFormula>SQRT(SUMIF(Sales!B:B,A2,Sales!G:G))</calculatedColumnFormula>
    </tableColumn>
    <tableColumn id="19" name="prizes - µ" dataDxfId="25">
      <calculatedColumnFormula>I2-K2</calculatedColumnFormula>
    </tableColumn>
    <tableColumn id="21" name="#prizes - µ" dataDxfId="24">
      <calculatedColumnFormula>IF($C2=0," ",COUNTIFS($C:$C,1,N:N,"&gt;"&amp;N2)+1)</calculatedColumnFormula>
    </tableColumn>
    <tableColumn id="5" name="Nσ" dataDxfId="23">
      <calculatedColumnFormula>N2/M2</calculatedColumnFormula>
    </tableColumn>
    <tableColumn id="6" name="#Nσ" dataDxfId="22">
      <calculatedColumnFormula>IF($C2=0," ",COUNTIFS($C:$C,1,P:P,"&gt;"&amp;P2)+1)</calculatedColumnFormula>
    </tableColumn>
    <tableColumn id="15" name="P" dataDxfId="21" dataCellStyle="Percent">
      <calculatedColumnFormula>IF(I2&gt;K2,1-_xlfn.NORM.DIST(I2,K2,M2,1),_xlfn.NORM.DIST(I2,K2,M2,1))</calculatedColumnFormula>
    </tableColumn>
    <tableColumn id="17" name="#P" dataDxfId="20" dataCellStyle="Percent">
      <calculatedColumnFormula>IF($C2=0," ",COUNTIFS($C:$C,1,R:R,"&gt;"&amp;R2)+1)</calculatedColumnFormula>
    </tableColumn>
    <tableColumn id="4" name="cost/μ" dataDxfId="19">
      <calculatedColumnFormula>E2/K2</calculatedColumnFormula>
    </tableColumn>
    <tableColumn id="14" name="#investor" dataDxfId="18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H21">
  <autoFilter ref="A1:H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totalsRowLabel="Total"/>
    <tableColumn id="2" name="date" dataDxfId="17"/>
    <tableColumn id="4" name="cost" dataDxfId="16"/>
    <tableColumn id="3" name="sales" dataDxfId="15">
      <calculatedColumnFormula>SUMIFS(Sales!D:D,Sales!C:C,A2)</calculatedColumnFormula>
    </tableColumn>
    <tableColumn id="8" name="income" dataDxfId="14" dataCellStyle="Comma">
      <calculatedColumnFormula>C2*D2</calculatedColumnFormula>
    </tableColumn>
    <tableColumn id="5" name="prizes" totalsRowFunction="sum" dataDxfId="13">
      <calculatedColumnFormula>SUMIFS(Prizes!D:D,Prizes!C:C,A2)</calculatedColumnFormula>
    </tableColumn>
    <tableColumn id="6" name="µ/ticket" dataDxfId="12" totalsRowDxfId="11">
      <calculatedColumnFormula>F2/D2</calculatedColumnFormula>
    </tableColumn>
    <tableColumn id="7" name="cost/µ" dataDxfId="10">
      <calculatedColumnFormula>C2*D2/F2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374" totalsRowShown="0">
  <autoFilter ref="A1:G374"/>
  <tableColumns count="7">
    <tableColumn id="1" name="id"/>
    <tableColumn id="2" name="person_id"/>
    <tableColumn id="3" name="lottery_id" dataDxfId="5" totalsRowDxfId="6"/>
    <tableColumn id="4" name="tickets"/>
    <tableColumn id="5" name="cost" dataDxfId="3" totalsRowDxfId="4">
      <calculatedColumnFormula>INDEX(Lotteries!C:C,MATCH(C2,Lotteries!A:A,0))*D2</calculatedColumnFormula>
    </tableColumn>
    <tableColumn id="6" name="µ" dataDxfId="2">
      <calculatedColumnFormula>D2*INDEX(Lotteries!G:G,MATCH(C2,Lotteries!A:A,0))</calculatedColumnFormula>
    </tableColumn>
    <tableColumn id="7" name="σ2" dataDxfId="1">
      <calculatedColumnFormula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113" totalsRowShown="0" headerRowDxfId="0">
  <autoFilter ref="A1:D113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/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E17" totalsRowShown="0" headerRowDxfId="9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/>
    <tableColumn id="2" name="date" dataDxfId="8"/>
    <tableColumn id="4" name="cost" dataDxfId="7" dataCellStyle="Comma"/>
    <tableColumn id="3" name="prizes"/>
    <tableColumn id="5" name="faktur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Z27"/>
  <sheetViews>
    <sheetView showGridLines="0" workbookViewId="0">
      <selection activeCell="J34" sqref="J34"/>
    </sheetView>
  </sheetViews>
  <sheetFormatPr defaultColWidth="10.140625" defaultRowHeight="15" x14ac:dyDescent="0.25"/>
  <cols>
    <col min="3" max="3" width="10.140625" hidden="1" customWidth="1"/>
    <col min="7" max="7" width="0" hidden="1" customWidth="1"/>
    <col min="11" max="11" width="0" hidden="1" customWidth="1"/>
  </cols>
  <sheetData>
    <row r="2" spans="2:26" x14ac:dyDescent="0.25">
      <c r="B2" s="85" t="s">
        <v>41</v>
      </c>
      <c r="C2" s="85"/>
      <c r="D2" s="85"/>
      <c r="E2" s="85"/>
      <c r="F2" s="86" t="s">
        <v>40</v>
      </c>
      <c r="G2" s="86"/>
      <c r="H2" s="86"/>
      <c r="I2" s="86"/>
      <c r="J2" s="80" t="s">
        <v>124</v>
      </c>
      <c r="K2" s="80"/>
      <c r="L2" s="80"/>
      <c r="M2" s="80"/>
    </row>
    <row r="3" spans="2:26" s="53" customFormat="1" x14ac:dyDescent="0.25">
      <c r="B3" s="50" t="s">
        <v>42</v>
      </c>
      <c r="C3" s="50" t="s">
        <v>19</v>
      </c>
      <c r="D3" s="50" t="s">
        <v>1</v>
      </c>
      <c r="E3" s="50" t="s">
        <v>115</v>
      </c>
      <c r="F3" s="51" t="s">
        <v>42</v>
      </c>
      <c r="G3" s="51" t="s">
        <v>19</v>
      </c>
      <c r="H3" s="51" t="s">
        <v>1</v>
      </c>
      <c r="I3" s="51" t="s">
        <v>115</v>
      </c>
      <c r="J3" s="52" t="s">
        <v>42</v>
      </c>
      <c r="K3" s="52" t="s">
        <v>19</v>
      </c>
      <c r="L3" s="52" t="s">
        <v>1</v>
      </c>
      <c r="M3" s="52" t="s">
        <v>115</v>
      </c>
    </row>
    <row r="4" spans="2:26" x14ac:dyDescent="0.25">
      <c r="B4" s="40">
        <f>SMALL(Persons!$Q:$Q,1+ROW(B4)-ROW(B$4))</f>
        <v>1</v>
      </c>
      <c r="C4" s="40">
        <f t="array" ref="C4">INDEX(Persons!$A:$A,SMALL(IF(Persons!$Q:$Q=B4,ROW(Persons!$A:$A)-ROW(Persons!$A$1)+1),COUNTIF(B$4:B4,B4)))</f>
        <v>48</v>
      </c>
      <c r="D4" s="40" t="str">
        <f>INDEX(Persons!$B:$B,MATCH(C4,Persons!$A:$A,0))</f>
        <v>Ivan</v>
      </c>
      <c r="E4" s="69">
        <f>INDEX(Persons!$R:$R,MATCH(C4,Persons!$A:$A,0))</f>
        <v>1.8936664958206673E-2</v>
      </c>
      <c r="F4" s="38">
        <f>LARGE(Persons!$Q:$Q,1+ROW(F4)-ROW(F$4))</f>
        <v>31</v>
      </c>
      <c r="G4" s="38">
        <f t="array" ref="G4">INDEX(Persons!$A:$A,SMALL(IF(Persons!$Q:$Q=F4,ROW(Persons!$A:$A)-ROW(Persons!$A$1)+1),COUNTIF(F$4:F4,F4)))</f>
        <v>11</v>
      </c>
      <c r="H4" s="38" t="str">
        <f>INDEX(Persons!$B:$B,MATCH(G4,Persons!$A:$A,0))</f>
        <v>Stein</v>
      </c>
      <c r="I4" s="70">
        <f>INDEX(Persons!$R:$R,MATCH(G4,Persons!$A:$A,0))</f>
        <v>4.7379396299877204E-2</v>
      </c>
      <c r="J4" s="39">
        <f>SMALL(Persons!$S:$S,1+ROW(J4)-ROW(J$4))</f>
        <v>1</v>
      </c>
      <c r="K4" s="39">
        <f t="array" ref="K4">INDEX(Persons!$A:$A,SMALL(IF(Persons!$S:$S=J4,ROW(Persons!$A:$A)-ROW(Persons!$A$1)+1),COUNTIF(J$4:J4,J4)))</f>
        <v>36</v>
      </c>
      <c r="L4" s="39" t="str">
        <f>INDEX(Persons!$B:$B,MATCH(K4,Persons!$A:$A,0))</f>
        <v>Ingvild</v>
      </c>
      <c r="M4" s="71">
        <f>INDEX(Persons!$R:$R,MATCH(K4,Persons!$A:$A,0))</f>
        <v>0.49874327476019131</v>
      </c>
    </row>
    <row r="5" spans="2:26" x14ac:dyDescent="0.25">
      <c r="B5" s="40">
        <f>SMALL(Persons!$Q:$Q,1+ROW(B5)-ROW(B$4))</f>
        <v>2</v>
      </c>
      <c r="C5" s="40">
        <f t="array" ref="C5">INDEX(Persons!$A:$A,SMALL(IF(Persons!$Q:$Q=B5,ROW(Persons!$A:$A)-ROW(Persons!$A$1)+1),COUNTIF(B$4:B5,B5)))</f>
        <v>14</v>
      </c>
      <c r="D5" s="40" t="str">
        <f>INDEX(Persons!$B:$B,MATCH(C5,Persons!$A:$A,0))</f>
        <v>Truls</v>
      </c>
      <c r="E5" s="69">
        <f>INDEX(Persons!$R:$R,MATCH(C5,Persons!$A:$A,0))</f>
        <v>9.6379304489716322E-2</v>
      </c>
      <c r="F5" s="38">
        <f>LARGE(Persons!$Q:$Q,1+ROW(F5)-ROW(F$4))</f>
        <v>30</v>
      </c>
      <c r="G5" s="38">
        <f t="array" ref="G5">INDEX(Persons!$A:$A,SMALL(IF(Persons!$Q:$Q=F5,ROW(Persons!$A:$A)-ROW(Persons!$A$1)+1),COUNTIF(F$4:F5,F5)))</f>
        <v>24</v>
      </c>
      <c r="H5" s="38" t="str">
        <f>INDEX(Persons!$B:$B,MATCH(G5,Persons!$A:$A,0))</f>
        <v>Terje</v>
      </c>
      <c r="I5" s="70">
        <f>INDEX(Persons!$R:$R,MATCH(G5,Persons!$A:$A,0))</f>
        <v>8.3979503335431097E-2</v>
      </c>
      <c r="J5" s="39">
        <f>SMALL(Persons!$S:$S,1+ROW(J5)-ROW(J$4))</f>
        <v>2</v>
      </c>
      <c r="K5" s="39">
        <f t="array" ref="K5">INDEX(Persons!$A:$A,SMALL(IF(Persons!$S:$S=J5,ROW(Persons!$A:$A)-ROW(Persons!$A$1)+1),COUNTIF(J$4:J5,J5)))</f>
        <v>29</v>
      </c>
      <c r="L5" s="39" t="str">
        <f>INDEX(Persons!$B:$B,MATCH(K5,Persons!$A:$A,0))</f>
        <v>Magnus B</v>
      </c>
      <c r="M5" s="71">
        <f>INDEX(Persons!$R:$R,MATCH(K5,Persons!$A:$A,0))</f>
        <v>0.47846916108888093</v>
      </c>
    </row>
    <row r="6" spans="2:26" x14ac:dyDescent="0.25">
      <c r="B6" s="40">
        <f>SMALL(Persons!$Q:$Q,1+ROW(B6)-ROW(B$4))</f>
        <v>3</v>
      </c>
      <c r="C6" s="40">
        <f t="array" ref="C6">INDEX(Persons!$A:$A,SMALL(IF(Persons!$Q:$Q=B6,ROW(Persons!$A:$A)-ROW(Persons!$A$1)+1),COUNTIF(B$4:B6,B6)))</f>
        <v>20</v>
      </c>
      <c r="D6" s="40" t="str">
        <f>INDEX(Persons!$B:$B,MATCH(C6,Persons!$A:$A,0))</f>
        <v>Kyrre</v>
      </c>
      <c r="E6" s="69">
        <f>INDEX(Persons!$R:$R,MATCH(C6,Persons!$A:$A,0))</f>
        <v>0.10159250997977498</v>
      </c>
      <c r="F6" s="38">
        <f>LARGE(Persons!$Q:$Q,1+ROW(F6)-ROW(F$4))</f>
        <v>29</v>
      </c>
      <c r="G6" s="38">
        <f t="array" ref="G6">INDEX(Persons!$A:$A,SMALL(IF(Persons!$Q:$Q=F6,ROW(Persons!$A:$A)-ROW(Persons!$A$1)+1),COUNTIF(F$4:F6,F6)))</f>
        <v>34</v>
      </c>
      <c r="H6" s="38" t="str">
        <f>INDEX(Persons!$B:$B,MATCH(G6,Persons!$A:$A,0))</f>
        <v>Asgeir</v>
      </c>
      <c r="I6" s="70">
        <f>INDEX(Persons!$R:$R,MATCH(G6,Persons!$A:$A,0))</f>
        <v>0.10433634968230081</v>
      </c>
      <c r="J6" s="39">
        <f>SMALL(Persons!$S:$S,1+ROW(J6)-ROW(J$4))</f>
        <v>3</v>
      </c>
      <c r="K6" s="39">
        <f t="array" ref="K6">INDEX(Persons!$A:$A,SMALL(IF(Persons!$S:$S=J6,ROW(Persons!$A:$A)-ROW(Persons!$A$1)+1),COUNTIF(J$4:J6,J6)))</f>
        <v>33</v>
      </c>
      <c r="L6" s="39" t="str">
        <f>INDEX(Persons!$B:$B,MATCH(K6,Persons!$A:$A,0))</f>
        <v>Anders A</v>
      </c>
      <c r="M6" s="71">
        <f>INDEX(Persons!$R:$R,MATCH(K6,Persons!$A:$A,0))</f>
        <v>0.42021792215524006</v>
      </c>
    </row>
    <row r="7" spans="2:26" x14ac:dyDescent="0.25">
      <c r="B7" s="40">
        <f>SMALL(Persons!$Q:$Q,1+ROW(B7)-ROW(B$4))</f>
        <v>4</v>
      </c>
      <c r="C7" s="40">
        <f t="array" ref="C7">INDEX(Persons!$A:$A,SMALL(IF(Persons!$Q:$Q=B7,ROW(Persons!$A:$A)-ROW(Persons!$A$1)+1),COUNTIF(B$4:B7,B7)))</f>
        <v>41</v>
      </c>
      <c r="D7" s="40" t="str">
        <f>INDEX(Persons!$B:$B,MATCH(C7,Persons!$A:$A,0))</f>
        <v>Ruben B</v>
      </c>
      <c r="E7" s="69">
        <f>INDEX(Persons!$R:$R,MATCH(C7,Persons!$A:$A,0))</f>
        <v>0.15038792718730676</v>
      </c>
      <c r="F7" s="38">
        <f>LARGE(Persons!$Q:$Q,1+ROW(F7)-ROW(F$4))</f>
        <v>28</v>
      </c>
      <c r="G7" s="38">
        <f t="array" ref="G7">INDEX(Persons!$A:$A,SMALL(IF(Persons!$Q:$Q=F7,ROW(Persons!$A:$A)-ROW(Persons!$A$1)+1),COUNTIF(F$4:F7,F7)))</f>
        <v>17</v>
      </c>
      <c r="H7" s="38" t="str">
        <f>INDEX(Persons!$B:$B,MATCH(G7,Persons!$A:$A,0))</f>
        <v>Hanne</v>
      </c>
      <c r="I7" s="70">
        <f>INDEX(Persons!$R:$R,MATCH(G7,Persons!$A:$A,0))</f>
        <v>0.12386998868090468</v>
      </c>
      <c r="J7" s="39">
        <f>SMALL(Persons!$S:$S,1+ROW(J7)-ROW(J$4))</f>
        <v>4</v>
      </c>
      <c r="K7" s="39">
        <f t="array" ref="K7">INDEX(Persons!$A:$A,SMALL(IF(Persons!$S:$S=J7,ROW(Persons!$A:$A)-ROW(Persons!$A$1)+1),COUNTIF(J$4:J7,J7)))</f>
        <v>49</v>
      </c>
      <c r="L7" s="39" t="str">
        <f>INDEX(Persons!$B:$B,MATCH(K7,Persons!$A:$A,0))</f>
        <v>Stan</v>
      </c>
      <c r="M7" s="71">
        <f>INDEX(Persons!$R:$R,MATCH(K7,Persons!$A:$A,0))</f>
        <v>0.41864929133648948</v>
      </c>
      <c r="W7">
        <f>SUMPRODUCT(V8:V17,W8:W17)</f>
        <v>112</v>
      </c>
    </row>
    <row r="8" spans="2:26" x14ac:dyDescent="0.25">
      <c r="B8" s="40">
        <f>SMALL(Persons!$Q:$Q,1+ROW(B8)-ROW(B$4))</f>
        <v>5</v>
      </c>
      <c r="C8" s="40">
        <f t="array" ref="C8">INDEX(Persons!$A:$A,SMALL(IF(Persons!$Q:$Q=B8,ROW(Persons!$A:$A)-ROW(Persons!$A$1)+1),COUNTIF(B$4:B8,B8)))</f>
        <v>46</v>
      </c>
      <c r="D8" s="40" t="str">
        <f>INDEX(Persons!$B:$B,MATCH(C8,Persons!$A:$A,0))</f>
        <v>Ciaran</v>
      </c>
      <c r="E8" s="69">
        <f>INDEX(Persons!$R:$R,MATCH(C8,Persons!$A:$A,0))</f>
        <v>0.25520009193827553</v>
      </c>
      <c r="F8" s="38">
        <f>LARGE(Persons!$Q:$Q,1+ROW(F8)-ROW(F$4))</f>
        <v>27</v>
      </c>
      <c r="G8" s="38">
        <f t="array" ref="G8">INDEX(Persons!$A:$A,SMALL(IF(Persons!$Q:$Q=F8,ROW(Persons!$A:$A)-ROW(Persons!$A$1)+1),COUNTIF(F$4:F8,F8)))</f>
        <v>45</v>
      </c>
      <c r="H8" s="38" t="str">
        <f>INDEX(Persons!$B:$B,MATCH(G8,Persons!$A:$A,0))</f>
        <v>Fridtjof</v>
      </c>
      <c r="I8" s="70">
        <f>INDEX(Persons!$R:$R,MATCH(G8,Persons!$A:$A,0))</f>
        <v>0.12701859000624371</v>
      </c>
      <c r="J8" s="39">
        <f>SMALL(Persons!$S:$S,1+ROW(J8)-ROW(J$4))</f>
        <v>5</v>
      </c>
      <c r="K8" s="39">
        <f t="array" ref="K8">INDEX(Persons!$A:$A,SMALL(IF(Persons!$S:$S=J8,ROW(Persons!$A:$A)-ROW(Persons!$A$1)+1),COUNTIF(J$4:J8,J8)))</f>
        <v>3</v>
      </c>
      <c r="L8" s="39" t="str">
        <f>INDEX(Persons!$B:$B,MATCH(K8,Persons!$A:$A,0))</f>
        <v>Erik O</v>
      </c>
      <c r="M8" s="71">
        <f>INDEX(Persons!$R:$R,MATCH(K8,Persons!$A:$A,0))</f>
        <v>0.41517122299034059</v>
      </c>
      <c r="U8">
        <v>0</v>
      </c>
      <c r="V8">
        <f>2^U8</f>
        <v>1</v>
      </c>
      <c r="W8">
        <v>0</v>
      </c>
    </row>
    <row r="9" spans="2:26" x14ac:dyDescent="0.25">
      <c r="U9">
        <v>1</v>
      </c>
      <c r="V9">
        <f t="shared" ref="V9:V17" si="0">2^U9</f>
        <v>2</v>
      </c>
      <c r="W9">
        <v>0</v>
      </c>
      <c r="Y9" s="4" t="s">
        <v>41</v>
      </c>
      <c r="Z9" s="40"/>
    </row>
    <row r="10" spans="2:26" x14ac:dyDescent="0.25">
      <c r="B10" s="84" t="s">
        <v>44</v>
      </c>
      <c r="C10" s="84"/>
      <c r="D10" s="84"/>
      <c r="E10" s="84"/>
      <c r="F10" s="87" t="s">
        <v>126</v>
      </c>
      <c r="G10" s="87"/>
      <c r="H10" s="87"/>
      <c r="I10" s="87"/>
      <c r="J10" s="81" t="s">
        <v>127</v>
      </c>
      <c r="K10" s="81"/>
      <c r="L10" s="81"/>
      <c r="M10" s="81"/>
      <c r="U10">
        <v>2</v>
      </c>
      <c r="V10">
        <f t="shared" si="0"/>
        <v>4</v>
      </c>
      <c r="W10">
        <v>0</v>
      </c>
      <c r="Y10" s="4" t="s">
        <v>40</v>
      </c>
      <c r="Z10" s="38"/>
    </row>
    <row r="11" spans="2:26" x14ac:dyDescent="0.25">
      <c r="B11" s="47" t="s">
        <v>42</v>
      </c>
      <c r="C11" s="47" t="s">
        <v>19</v>
      </c>
      <c r="D11" s="47" t="s">
        <v>1</v>
      </c>
      <c r="E11" s="48" t="s">
        <v>21</v>
      </c>
      <c r="F11" s="57" t="s">
        <v>42</v>
      </c>
      <c r="G11" s="57" t="s">
        <v>19</v>
      </c>
      <c r="H11" s="57" t="s">
        <v>1</v>
      </c>
      <c r="I11" s="58" t="s">
        <v>120</v>
      </c>
      <c r="J11" s="54" t="s">
        <v>42</v>
      </c>
      <c r="K11" s="54" t="s">
        <v>19</v>
      </c>
      <c r="L11" s="54" t="s">
        <v>1</v>
      </c>
      <c r="M11" s="55" t="s">
        <v>120</v>
      </c>
      <c r="U11">
        <v>3</v>
      </c>
      <c r="V11">
        <f t="shared" si="0"/>
        <v>8</v>
      </c>
      <c r="W11">
        <v>0</v>
      </c>
      <c r="Y11" s="4" t="s">
        <v>124</v>
      </c>
      <c r="Z11" s="39"/>
    </row>
    <row r="12" spans="2:26" x14ac:dyDescent="0.25">
      <c r="B12" s="49">
        <f>SMALL(Persons!$J:$J,1+ROW(B12)-ROW(B$12))</f>
        <v>1</v>
      </c>
      <c r="C12" s="49">
        <f t="array" ref="C12">INDEX(Persons!$A:$A,SMALL(IF(Persons!$J:$J=B12,ROW(Persons!$A:$A)-ROW(Persons!$A$1)+1),COUNTIF(B$12:B12,B12)))</f>
        <v>10</v>
      </c>
      <c r="D12" s="49" t="str">
        <f>INDEX(Persons!$B:$B,MATCH(C12,Persons!$A:$A,0))</f>
        <v>Odd</v>
      </c>
      <c r="E12" s="49">
        <f>INDEX(Persons!$I:$I,MATCH(C12,Persons!$A:$A,0))</f>
        <v>8</v>
      </c>
      <c r="F12" s="59">
        <f>SMALL(Persons!$O:$O,1+ROW(F12)-ROW(F$12))</f>
        <v>1</v>
      </c>
      <c r="G12" s="59">
        <f t="array" ref="G12">INDEX(Persons!$A:$A,SMALL(IF(Persons!$O:$O=F12,ROW(Persons!$A:$A)-ROW(Persons!$A$1)+1),COUNTIF(F$12:F12,F12)))</f>
        <v>14</v>
      </c>
      <c r="H12" s="59" t="str">
        <f>INDEX(Persons!$B:$B,MATCH(G12,Persons!$A:$A,0))</f>
        <v>Truls</v>
      </c>
      <c r="I12" s="72">
        <f>INDEX(Persons!$N:$N,MATCH(G12,Persons!$A:$A,0))</f>
        <v>2.5837420174603887</v>
      </c>
      <c r="J12" s="56">
        <f>LARGE(Persons!$O:$O,1+ROW(J12)-ROW(J$12))</f>
        <v>31</v>
      </c>
      <c r="K12" s="56">
        <f t="array" ref="K12">INDEX(Persons!$A:$A,SMALL(IF(Persons!$O:$O=J12,ROW(Persons!$A:$A)-ROW(Persons!$A$1)+1),COUNTIF(J$12:J12,J12)))</f>
        <v>11</v>
      </c>
      <c r="L12" s="56" t="str">
        <f>INDEX(Persons!$B:$B,MATCH(K12,Persons!$A:$A,0))</f>
        <v>Stein</v>
      </c>
      <c r="M12" s="73">
        <f>INDEX(Persons!$N:$N,MATCH(K12,Persons!$A:$A,0))</f>
        <v>-2.4986609374725086</v>
      </c>
      <c r="U12">
        <v>4</v>
      </c>
      <c r="V12">
        <f t="shared" si="0"/>
        <v>16</v>
      </c>
      <c r="W12">
        <v>1</v>
      </c>
      <c r="Y12" s="4" t="s">
        <v>44</v>
      </c>
      <c r="Z12" s="41"/>
    </row>
    <row r="13" spans="2:26" x14ac:dyDescent="0.25">
      <c r="B13" s="49">
        <f>SMALL(Persons!$J:$J,1+ROW(B13)-ROW(B$12))</f>
        <v>2</v>
      </c>
      <c r="C13" s="49">
        <f t="array" ref="C13">INDEX(Persons!$A:$A,SMALL(IF(Persons!$J:$J=B13,ROW(Persons!$A:$A)-ROW(Persons!$A$1)+1),COUNTIF(B$12:B13,B13)))</f>
        <v>14</v>
      </c>
      <c r="D13" s="49" t="str">
        <f>INDEX(Persons!$B:$B,MATCH(C13,Persons!$A:$A,0))</f>
        <v>Truls</v>
      </c>
      <c r="E13" s="49">
        <f>INDEX(Persons!$I:$I,MATCH(C13,Persons!$A:$A,0))</f>
        <v>7</v>
      </c>
      <c r="F13" s="59">
        <f>SMALL(Persons!$O:$O,1+ROW(F13)-ROW(F$12))</f>
        <v>2</v>
      </c>
      <c r="G13" s="59">
        <f t="array" ref="G13">INDEX(Persons!$A:$A,SMALL(IF(Persons!$O:$O=F13,ROW(Persons!$A:$A)-ROW(Persons!$A$1)+1),COUNTIF(F$12:F13,F13)))</f>
        <v>20</v>
      </c>
      <c r="H13" s="59" t="str">
        <f>INDEX(Persons!$B:$B,MATCH(G13,Persons!$A:$A,0))</f>
        <v>Kyrre</v>
      </c>
      <c r="I13" s="72">
        <f>INDEX(Persons!$N:$N,MATCH(G13,Persons!$A:$A,0))</f>
        <v>2.3337263873087237</v>
      </c>
      <c r="J13" s="56">
        <f>LARGE(Persons!$O:$O,1+ROW(J13)-ROW(J$12))</f>
        <v>30</v>
      </c>
      <c r="K13" s="56">
        <f t="array" ref="K13">INDEX(Persons!$A:$A,SMALL(IF(Persons!$O:$O=J13,ROW(Persons!$A:$A)-ROW(Persons!$A$1)+1),COUNTIF(J$12:J13,J13)))</f>
        <v>37</v>
      </c>
      <c r="L13" s="56" t="str">
        <f>INDEX(Persons!$B:$B,MATCH(K13,Persons!$A:$A,0))</f>
        <v>Ruben O</v>
      </c>
      <c r="M13" s="73">
        <f>INDEX(Persons!$N:$N,MATCH(K13,Persons!$A:$A,0))</f>
        <v>-2.4662886518742928</v>
      </c>
      <c r="U13">
        <v>5</v>
      </c>
      <c r="V13">
        <f t="shared" si="0"/>
        <v>32</v>
      </c>
      <c r="W13">
        <v>1</v>
      </c>
      <c r="Y13" s="4" t="s">
        <v>120</v>
      </c>
      <c r="Z13" s="43"/>
    </row>
    <row r="14" spans="2:26" x14ac:dyDescent="0.25">
      <c r="B14" s="49">
        <f>SMALL(Persons!$J:$J,1+ROW(B14)-ROW(B$12))</f>
        <v>3</v>
      </c>
      <c r="C14" s="49">
        <f t="array" ref="C14">INDEX(Persons!$A:$A,SMALL(IF(Persons!$J:$J=B14,ROW(Persons!$A:$A)-ROW(Persons!$A$1)+1),COUNTIF(B$12:B14,B14)))</f>
        <v>15</v>
      </c>
      <c r="D14" s="49" t="str">
        <f>INDEX(Persons!$B:$B,MATCH(C14,Persons!$A:$A,0))</f>
        <v>Yngvar</v>
      </c>
      <c r="E14" s="49">
        <f>INDEX(Persons!$I:$I,MATCH(C14,Persons!$A:$A,0))</f>
        <v>6</v>
      </c>
      <c r="F14" s="59">
        <f>SMALL(Persons!$O:$O,1+ROW(F14)-ROW(F$12))</f>
        <v>3</v>
      </c>
      <c r="G14" s="59">
        <f t="array" ref="G14">INDEX(Persons!$A:$A,SMALL(IF(Persons!$O:$O=F14,ROW(Persons!$A:$A)-ROW(Persons!$A$1)+1),COUNTIF(F$12:F14,F14)))</f>
        <v>41</v>
      </c>
      <c r="H14" s="59" t="str">
        <f>INDEX(Persons!$B:$B,MATCH(G14,Persons!$A:$A,0))</f>
        <v>Ruben B</v>
      </c>
      <c r="I14" s="72">
        <f>INDEX(Persons!$N:$N,MATCH(G14,Persons!$A:$A,0))</f>
        <v>1.5441859049791113</v>
      </c>
      <c r="J14" s="56">
        <f>LARGE(Persons!$O:$O,1+ROW(J14)-ROW(J$12))</f>
        <v>29</v>
      </c>
      <c r="K14" s="56">
        <f t="array" ref="K14">INDEX(Persons!$A:$A,SMALL(IF(Persons!$O:$O=J14,ROW(Persons!$A:$A)-ROW(Persons!$A$1)+1),COUNTIF(J$12:J14,J14)))</f>
        <v>24</v>
      </c>
      <c r="L14" s="56" t="str">
        <f>INDEX(Persons!$B:$B,MATCH(K14,Persons!$A:$A,0))</f>
        <v>Terje</v>
      </c>
      <c r="M14" s="73">
        <f>INDEX(Persons!$N:$N,MATCH(K14,Persons!$A:$A,0))</f>
        <v>-2.4203082743728253</v>
      </c>
      <c r="U14">
        <v>6</v>
      </c>
      <c r="V14">
        <f t="shared" si="0"/>
        <v>64</v>
      </c>
      <c r="W14">
        <v>1</v>
      </c>
      <c r="Y14" s="4" t="s">
        <v>120</v>
      </c>
      <c r="Z14" s="42"/>
    </row>
    <row r="15" spans="2:26" x14ac:dyDescent="0.25">
      <c r="B15" s="49">
        <f>SMALL(Persons!$J:$J,1+ROW(B15)-ROW(B$12))</f>
        <v>3</v>
      </c>
      <c r="C15" s="49">
        <f t="array" ref="C15">INDEX(Persons!$A:$A,SMALL(IF(Persons!$J:$J=B15,ROW(Persons!$A:$A)-ROW(Persons!$A$1)+1),COUNTIF(B$12:B15,B15)))</f>
        <v>20</v>
      </c>
      <c r="D15" s="49" t="str">
        <f>INDEX(Persons!$B:$B,MATCH(C15,Persons!$A:$A,0))</f>
        <v>Kyrre</v>
      </c>
      <c r="E15" s="49">
        <f>INDEX(Persons!$I:$I,MATCH(C15,Persons!$A:$A,0))</f>
        <v>6</v>
      </c>
      <c r="F15" s="59">
        <f>SMALL(Persons!$O:$O,1+ROW(F15)-ROW(F$12))</f>
        <v>4</v>
      </c>
      <c r="G15" s="59">
        <f t="array" ref="G15">INDEX(Persons!$A:$A,SMALL(IF(Persons!$O:$O=F15,ROW(Persons!$A:$A)-ROW(Persons!$A$1)+1),COUNTIF(F$12:F15,F15)))</f>
        <v>48</v>
      </c>
      <c r="H15" s="59" t="str">
        <f>INDEX(Persons!$B:$B,MATCH(G15,Persons!$A:$A,0))</f>
        <v>Ivan</v>
      </c>
      <c r="I15" s="72">
        <f>INDEX(Persons!$N:$N,MATCH(G15,Persons!$A:$A,0))</f>
        <v>1.4607917984513032</v>
      </c>
      <c r="J15" s="56">
        <f>LARGE(Persons!$O:$O,1+ROW(J15)-ROW(J$12))</f>
        <v>28</v>
      </c>
      <c r="K15" s="56">
        <f t="array" ref="K15">INDEX(Persons!$A:$A,SMALL(IF(Persons!$O:$O=J15,ROW(Persons!$A:$A)-ROW(Persons!$A$1)+1),COUNTIF(J$12:J15,J15)))</f>
        <v>34</v>
      </c>
      <c r="L15" s="56" t="str">
        <f>INDEX(Persons!$B:$B,MATCH(K15,Persons!$A:$A,0))</f>
        <v>Asgeir</v>
      </c>
      <c r="M15" s="73">
        <f>INDEX(Persons!$N:$N,MATCH(K15,Persons!$A:$A,0))</f>
        <v>-2.1166199513106632</v>
      </c>
      <c r="U15">
        <v>7</v>
      </c>
      <c r="V15">
        <f t="shared" si="0"/>
        <v>128</v>
      </c>
      <c r="W15">
        <v>0</v>
      </c>
      <c r="Y15" s="4" t="s">
        <v>122</v>
      </c>
      <c r="Z15" s="44"/>
    </row>
    <row r="16" spans="2:26" x14ac:dyDescent="0.25">
      <c r="B16" s="49">
        <f>SMALL(Persons!$J:$J,1+ROW(B16)-ROW(B$12))</f>
        <v>3</v>
      </c>
      <c r="C16" s="49">
        <f t="array" ref="C16">INDEX(Persons!$A:$A,SMALL(IF(Persons!$J:$J=B16,ROW(Persons!$A:$A)-ROW(Persons!$A$1)+1),COUNTIF(B$12:B16,B16)))</f>
        <v>33</v>
      </c>
      <c r="D16" s="49" t="str">
        <f>INDEX(Persons!$B:$B,MATCH(C16,Persons!$A:$A,0))</f>
        <v>Anders A</v>
      </c>
      <c r="E16" s="49">
        <f>INDEX(Persons!$I:$I,MATCH(C16,Persons!$A:$A,0))</f>
        <v>6</v>
      </c>
      <c r="F16" s="59">
        <f>SMALL(Persons!$O:$O,1+ROW(F16)-ROW(F$12))</f>
        <v>5</v>
      </c>
      <c r="G16" s="59">
        <f t="array" ref="G16">INDEX(Persons!$A:$A,SMALL(IF(Persons!$O:$O=F16,ROW(Persons!$A:$A)-ROW(Persons!$A$1)+1),COUNTIF(F$12:F16,F16)))</f>
        <v>15</v>
      </c>
      <c r="H16" s="59" t="str">
        <f>INDEX(Persons!$B:$B,MATCH(G16,Persons!$A:$A,0))</f>
        <v>Yngvar</v>
      </c>
      <c r="I16" s="72">
        <f>INDEX(Persons!$N:$N,MATCH(G16,Persons!$A:$A,0))</f>
        <v>1.2701870141218894</v>
      </c>
      <c r="J16" s="56">
        <f>LARGE(Persons!$O:$O,1+ROW(J16)-ROW(J$12))</f>
        <v>27</v>
      </c>
      <c r="K16" s="56">
        <f t="array" ref="K16">INDEX(Persons!$A:$A,SMALL(IF(Persons!$O:$O=J16,ROW(Persons!$A:$A)-ROW(Persons!$A$1)+1),COUNTIF(J$12:J16,J16)))</f>
        <v>17</v>
      </c>
      <c r="L16" s="56" t="str">
        <f>INDEX(Persons!$B:$B,MATCH(K16,Persons!$A:$A,0))</f>
        <v>Hanne</v>
      </c>
      <c r="M16" s="73">
        <f>INDEX(Persons!$N:$N,MATCH(K16,Persons!$A:$A,0))</f>
        <v>-1.2389932143957234</v>
      </c>
      <c r="U16">
        <v>8</v>
      </c>
      <c r="V16">
        <f t="shared" si="0"/>
        <v>256</v>
      </c>
      <c r="W16">
        <v>0</v>
      </c>
      <c r="Y16" s="4" t="s">
        <v>57</v>
      </c>
      <c r="Z16" s="46"/>
    </row>
    <row r="17" spans="2:26" x14ac:dyDescent="0.25">
      <c r="U17">
        <v>9</v>
      </c>
      <c r="V17">
        <f t="shared" si="0"/>
        <v>512</v>
      </c>
      <c r="W17">
        <v>0</v>
      </c>
      <c r="Y17" s="4" t="s">
        <v>57</v>
      </c>
      <c r="Z17" s="45"/>
    </row>
    <row r="18" spans="2:26" x14ac:dyDescent="0.25">
      <c r="B18" s="83" t="s">
        <v>43</v>
      </c>
      <c r="C18" s="83"/>
      <c r="D18" s="83"/>
      <c r="E18" s="83"/>
      <c r="F18" s="88" t="s">
        <v>128</v>
      </c>
      <c r="G18" s="88"/>
      <c r="H18" s="88"/>
      <c r="I18" s="88"/>
      <c r="J18" s="82" t="s">
        <v>129</v>
      </c>
      <c r="K18" s="82"/>
      <c r="L18" s="82"/>
      <c r="M18" s="82"/>
    </row>
    <row r="19" spans="2:26" x14ac:dyDescent="0.25">
      <c r="B19" s="66" t="s">
        <v>42</v>
      </c>
      <c r="C19" s="66" t="s">
        <v>19</v>
      </c>
      <c r="D19" s="66" t="s">
        <v>1</v>
      </c>
      <c r="E19" s="67" t="s">
        <v>20</v>
      </c>
      <c r="F19" s="60" t="s">
        <v>42</v>
      </c>
      <c r="G19" s="60" t="s">
        <v>19</v>
      </c>
      <c r="H19" s="60" t="s">
        <v>1</v>
      </c>
      <c r="I19" s="61" t="s">
        <v>57</v>
      </c>
      <c r="J19" s="63" t="s">
        <v>42</v>
      </c>
      <c r="K19" s="63" t="s">
        <v>19</v>
      </c>
      <c r="L19" s="63" t="s">
        <v>1</v>
      </c>
      <c r="M19" s="64" t="s">
        <v>57</v>
      </c>
    </row>
    <row r="20" spans="2:26" x14ac:dyDescent="0.25">
      <c r="B20" s="68">
        <f>SMALL(Persons!$H:$H,1+ROW(B20)-ROW(B$20))</f>
        <v>1</v>
      </c>
      <c r="C20" s="68">
        <f t="array" ref="C20">INDEX(Persons!$A:$A,SMALL(IF(Persons!$H:$H=B20,ROW(Persons!$A:$A)-ROW(Persons!$A$1)+1),COUNTIF(B$20:B20,B20)))</f>
        <v>10</v>
      </c>
      <c r="D20" s="68" t="str">
        <f>INDEX(Persons!$B:$B,MATCH(C20,Persons!$A:$A,0))</f>
        <v>Odd</v>
      </c>
      <c r="E20" s="74">
        <f>INDEX(Persons!$G:$G,MATCH(C20,Persons!$A:$A,0))</f>
        <v>160</v>
      </c>
      <c r="F20" s="62">
        <f>SMALL(Persons!$U:$U,1+ROW(F20)-ROW(F$20))</f>
        <v>1</v>
      </c>
      <c r="G20" s="62">
        <f t="array" ref="G20">INDEX(Persons!$A:$A,SMALL(IF(Persons!$U:$U=F20,ROW(Persons!$A:$A)-ROW(Persons!$A$1)+1),COUNTIF(F$20:F20,F20)))</f>
        <v>39</v>
      </c>
      <c r="H20" s="62" t="str">
        <f>INDEX(Persons!$B:$B,MATCH(G20,Persons!$A:$A,0))</f>
        <v>Ivar</v>
      </c>
      <c r="I20" s="76">
        <f>INDEX(Persons!$T:$T,MATCH(G20,Persons!$A:$A,0))</f>
        <v>88.999781133727296</v>
      </c>
      <c r="J20" s="65">
        <f>LARGE(Persons!$U:$U,1+ROW(J20)-ROW(J$20))</f>
        <v>31</v>
      </c>
      <c r="K20" s="65">
        <f t="array" ref="K20">INDEX(Persons!$A:$A,SMALL(IF(Persons!$U:$U=J20,ROW(Persons!$A:$A)-ROW(Persons!$A$1)+1),COUNTIF(J$20:J20,J20)))</f>
        <v>53</v>
      </c>
      <c r="L20" s="65" t="str">
        <f>INDEX(Persons!$B:$B,MATCH(K20,Persons!$A:$A,0))</f>
        <v>Sondre</v>
      </c>
      <c r="M20" s="75">
        <f>INDEX(Persons!$T:$T,MATCH(K20,Persons!$A:$A,0))</f>
        <v>265</v>
      </c>
    </row>
    <row r="21" spans="2:26" x14ac:dyDescent="0.25">
      <c r="B21" s="68">
        <f>SMALL(Persons!$H:$H,1+ROW(B21)-ROW(B$20))</f>
        <v>2</v>
      </c>
      <c r="C21" s="68">
        <f t="array" ref="C21">INDEX(Persons!$A:$A,SMALL(IF(Persons!$H:$H=B21,ROW(Persons!$A:$A)-ROW(Persons!$A$1)+1),COUNTIF(B$20:B21,B21)))</f>
        <v>33</v>
      </c>
      <c r="D21" s="68" t="str">
        <f>INDEX(Persons!$B:$B,MATCH(C21,Persons!$A:$A,0))</f>
        <v>Anders A</v>
      </c>
      <c r="E21" s="74">
        <f>INDEX(Persons!$G:$G,MATCH(C21,Persons!$A:$A,0))</f>
        <v>142</v>
      </c>
      <c r="F21" s="62">
        <f>SMALL(Persons!$U:$U,1+ROW(F21)-ROW(F$20))</f>
        <v>2</v>
      </c>
      <c r="G21" s="62">
        <f t="array" ref="G21">INDEX(Persons!$A:$A,SMALL(IF(Persons!$U:$U=F21,ROW(Persons!$A:$A)-ROW(Persons!$A$1)+1),COUNTIF(F$20:F21,F21)))</f>
        <v>36</v>
      </c>
      <c r="H21" s="62" t="str">
        <f>INDEX(Persons!$B:$B,MATCH(G21,Persons!$A:$A,0))</f>
        <v>Ingvild</v>
      </c>
      <c r="I21" s="76">
        <f>INDEX(Persons!$T:$T,MATCH(G21,Persons!$A:$A,0))</f>
        <v>200.42433103306936</v>
      </c>
      <c r="J21" s="65">
        <f>LARGE(Persons!$U:$U,1+ROW(J21)-ROW(J$20))</f>
        <v>30</v>
      </c>
      <c r="K21" s="65">
        <f t="array" ref="K21">INDEX(Persons!$A:$A,SMALL(IF(Persons!$U:$U=J21,ROW(Persons!$A:$A)-ROW(Persons!$A$1)+1),COUNTIF(J$20:J21,J21)))</f>
        <v>48</v>
      </c>
      <c r="L21" s="65" t="str">
        <f>INDEX(Persons!$B:$B,MATCH(K21,Persons!$A:$A,0))</f>
        <v>Ivan</v>
      </c>
      <c r="M21" s="75">
        <f>INDEX(Persons!$T:$T,MATCH(K21,Persons!$A:$A,0))</f>
        <v>259.63996763754045</v>
      </c>
    </row>
    <row r="22" spans="2:26" x14ac:dyDescent="0.25">
      <c r="B22" s="68">
        <f>SMALL(Persons!$H:$H,1+ROW(B22)-ROW(B$20))</f>
        <v>3</v>
      </c>
      <c r="C22" s="68">
        <f t="array" ref="C22">INDEX(Persons!$A:$A,SMALL(IF(Persons!$H:$H=B22,ROW(Persons!$A:$A)-ROW(Persons!$A$1)+1),COUNTIF(B$20:B22,B22)))</f>
        <v>37</v>
      </c>
      <c r="D22" s="68" t="str">
        <f>INDEX(Persons!$B:$B,MATCH(C22,Persons!$A:$A,0))</f>
        <v>Ruben O</v>
      </c>
      <c r="E22" s="74">
        <f>INDEX(Persons!$G:$G,MATCH(C22,Persons!$A:$A,0))</f>
        <v>141</v>
      </c>
      <c r="F22" s="62">
        <f>SMALL(Persons!$U:$U,1+ROW(F22)-ROW(F$20))</f>
        <v>3</v>
      </c>
      <c r="G22" s="62">
        <f t="array" ref="G22">INDEX(Persons!$A:$A,SMALL(IF(Persons!$U:$U=F22,ROW(Persons!$A:$A)-ROW(Persons!$A$1)+1),COUNTIF(F$20:F22,F22)))</f>
        <v>3</v>
      </c>
      <c r="H22" s="62" t="str">
        <f>INDEX(Persons!$B:$B,MATCH(G22,Persons!$A:$A,0))</f>
        <v>Erik O</v>
      </c>
      <c r="I22" s="76">
        <f>INDEX(Persons!$T:$T,MATCH(G22,Persons!$A:$A,0))</f>
        <v>201.3020454176737</v>
      </c>
      <c r="J22" s="65">
        <f>LARGE(Persons!$U:$U,1+ROW(J22)-ROW(J$20))</f>
        <v>29</v>
      </c>
      <c r="K22" s="65">
        <f t="array" ref="K22">INDEX(Persons!$A:$A,SMALL(IF(Persons!$U:$U=J22,ROW(Persons!$A:$A)-ROW(Persons!$A$1)+1),COUNTIF(J$20:J22,J22)))</f>
        <v>24</v>
      </c>
      <c r="L22" s="65" t="str">
        <f>INDEX(Persons!$B:$B,MATCH(K22,Persons!$A:$A,0))</f>
        <v>Terje</v>
      </c>
      <c r="M22" s="75">
        <f>INDEX(Persons!$T:$T,MATCH(K22,Persons!$A:$A,0))</f>
        <v>248.51561082044944</v>
      </c>
    </row>
    <row r="23" spans="2:26" x14ac:dyDescent="0.25">
      <c r="B23" s="68">
        <f>SMALL(Persons!$H:$H,1+ROW(B23)-ROW(B$20))</f>
        <v>4</v>
      </c>
      <c r="C23" s="68">
        <f t="array" ref="C23">INDEX(Persons!$A:$A,SMALL(IF(Persons!$H:$H=B23,ROW(Persons!$A:$A)-ROW(Persons!$A$1)+1),COUNTIF(B$20:B23,B23)))</f>
        <v>14</v>
      </c>
      <c r="D23" s="68" t="str">
        <f>INDEX(Persons!$B:$B,MATCH(C23,Persons!$A:$A,0))</f>
        <v>Truls</v>
      </c>
      <c r="E23" s="74">
        <f>INDEX(Persons!$G:$G,MATCH(C23,Persons!$A:$A,0))</f>
        <v>93</v>
      </c>
      <c r="F23" s="62">
        <f>SMALL(Persons!$U:$U,1+ROW(F23)-ROW(F$20))</f>
        <v>4</v>
      </c>
      <c r="G23" s="62">
        <f t="array" ref="G23">INDEX(Persons!$A:$A,SMALL(IF(Persons!$U:$U=F23,ROW(Persons!$A:$A)-ROW(Persons!$A$1)+1),COUNTIF(F$20:F23,F23)))</f>
        <v>46</v>
      </c>
      <c r="H23" s="62" t="str">
        <f>INDEX(Persons!$B:$B,MATCH(G23,Persons!$A:$A,0))</f>
        <v>Ciaran</v>
      </c>
      <c r="I23" s="76">
        <f>INDEX(Persons!$T:$T,MATCH(G23,Persons!$A:$A,0))</f>
        <v>201.47189625709032</v>
      </c>
      <c r="J23" s="65">
        <f>LARGE(Persons!$U:$U,1+ROW(J23)-ROW(J$20))</f>
        <v>28</v>
      </c>
      <c r="K23" s="65">
        <f t="array" ref="K23">INDEX(Persons!$A:$A,SMALL(IF(Persons!$U:$U=J23,ROW(Persons!$A:$A)-ROW(Persons!$A$1)+1),COUNTIF(J$20:J23,J23)))</f>
        <v>49</v>
      </c>
      <c r="L23" s="65" t="str">
        <f>INDEX(Persons!$B:$B,MATCH(K23,Persons!$A:$A,0))</f>
        <v>Stan</v>
      </c>
      <c r="M23" s="75">
        <f>INDEX(Persons!$T:$T,MATCH(K23,Persons!$A:$A,0))</f>
        <v>247.14285714285714</v>
      </c>
    </row>
    <row r="24" spans="2:26" x14ac:dyDescent="0.25">
      <c r="B24" s="68">
        <f>SMALL(Persons!$H:$H,1+ROW(B24)-ROW(B$20))</f>
        <v>5</v>
      </c>
      <c r="C24" s="68">
        <f t="array" ref="C24">INDEX(Persons!$A:$A,SMALL(IF(Persons!$H:$H=B24,ROW(Persons!$A:$A)-ROW(Persons!$A$1)+1),COUNTIF(B$20:B24,B24)))</f>
        <v>29</v>
      </c>
      <c r="D24" s="68" t="str">
        <f>INDEX(Persons!$B:$B,MATCH(C24,Persons!$A:$A,0))</f>
        <v>Magnus B</v>
      </c>
      <c r="E24" s="74">
        <f>INDEX(Persons!$G:$G,MATCH(C24,Persons!$A:$A,0))</f>
        <v>91</v>
      </c>
      <c r="F24" s="62">
        <f>SMALL(Persons!$U:$U,1+ROW(F24)-ROW(F$20))</f>
        <v>5</v>
      </c>
      <c r="G24" s="62">
        <f t="array" ref="G24">INDEX(Persons!$A:$A,SMALL(IF(Persons!$U:$U=F24,ROW(Persons!$A:$A)-ROW(Persons!$A$1)+1),COUNTIF(F$20:F24,F24)))</f>
        <v>52</v>
      </c>
      <c r="H24" s="62" t="str">
        <f>INDEX(Persons!$B:$B,MATCH(G24,Persons!$A:$A,0))</f>
        <v>Anders Sz</v>
      </c>
      <c r="I24" s="76">
        <f>INDEX(Persons!$T:$T,MATCH(G24,Persons!$A:$A,0))</f>
        <v>202.27971311475409</v>
      </c>
      <c r="J24" s="65">
        <f>LARGE(Persons!$U:$U,1+ROW(J24)-ROW(J$20))</f>
        <v>27</v>
      </c>
      <c r="K24" s="65">
        <f t="array" ref="K24">INDEX(Persons!$A:$A,SMALL(IF(Persons!$U:$U=J24,ROW(Persons!$A:$A)-ROW(Persons!$A$1)+1),COUNTIF(J$20:J24,J24)))</f>
        <v>16</v>
      </c>
      <c r="L24" s="65" t="str">
        <f>INDEX(Persons!$B:$B,MATCH(K24,Persons!$A:$A,0))</f>
        <v>Bjarke</v>
      </c>
      <c r="M24" s="75">
        <f>INDEX(Persons!$T:$T,MATCH(K24,Persons!$A:$A,0))</f>
        <v>240.00036323332142</v>
      </c>
    </row>
    <row r="26" spans="2:26" x14ac:dyDescent="0.25">
      <c r="B26" s="78" t="s">
        <v>133</v>
      </c>
      <c r="D26" t="s">
        <v>130</v>
      </c>
    </row>
    <row r="27" spans="2:26" x14ac:dyDescent="0.25">
      <c r="B27" s="78" t="s">
        <v>134</v>
      </c>
      <c r="D27" t="s">
        <v>131</v>
      </c>
    </row>
  </sheetData>
  <mergeCells count="9">
    <mergeCell ref="J2:M2"/>
    <mergeCell ref="J10:M10"/>
    <mergeCell ref="J18:M18"/>
    <mergeCell ref="B18:E18"/>
    <mergeCell ref="B10:E10"/>
    <mergeCell ref="B2:E2"/>
    <mergeCell ref="F2:I2"/>
    <mergeCell ref="F10:I10"/>
    <mergeCell ref="F18:I18"/>
  </mergeCells>
  <pageMargins left="0.25" right="0.25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5"/>
  <sheetViews>
    <sheetView workbookViewId="0">
      <selection activeCell="G50" sqref="G50"/>
    </sheetView>
  </sheetViews>
  <sheetFormatPr defaultColWidth="8.85546875" defaultRowHeight="15" x14ac:dyDescent="0.25"/>
  <cols>
    <col min="1" max="1" width="8.85546875" style="4"/>
    <col min="2" max="2" width="10.85546875" style="4" bestFit="1" customWidth="1"/>
    <col min="3" max="4" width="8.85546875" style="4"/>
    <col min="7" max="10" width="8.85546875" style="4"/>
    <col min="11" max="15" width="8.85546875" style="5"/>
    <col min="16" max="19" width="8.85546875" style="4"/>
    <col min="23" max="23" width="8.85546875" style="4"/>
    <col min="24" max="24" width="8.85546875" style="6"/>
    <col min="26" max="16384" width="8.85546875" style="4"/>
  </cols>
  <sheetData>
    <row r="1" spans="1:25" ht="18" x14ac:dyDescent="0.35">
      <c r="A1" s="19" t="s">
        <v>0</v>
      </c>
      <c r="B1" s="19" t="s">
        <v>1</v>
      </c>
      <c r="C1" s="19" t="s">
        <v>2</v>
      </c>
      <c r="D1" s="33" t="s">
        <v>123</v>
      </c>
      <c r="E1" s="33" t="s">
        <v>50</v>
      </c>
      <c r="F1" s="33" t="s">
        <v>117</v>
      </c>
      <c r="G1" s="34" t="s">
        <v>20</v>
      </c>
      <c r="H1" s="34" t="s">
        <v>114</v>
      </c>
      <c r="I1" s="34" t="s">
        <v>21</v>
      </c>
      <c r="J1" s="34" t="s">
        <v>113</v>
      </c>
      <c r="K1" s="35" t="s">
        <v>22</v>
      </c>
      <c r="L1" s="35" t="s">
        <v>112</v>
      </c>
      <c r="M1" s="36" t="s">
        <v>91</v>
      </c>
      <c r="N1" s="36" t="s">
        <v>120</v>
      </c>
      <c r="O1" s="36" t="s">
        <v>125</v>
      </c>
      <c r="P1" s="34" t="s">
        <v>119</v>
      </c>
      <c r="Q1" s="34" t="s">
        <v>121</v>
      </c>
      <c r="R1" s="34" t="s">
        <v>115</v>
      </c>
      <c r="S1" s="34" t="s">
        <v>116</v>
      </c>
      <c r="T1" s="37" t="s">
        <v>57</v>
      </c>
      <c r="U1" s="34" t="s">
        <v>118</v>
      </c>
      <c r="V1" s="4"/>
      <c r="W1" s="4" t="s">
        <v>59</v>
      </c>
      <c r="X1" s="12">
        <f>INDEX(E:E,MATCH(0,A:A,0))</f>
        <v>100</v>
      </c>
      <c r="Y1" s="4"/>
    </row>
    <row r="2" spans="1:25" x14ac:dyDescent="0.25">
      <c r="A2" s="4">
        <v>0</v>
      </c>
      <c r="B2" s="4" t="s">
        <v>59</v>
      </c>
      <c r="C2" s="4">
        <v>0</v>
      </c>
      <c r="D2" s="4">
        <f t="array" ref="D2">MAX(IF(Sales!B:B=A2,Sales!C:C))</f>
        <v>11</v>
      </c>
      <c r="E2" s="8">
        <f>SUMIF(Sales!B:B,A2,Sales!E:E)</f>
        <v>100</v>
      </c>
      <c r="F2" s="6" t="str">
        <f t="shared" ref="F2:F33" si="0">IF($C2=0," ",COUNTIFS($C:$C,1,E:E,"&gt;"&amp;E2)+1)</f>
        <v xml:space="preserve"> </v>
      </c>
      <c r="G2" s="8">
        <f>SUMIF(Sales!B:B,A2,Sales!D:D)</f>
        <v>12</v>
      </c>
      <c r="H2" s="8" t="str">
        <f t="shared" ref="H2:H33" si="1">IF($C2=0," ",COUNTIFS($C:$C,1,G:G,"&gt;"&amp;G2)+1)</f>
        <v xml:space="preserve"> </v>
      </c>
      <c r="I2" s="8">
        <f>SUMIF(Prizes!B:B,A2,Prizes!D:D)</f>
        <v>0</v>
      </c>
      <c r="J2" s="8" t="str">
        <f t="shared" ref="J2:J33" si="2">IF($C2=0," ",COUNTIFS($C:$C,1,I:I,"&gt;"&amp;I2)+1)</f>
        <v xml:space="preserve"> </v>
      </c>
      <c r="K2" s="9">
        <f>SUMIF(Sales!B:B,A2,Sales!F:F)</f>
        <v>0.98785425101214575</v>
      </c>
      <c r="L2" s="30" t="str">
        <f t="shared" ref="L2:L33" si="3">IF($C2=0," ",COUNTIFS($C:$C,1,K:K,"&gt;"&amp;K2)+1)</f>
        <v xml:space="preserve"> </v>
      </c>
      <c r="M2" s="9">
        <f>SQRT(SUMIF(Sales!B:B,A2,Sales!G:G))</f>
        <v>0.90534417201851047</v>
      </c>
      <c r="N2" s="9">
        <f t="shared" ref="N2:N33" si="4">I2-K2</f>
        <v>-0.98785425101214575</v>
      </c>
      <c r="O2" s="6" t="str">
        <f t="shared" ref="O2:O33" si="5">IF($C2=0," ",COUNTIFS($C:$C,1,N:N,"&gt;"&amp;N2)+1)</f>
        <v xml:space="preserve"> </v>
      </c>
      <c r="P2" s="5">
        <f t="shared" ref="P2:P33" si="6">N2/M2</f>
        <v>-1.0911366986652986</v>
      </c>
      <c r="Q2" s="10" t="str">
        <f t="shared" ref="Q2:Q33" si="7">IF($C2=0," ",COUNTIFS($C:$C,1,P:P,"&gt;"&amp;P2)+1)</f>
        <v xml:space="preserve"> </v>
      </c>
      <c r="R2" s="17">
        <f t="shared" ref="R2:R33" si="8">IF(I2&gt;K2,1-_xlfn.NORM.DIST(I2,K2,M2,1),_xlfn.NORM.DIST(I2,K2,M2,1))</f>
        <v>0.137606368366785</v>
      </c>
      <c r="S2" s="6" t="str">
        <f t="shared" ref="S2:S33" si="9">IF($C2=0," ",COUNTIFS($C:$C,1,R:R,"&gt;"&amp;R2)+1)</f>
        <v xml:space="preserve"> </v>
      </c>
      <c r="T2" s="6">
        <f t="shared" ref="T2:T33" si="10">E2/K2</f>
        <v>101.22950819672131</v>
      </c>
      <c r="U2" s="6" t="str">
        <f t="shared" ref="U2:U33" si="11">IF($C2=0," ",COUNTIFS($C:$C,1,T:T,"&lt;"&amp;T2)+1)</f>
        <v xml:space="preserve"> </v>
      </c>
      <c r="X2" s="4"/>
      <c r="Y2" s="4"/>
    </row>
    <row r="3" spans="1:25" x14ac:dyDescent="0.25">
      <c r="A3" s="4">
        <v>1</v>
      </c>
      <c r="B3" s="4" t="s">
        <v>45</v>
      </c>
      <c r="C3" s="4">
        <v>0</v>
      </c>
      <c r="D3" s="4">
        <f t="array" ref="D3">MAX(IF(Sales!B:B=A3,Sales!C:C))</f>
        <v>18</v>
      </c>
      <c r="E3" s="4">
        <f>SUMIF(Sales!B:B,A3,Sales!E:E)</f>
        <v>1360</v>
      </c>
      <c r="F3" s="6" t="str">
        <f t="shared" si="0"/>
        <v xml:space="preserve"> </v>
      </c>
      <c r="G3" s="4">
        <f>SUMIF(Sales!B:B,A3,Sales!D:D)</f>
        <v>127</v>
      </c>
      <c r="H3" s="4" t="str">
        <f t="shared" si="1"/>
        <v xml:space="preserve"> </v>
      </c>
      <c r="I3" s="4">
        <f>SUMIF(Prizes!B:B,A3,Prizes!D:D)</f>
        <v>5</v>
      </c>
      <c r="J3" s="4" t="str">
        <f t="shared" si="2"/>
        <v xml:space="preserve"> </v>
      </c>
      <c r="K3" s="5">
        <f>SUMIF(Sales!B:B,A3,Sales!F:F)</f>
        <v>6.0719704412152948</v>
      </c>
      <c r="L3" s="6" t="str">
        <f t="shared" si="3"/>
        <v xml:space="preserve"> </v>
      </c>
      <c r="M3" s="5">
        <f>SQRT(SUMIF(Sales!B:B,A3,Sales!G:G))</f>
        <v>2.2871608424340759</v>
      </c>
      <c r="N3" s="5">
        <f t="shared" si="4"/>
        <v>-1.0719704412152948</v>
      </c>
      <c r="O3" s="6" t="str">
        <f t="shared" si="5"/>
        <v xml:space="preserve"> </v>
      </c>
      <c r="P3" s="5">
        <f t="shared" si="6"/>
        <v>-0.46869044858011238</v>
      </c>
      <c r="Q3" s="4" t="str">
        <f t="shared" si="7"/>
        <v xml:space="preserve"> </v>
      </c>
      <c r="R3" s="17">
        <f t="shared" si="8"/>
        <v>0.3196454575746297</v>
      </c>
      <c r="S3" s="32" t="str">
        <f t="shared" si="9"/>
        <v xml:space="preserve"> </v>
      </c>
      <c r="T3" s="6">
        <f t="shared" si="10"/>
        <v>223.98000997643169</v>
      </c>
      <c r="U3" s="4" t="str">
        <f t="shared" si="11"/>
        <v xml:space="preserve"> </v>
      </c>
      <c r="V3" s="4"/>
      <c r="X3" s="4"/>
      <c r="Y3" s="4"/>
    </row>
    <row r="4" spans="1:25" x14ac:dyDescent="0.25">
      <c r="A4" s="4">
        <v>2</v>
      </c>
      <c r="B4" s="4" t="s">
        <v>3</v>
      </c>
      <c r="C4" s="4">
        <v>1</v>
      </c>
      <c r="D4" s="4">
        <f t="array" ref="D4">MAX(IF(Sales!B:B=A4,Sales!C:C))</f>
        <v>20</v>
      </c>
      <c r="E4" s="4">
        <f>SUMIF(Sales!B:B,A4,Sales!E:E)</f>
        <v>700</v>
      </c>
      <c r="F4" s="6">
        <f t="shared" si="0"/>
        <v>9</v>
      </c>
      <c r="G4" s="4">
        <f>SUMIF(Sales!B:B,A4,Sales!D:D)</f>
        <v>60</v>
      </c>
      <c r="H4" s="4">
        <f t="shared" si="1"/>
        <v>12</v>
      </c>
      <c r="I4" s="4">
        <f>SUMIF(Prizes!B:B,A4,Prizes!D:D)</f>
        <v>2</v>
      </c>
      <c r="J4" s="4">
        <f t="shared" si="2"/>
        <v>10</v>
      </c>
      <c r="K4" s="5">
        <f>SUMIF(Sales!B:B,A4,Sales!F:F)</f>
        <v>2.9353099835013419</v>
      </c>
      <c r="L4" s="6">
        <f t="shared" si="3"/>
        <v>12</v>
      </c>
      <c r="M4" s="5">
        <f>SQRT(SUMIF(Sales!B:B,A4,Sales!G:G))</f>
        <v>1.6267642015512189</v>
      </c>
      <c r="N4" s="5">
        <f t="shared" si="4"/>
        <v>-0.93530998350134187</v>
      </c>
      <c r="O4" s="6">
        <f t="shared" si="5"/>
        <v>23</v>
      </c>
      <c r="P4" s="5">
        <f t="shared" si="6"/>
        <v>-0.57495117154008357</v>
      </c>
      <c r="Q4" s="4">
        <f t="shared" si="7"/>
        <v>20</v>
      </c>
      <c r="R4" s="17">
        <f t="shared" si="8"/>
        <v>0.28266216031479668</v>
      </c>
      <c r="S4" s="32">
        <f t="shared" si="9"/>
        <v>14</v>
      </c>
      <c r="T4" s="6">
        <f t="shared" si="10"/>
        <v>238.47566489894712</v>
      </c>
      <c r="U4" s="4">
        <f t="shared" si="11"/>
        <v>26</v>
      </c>
      <c r="V4" s="4"/>
      <c r="X4" s="4"/>
      <c r="Y4" s="4"/>
    </row>
    <row r="5" spans="1:25" x14ac:dyDescent="0.25">
      <c r="A5" s="4">
        <v>3</v>
      </c>
      <c r="B5" s="4" t="s">
        <v>4</v>
      </c>
      <c r="C5" s="4">
        <v>1</v>
      </c>
      <c r="D5" s="4">
        <f t="array" ref="D5">MAX(IF(Sales!B:B=A5,Sales!C:C))</f>
        <v>14</v>
      </c>
      <c r="E5" s="4">
        <f>SUMIF(Sales!B:B,A5,Sales!E:E)</f>
        <v>350</v>
      </c>
      <c r="F5" s="6">
        <f t="shared" si="0"/>
        <v>16</v>
      </c>
      <c r="G5" s="4">
        <f>SUMIF(Sales!B:B,A5,Sales!D:D)</f>
        <v>26</v>
      </c>
      <c r="H5" s="4">
        <f t="shared" si="1"/>
        <v>19</v>
      </c>
      <c r="I5" s="4">
        <f>SUMIF(Prizes!B:B,A5,Prizes!D:D)</f>
        <v>2</v>
      </c>
      <c r="J5" s="4">
        <f t="shared" si="2"/>
        <v>10</v>
      </c>
      <c r="K5" s="5">
        <f>SUMIF(Sales!B:B,A5,Sales!F:F)</f>
        <v>1.7386807932020698</v>
      </c>
      <c r="L5" s="6">
        <f t="shared" si="3"/>
        <v>16</v>
      </c>
      <c r="M5" s="5">
        <f>SQRT(SUMIF(Sales!B:B,A5,Sales!G:G))</f>
        <v>1.2196223879112047</v>
      </c>
      <c r="N5" s="5">
        <f t="shared" si="4"/>
        <v>0.26131920679793019</v>
      </c>
      <c r="O5" s="6">
        <f t="shared" si="5"/>
        <v>10</v>
      </c>
      <c r="P5" s="5">
        <f t="shared" si="6"/>
        <v>0.21426238923465521</v>
      </c>
      <c r="Q5" s="4">
        <f t="shared" si="7"/>
        <v>12</v>
      </c>
      <c r="R5" s="17">
        <f t="shared" si="8"/>
        <v>0.41517122299034059</v>
      </c>
      <c r="S5" s="32">
        <f t="shared" si="9"/>
        <v>5</v>
      </c>
      <c r="T5" s="6">
        <f t="shared" si="10"/>
        <v>201.3020454176737</v>
      </c>
      <c r="U5" s="4">
        <f t="shared" si="11"/>
        <v>3</v>
      </c>
      <c r="V5" s="4"/>
      <c r="X5" s="4"/>
      <c r="Y5" s="4"/>
    </row>
    <row r="6" spans="1:25" x14ac:dyDescent="0.25">
      <c r="A6" s="4">
        <v>4</v>
      </c>
      <c r="B6" s="4" t="s">
        <v>5</v>
      </c>
      <c r="C6" s="4">
        <v>0</v>
      </c>
      <c r="D6" s="4">
        <f t="array" ref="D6">MAX(IF(Sales!B:B=A6,Sales!C:C))</f>
        <v>13</v>
      </c>
      <c r="E6" s="4">
        <f>SUMIF(Sales!B:B,A6,Sales!E:E)</f>
        <v>580</v>
      </c>
      <c r="F6" s="6" t="str">
        <f t="shared" si="0"/>
        <v xml:space="preserve"> </v>
      </c>
      <c r="G6" s="4">
        <f>SUMIF(Sales!B:B,A6,Sales!D:D)</f>
        <v>55</v>
      </c>
      <c r="H6" s="4" t="str">
        <f t="shared" si="1"/>
        <v xml:space="preserve"> </v>
      </c>
      <c r="I6" s="4">
        <f>SUMIF(Prizes!B:B,A6,Prizes!D:D)</f>
        <v>3</v>
      </c>
      <c r="J6" s="4" t="str">
        <f t="shared" si="2"/>
        <v xml:space="preserve"> </v>
      </c>
      <c r="K6" s="5">
        <f>SUMIF(Sales!B:B,A6,Sales!F:F)</f>
        <v>2.3740803347134869</v>
      </c>
      <c r="L6" s="6" t="str">
        <f t="shared" si="3"/>
        <v xml:space="preserve"> </v>
      </c>
      <c r="M6" s="5">
        <f>SQRT(SUMIF(Sales!B:B,A6,Sales!G:G))</f>
        <v>1.4608189121183603</v>
      </c>
      <c r="N6" s="5">
        <f t="shared" si="4"/>
        <v>0.6259196652865131</v>
      </c>
      <c r="O6" s="6" t="str">
        <f t="shared" si="5"/>
        <v xml:space="preserve"> </v>
      </c>
      <c r="P6" s="5">
        <f t="shared" si="6"/>
        <v>0.42847177024759042</v>
      </c>
      <c r="Q6" s="4" t="str">
        <f t="shared" si="7"/>
        <v xml:space="preserve"> </v>
      </c>
      <c r="R6" s="17">
        <f t="shared" si="8"/>
        <v>0.33415384099578926</v>
      </c>
      <c r="S6" s="32" t="str">
        <f t="shared" si="9"/>
        <v xml:space="preserve"> </v>
      </c>
      <c r="T6" s="6">
        <f t="shared" si="10"/>
        <v>244.30512797706007</v>
      </c>
      <c r="U6" s="4" t="str">
        <f t="shared" si="11"/>
        <v xml:space="preserve"> </v>
      </c>
      <c r="V6" s="4"/>
      <c r="X6" s="4"/>
      <c r="Y6" s="4"/>
    </row>
    <row r="7" spans="1:25" x14ac:dyDescent="0.25">
      <c r="A7" s="4">
        <v>5</v>
      </c>
      <c r="B7" s="4" t="s">
        <v>6</v>
      </c>
      <c r="C7" s="4">
        <v>0</v>
      </c>
      <c r="D7" s="4">
        <f t="array" ref="D7">MAX(IF(Sales!B:B=A7,Sales!C:C))</f>
        <v>16</v>
      </c>
      <c r="E7" s="4">
        <f>SUMIF(Sales!B:B,A7,Sales!E:E)</f>
        <v>790</v>
      </c>
      <c r="F7" s="6" t="str">
        <f t="shared" si="0"/>
        <v xml:space="preserve"> </v>
      </c>
      <c r="G7" s="4">
        <f>SUMIF(Sales!B:B,A7,Sales!D:D)</f>
        <v>69</v>
      </c>
      <c r="H7" s="4" t="str">
        <f t="shared" si="1"/>
        <v xml:space="preserve"> </v>
      </c>
      <c r="I7" s="4">
        <f>SUMIF(Prizes!B:B,A7,Prizes!D:D)</f>
        <v>5</v>
      </c>
      <c r="J7" s="4" t="str">
        <f t="shared" si="2"/>
        <v xml:space="preserve"> </v>
      </c>
      <c r="K7" s="5">
        <f>SUMIF(Sales!B:B,A7,Sales!F:F)</f>
        <v>3.2250613603274099</v>
      </c>
      <c r="L7" s="6" t="str">
        <f t="shared" si="3"/>
        <v xml:space="preserve"> </v>
      </c>
      <c r="M7" s="5">
        <f>SQRT(SUMIF(Sales!B:B,A7,Sales!G:G))</f>
        <v>1.6993617556865768</v>
      </c>
      <c r="N7" s="5">
        <f t="shared" si="4"/>
        <v>1.7749386396725901</v>
      </c>
      <c r="O7" s="6" t="str">
        <f t="shared" si="5"/>
        <v xml:space="preserve"> </v>
      </c>
      <c r="P7" s="5">
        <f t="shared" si="6"/>
        <v>1.0444736876848677</v>
      </c>
      <c r="Q7" s="4" t="str">
        <f t="shared" si="7"/>
        <v xml:space="preserve"> </v>
      </c>
      <c r="R7" s="17">
        <f t="shared" si="8"/>
        <v>0.1481331433566947</v>
      </c>
      <c r="S7" s="32" t="str">
        <f t="shared" si="9"/>
        <v xml:space="preserve"> </v>
      </c>
      <c r="T7" s="6">
        <f t="shared" si="10"/>
        <v>244.95657965397558</v>
      </c>
      <c r="U7" s="4" t="str">
        <f t="shared" si="11"/>
        <v xml:space="preserve"> </v>
      </c>
      <c r="V7" s="4"/>
      <c r="X7" s="4"/>
      <c r="Y7" s="4"/>
    </row>
    <row r="8" spans="1:25" x14ac:dyDescent="0.25">
      <c r="A8" s="4">
        <v>6</v>
      </c>
      <c r="B8" s="4" t="s">
        <v>100</v>
      </c>
      <c r="C8" s="4">
        <v>0</v>
      </c>
      <c r="D8" s="4">
        <f t="array" ref="D8">MAX(IF(Sales!B:B=A8,Sales!C:C))</f>
        <v>18</v>
      </c>
      <c r="E8" s="4">
        <f>SUMIF(Sales!B:B,A8,Sales!E:E)</f>
        <v>400</v>
      </c>
      <c r="F8" s="6" t="str">
        <f t="shared" si="0"/>
        <v xml:space="preserve"> </v>
      </c>
      <c r="G8" s="4">
        <f>SUMIF(Sales!B:B,A8,Sales!D:D)</f>
        <v>30</v>
      </c>
      <c r="H8" s="4" t="str">
        <f t="shared" si="1"/>
        <v xml:space="preserve"> </v>
      </c>
      <c r="I8" s="4">
        <f>SUMIF(Prizes!B:B,A8,Prizes!D:D)</f>
        <v>2</v>
      </c>
      <c r="J8" s="4" t="str">
        <f t="shared" si="2"/>
        <v xml:space="preserve"> </v>
      </c>
      <c r="K8" s="5">
        <f>SUMIF(Sales!B:B,A8,Sales!F:F)</f>
        <v>1.7672698512028924</v>
      </c>
      <c r="L8" s="6" t="str">
        <f t="shared" si="3"/>
        <v xml:space="preserve"> </v>
      </c>
      <c r="M8" s="5">
        <f>SQRT(SUMIF(Sales!B:B,A8,Sales!G:G))</f>
        <v>1.237994068051639</v>
      </c>
      <c r="N8" s="5">
        <f t="shared" si="4"/>
        <v>0.23273014879710763</v>
      </c>
      <c r="O8" s="6" t="str">
        <f t="shared" si="5"/>
        <v xml:space="preserve"> </v>
      </c>
      <c r="P8" s="5">
        <f t="shared" si="6"/>
        <v>0.18798971239287071</v>
      </c>
      <c r="Q8" s="4" t="str">
        <f t="shared" si="7"/>
        <v xml:space="preserve"> </v>
      </c>
      <c r="R8" s="17">
        <f t="shared" si="8"/>
        <v>0.42544235786385365</v>
      </c>
      <c r="S8" s="32" t="str">
        <f t="shared" si="9"/>
        <v xml:space="preserve"> </v>
      </c>
      <c r="T8" s="6">
        <f t="shared" si="10"/>
        <v>226.33781690314015</v>
      </c>
      <c r="U8" s="6" t="str">
        <f t="shared" si="11"/>
        <v xml:space="preserve"> </v>
      </c>
      <c r="V8" s="4"/>
      <c r="X8" s="4"/>
      <c r="Y8" s="4"/>
    </row>
    <row r="9" spans="1:25" x14ac:dyDescent="0.25">
      <c r="A9" s="4">
        <v>7</v>
      </c>
      <c r="B9" s="4" t="s">
        <v>8</v>
      </c>
      <c r="C9" s="4">
        <v>0</v>
      </c>
      <c r="D9" s="4">
        <f t="array" ref="D9">MAX(IF(Sales!B:B=A9,Sales!C:C))</f>
        <v>14</v>
      </c>
      <c r="E9" s="4">
        <f>SUMIF(Sales!B:B,A9,Sales!E:E)</f>
        <v>800</v>
      </c>
      <c r="F9" s="6" t="str">
        <f t="shared" si="0"/>
        <v xml:space="preserve"> </v>
      </c>
      <c r="G9" s="4">
        <f>SUMIF(Sales!B:B,A9,Sales!D:D)</f>
        <v>75</v>
      </c>
      <c r="H9" s="4" t="str">
        <f t="shared" si="1"/>
        <v xml:space="preserve"> </v>
      </c>
      <c r="I9" s="4">
        <f>SUMIF(Prizes!B:B,A9,Prizes!D:D)</f>
        <v>4</v>
      </c>
      <c r="J9" s="4" t="str">
        <f t="shared" si="2"/>
        <v xml:space="preserve"> </v>
      </c>
      <c r="K9" s="5">
        <f>SUMIF(Sales!B:B,A9,Sales!F:F)</f>
        <v>3.0883035773743104</v>
      </c>
      <c r="L9" s="6" t="str">
        <f t="shared" si="3"/>
        <v xml:space="preserve"> </v>
      </c>
      <c r="M9" s="5">
        <f>SQRT(SUMIF(Sales!B:B,A9,Sales!G:G))</f>
        <v>1.645289709282524</v>
      </c>
      <c r="N9" s="5">
        <f t="shared" si="4"/>
        <v>0.91169642262568962</v>
      </c>
      <c r="O9" s="6" t="str">
        <f t="shared" si="5"/>
        <v xml:space="preserve"> </v>
      </c>
      <c r="P9" s="5">
        <f t="shared" si="6"/>
        <v>0.55412515952783847</v>
      </c>
      <c r="Q9" s="4" t="str">
        <f t="shared" si="7"/>
        <v xml:space="preserve"> </v>
      </c>
      <c r="R9" s="17">
        <f t="shared" si="8"/>
        <v>0.28974659632997213</v>
      </c>
      <c r="S9" s="32" t="str">
        <f t="shared" si="9"/>
        <v xml:space="preserve"> </v>
      </c>
      <c r="T9" s="6">
        <f t="shared" si="10"/>
        <v>259.04189143224175</v>
      </c>
      <c r="U9" s="4" t="str">
        <f t="shared" si="11"/>
        <v xml:space="preserve"> </v>
      </c>
      <c r="V9" s="4"/>
      <c r="X9" s="4"/>
      <c r="Y9" s="4"/>
    </row>
    <row r="10" spans="1:25" x14ac:dyDescent="0.25">
      <c r="A10" s="4">
        <v>8</v>
      </c>
      <c r="B10" s="4" t="s">
        <v>9</v>
      </c>
      <c r="C10" s="4">
        <v>0</v>
      </c>
      <c r="D10" s="4">
        <f t="array" ref="D10">MAX(IF(Sales!B:B=A10,Sales!C:C))</f>
        <v>17</v>
      </c>
      <c r="E10" s="4">
        <f>SUMIF(Sales!B:B,A10,Sales!E:E)</f>
        <v>2060</v>
      </c>
      <c r="F10" s="6" t="str">
        <f t="shared" si="0"/>
        <v xml:space="preserve"> </v>
      </c>
      <c r="G10" s="4">
        <f>SUMIF(Sales!B:B,A10,Sales!D:D)</f>
        <v>189</v>
      </c>
      <c r="H10" s="4" t="str">
        <f t="shared" si="1"/>
        <v xml:space="preserve"> </v>
      </c>
      <c r="I10" s="4">
        <f>SUMIF(Prizes!B:B,A10,Prizes!D:D)</f>
        <v>8</v>
      </c>
      <c r="J10" s="4" t="str">
        <f t="shared" si="2"/>
        <v xml:space="preserve"> </v>
      </c>
      <c r="K10" s="5">
        <f>SUMIF(Sales!B:B,A10,Sales!F:F)</f>
        <v>8.7731840201125806</v>
      </c>
      <c r="L10" s="6" t="str">
        <f t="shared" si="3"/>
        <v xml:space="preserve"> </v>
      </c>
      <c r="M10" s="5">
        <f>SQRT(SUMIF(Sales!B:B,A10,Sales!G:G))</f>
        <v>2.7176050085623271</v>
      </c>
      <c r="N10" s="5">
        <f t="shared" si="4"/>
        <v>-0.77318402011258058</v>
      </c>
      <c r="O10" s="6" t="str">
        <f t="shared" si="5"/>
        <v xml:space="preserve"> </v>
      </c>
      <c r="P10" s="5">
        <f t="shared" si="6"/>
        <v>-0.28450934469009237</v>
      </c>
      <c r="Q10" s="4" t="str">
        <f t="shared" si="7"/>
        <v xml:space="preserve"> </v>
      </c>
      <c r="R10" s="17">
        <f t="shared" si="8"/>
        <v>0.3880100368901796</v>
      </c>
      <c r="S10" s="32" t="str">
        <f t="shared" si="9"/>
        <v xml:space="preserve"> </v>
      </c>
      <c r="T10" s="6">
        <f t="shared" si="10"/>
        <v>234.80642777780983</v>
      </c>
      <c r="U10" s="4" t="str">
        <f t="shared" si="11"/>
        <v xml:space="preserve"> </v>
      </c>
      <c r="V10" s="4"/>
      <c r="X10" s="4"/>
      <c r="Y10" s="4"/>
    </row>
    <row r="11" spans="1:25" x14ac:dyDescent="0.25">
      <c r="A11" s="4">
        <v>9</v>
      </c>
      <c r="B11" s="4" t="s">
        <v>10</v>
      </c>
      <c r="C11" s="4">
        <v>0</v>
      </c>
      <c r="D11" s="4">
        <f t="array" ref="D11">MAX(IF(Sales!B:B=A11,Sales!C:C))</f>
        <v>12</v>
      </c>
      <c r="E11" s="4">
        <f>SUMIF(Sales!B:B,A11,Sales!E:E)</f>
        <v>720</v>
      </c>
      <c r="F11" s="6" t="str">
        <f t="shared" si="0"/>
        <v xml:space="preserve"> </v>
      </c>
      <c r="G11" s="4">
        <f>SUMIF(Sales!B:B,A11,Sales!D:D)</f>
        <v>68</v>
      </c>
      <c r="H11" s="4" t="str">
        <f t="shared" si="1"/>
        <v xml:space="preserve"> </v>
      </c>
      <c r="I11" s="4">
        <f>SUMIF(Prizes!B:B,A11,Prizes!D:D)</f>
        <v>7</v>
      </c>
      <c r="J11" s="4" t="str">
        <f t="shared" si="2"/>
        <v xml:space="preserve"> </v>
      </c>
      <c r="K11" s="5">
        <f>SUMIF(Sales!B:B,A11,Sales!F:F)</f>
        <v>3.2402189600805982</v>
      </c>
      <c r="L11" s="6" t="str">
        <f t="shared" si="3"/>
        <v xml:space="preserve"> </v>
      </c>
      <c r="M11" s="5">
        <f>SQRT(SUMIF(Sales!B:B,A11,Sales!G:G))</f>
        <v>1.6903967309717229</v>
      </c>
      <c r="N11" s="5">
        <f t="shared" si="4"/>
        <v>3.7597810399194018</v>
      </c>
      <c r="O11" s="6" t="str">
        <f t="shared" si="5"/>
        <v xml:space="preserve"> </v>
      </c>
      <c r="P11" s="5">
        <f t="shared" si="6"/>
        <v>2.224200373221318</v>
      </c>
      <c r="Q11" s="4" t="str">
        <f t="shared" si="7"/>
        <v xml:space="preserve"> </v>
      </c>
      <c r="R11" s="17">
        <f t="shared" si="8"/>
        <v>1.3067482981361178E-2</v>
      </c>
      <c r="S11" s="32" t="str">
        <f t="shared" si="9"/>
        <v xml:space="preserve"> </v>
      </c>
      <c r="T11" s="6">
        <f t="shared" si="10"/>
        <v>222.20720539888777</v>
      </c>
      <c r="U11" s="4" t="str">
        <f t="shared" si="11"/>
        <v xml:space="preserve"> </v>
      </c>
      <c r="V11" s="4"/>
      <c r="X11" s="4"/>
      <c r="Y11" s="4"/>
    </row>
    <row r="12" spans="1:25" x14ac:dyDescent="0.25">
      <c r="A12" s="4">
        <v>10</v>
      </c>
      <c r="B12" s="4" t="s">
        <v>11</v>
      </c>
      <c r="C12" s="4">
        <v>1</v>
      </c>
      <c r="D12" s="4">
        <f t="array" ref="D12">MAX(IF(Sales!B:B=A12,Sales!C:C))</f>
        <v>20</v>
      </c>
      <c r="E12" s="4">
        <f>SUMIF(Sales!B:B,A12,Sales!E:E)</f>
        <v>1700</v>
      </c>
      <c r="F12" s="6">
        <f t="shared" si="0"/>
        <v>1</v>
      </c>
      <c r="G12" s="4">
        <f>SUMIF(Sales!B:B,A12,Sales!D:D)</f>
        <v>160</v>
      </c>
      <c r="H12" s="4">
        <f t="shared" si="1"/>
        <v>1</v>
      </c>
      <c r="I12" s="4">
        <f>SUMIF(Prizes!B:B,A12,Prizes!D:D)</f>
        <v>8</v>
      </c>
      <c r="J12" s="4">
        <f t="shared" si="2"/>
        <v>1</v>
      </c>
      <c r="K12" s="5">
        <f>SUMIF(Sales!B:B,A12,Sales!F:F)</f>
        <v>7.2747903818482111</v>
      </c>
      <c r="L12" s="6">
        <f t="shared" si="3"/>
        <v>1</v>
      </c>
      <c r="M12" s="5">
        <f>SQRT(SUMIF(Sales!B:B,A12,Sales!G:G))</f>
        <v>2.5353338171753337</v>
      </c>
      <c r="N12" s="5">
        <f t="shared" si="4"/>
        <v>0.72520961815178886</v>
      </c>
      <c r="O12" s="6">
        <f t="shared" si="5"/>
        <v>7</v>
      </c>
      <c r="P12" s="5">
        <f t="shared" si="6"/>
        <v>0.28604107799885675</v>
      </c>
      <c r="Q12" s="4">
        <f t="shared" si="7"/>
        <v>9</v>
      </c>
      <c r="R12" s="17">
        <f t="shared" si="8"/>
        <v>0.38742332982470684</v>
      </c>
      <c r="S12" s="32">
        <f t="shared" si="9"/>
        <v>8</v>
      </c>
      <c r="T12" s="6">
        <f t="shared" si="10"/>
        <v>233.68370918862175</v>
      </c>
      <c r="U12" s="4">
        <f t="shared" si="11"/>
        <v>23</v>
      </c>
      <c r="V12" s="4"/>
      <c r="X12" s="4"/>
      <c r="Y12" s="4"/>
    </row>
    <row r="13" spans="1:25" x14ac:dyDescent="0.25">
      <c r="A13" s="4">
        <v>11</v>
      </c>
      <c r="B13" s="4" t="s">
        <v>12</v>
      </c>
      <c r="C13" s="4">
        <v>1</v>
      </c>
      <c r="D13" s="4">
        <f t="array" ref="D13">MAX(IF(Sales!B:B=A13,Sales!C:C))</f>
        <v>19</v>
      </c>
      <c r="E13" s="4">
        <f>SUMIF(Sales!B:B,A13,Sales!E:E)</f>
        <v>560</v>
      </c>
      <c r="F13" s="6">
        <f t="shared" si="0"/>
        <v>13</v>
      </c>
      <c r="G13" s="4">
        <f>SUMIF(Sales!B:B,A13,Sales!D:D)</f>
        <v>49</v>
      </c>
      <c r="H13" s="4">
        <f t="shared" si="1"/>
        <v>14</v>
      </c>
      <c r="I13" s="4">
        <f>SUMIF(Prizes!B:B,A13,Prizes!D:D)</f>
        <v>0</v>
      </c>
      <c r="J13" s="4">
        <f t="shared" si="2"/>
        <v>22</v>
      </c>
      <c r="K13" s="5">
        <f>SUMIF(Sales!B:B,A13,Sales!F:F)</f>
        <v>2.4986609374725086</v>
      </c>
      <c r="L13" s="6">
        <f t="shared" si="3"/>
        <v>13</v>
      </c>
      <c r="M13" s="5">
        <f>SQRT(SUMIF(Sales!B:B,A13,Sales!G:G))</f>
        <v>1.4954768990915936</v>
      </c>
      <c r="N13" s="5">
        <f t="shared" si="4"/>
        <v>-2.4986609374725086</v>
      </c>
      <c r="O13" s="6">
        <f t="shared" si="5"/>
        <v>31</v>
      </c>
      <c r="P13" s="5">
        <f t="shared" si="6"/>
        <v>-1.6708121262122371</v>
      </c>
      <c r="Q13" s="4">
        <f t="shared" si="7"/>
        <v>31</v>
      </c>
      <c r="R13" s="17">
        <f t="shared" si="8"/>
        <v>4.7379396299877204E-2</v>
      </c>
      <c r="S13" s="32">
        <f t="shared" si="9"/>
        <v>30</v>
      </c>
      <c r="T13" s="6">
        <f t="shared" si="10"/>
        <v>224.12004430119339</v>
      </c>
      <c r="U13" s="4">
        <f t="shared" si="11"/>
        <v>16</v>
      </c>
      <c r="V13" s="4"/>
      <c r="X13" s="4"/>
      <c r="Y13" s="4"/>
    </row>
    <row r="14" spans="1:25" x14ac:dyDescent="0.25">
      <c r="A14" s="4">
        <v>12</v>
      </c>
      <c r="B14" s="4" t="s">
        <v>13</v>
      </c>
      <c r="C14" s="4">
        <v>0</v>
      </c>
      <c r="D14" s="4">
        <f t="array" ref="D14">MAX(IF(Sales!B:B=A14,Sales!C:C))</f>
        <v>9</v>
      </c>
      <c r="E14" s="4">
        <f>SUMIF(Sales!B:B,A14,Sales!E:E)</f>
        <v>530</v>
      </c>
      <c r="F14" s="6" t="str">
        <f t="shared" si="0"/>
        <v xml:space="preserve"> </v>
      </c>
      <c r="G14" s="4">
        <f>SUMIF(Sales!B:B,A14,Sales!D:D)</f>
        <v>48</v>
      </c>
      <c r="H14" s="4" t="str">
        <f t="shared" si="1"/>
        <v xml:space="preserve"> </v>
      </c>
      <c r="I14" s="4">
        <f>SUMIF(Prizes!B:B,A14,Prizes!D:D)</f>
        <v>3</v>
      </c>
      <c r="J14" s="4" t="str">
        <f t="shared" si="2"/>
        <v xml:space="preserve"> </v>
      </c>
      <c r="K14" s="5">
        <f>SUMIF(Sales!B:B,A14,Sales!F:F)</f>
        <v>2.1645166106756251</v>
      </c>
      <c r="L14" s="6" t="str">
        <f t="shared" si="3"/>
        <v xml:space="preserve"> </v>
      </c>
      <c r="M14" s="5">
        <f>SQRT(SUMIF(Sales!B:B,A14,Sales!G:G))</f>
        <v>1.3966272062273601</v>
      </c>
      <c r="N14" s="5">
        <f t="shared" si="4"/>
        <v>0.83548338932437494</v>
      </c>
      <c r="O14" s="6" t="str">
        <f t="shared" si="5"/>
        <v xml:space="preserve"> </v>
      </c>
      <c r="P14" s="5">
        <f t="shared" si="6"/>
        <v>0.59821503232865181</v>
      </c>
      <c r="Q14" s="4" t="str">
        <f t="shared" si="7"/>
        <v xml:space="preserve"> </v>
      </c>
      <c r="R14" s="17">
        <f t="shared" si="8"/>
        <v>0.27484823119819857</v>
      </c>
      <c r="S14" s="32" t="str">
        <f t="shared" si="9"/>
        <v xml:space="preserve"> </v>
      </c>
      <c r="T14" s="6">
        <f t="shared" si="10"/>
        <v>244.85836578291148</v>
      </c>
      <c r="U14" s="4" t="str">
        <f t="shared" si="11"/>
        <v xml:space="preserve"> </v>
      </c>
      <c r="V14" s="4"/>
      <c r="X14" s="4"/>
      <c r="Y14" s="4"/>
    </row>
    <row r="15" spans="1:25" x14ac:dyDescent="0.25">
      <c r="A15" s="4">
        <v>13</v>
      </c>
      <c r="B15" s="4" t="s">
        <v>14</v>
      </c>
      <c r="C15" s="4">
        <v>0</v>
      </c>
      <c r="D15" s="4">
        <f t="array" ref="D15">MAX(IF(Sales!B:B=A15,Sales!C:C))</f>
        <v>20</v>
      </c>
      <c r="E15" s="4">
        <f>SUMIF(Sales!B:B,A15,Sales!E:E)</f>
        <v>620</v>
      </c>
      <c r="F15" s="6" t="str">
        <f t="shared" si="0"/>
        <v xml:space="preserve"> </v>
      </c>
      <c r="G15" s="4">
        <f>SUMIF(Sales!B:B,A15,Sales!D:D)</f>
        <v>58</v>
      </c>
      <c r="H15" s="4" t="str">
        <f t="shared" si="1"/>
        <v xml:space="preserve"> </v>
      </c>
      <c r="I15" s="4">
        <f>SUMIF(Prizes!B:B,A15,Prizes!D:D)</f>
        <v>2</v>
      </c>
      <c r="J15" s="4" t="str">
        <f t="shared" si="2"/>
        <v xml:space="preserve"> </v>
      </c>
      <c r="K15" s="5">
        <f>SUMIF(Sales!B:B,A15,Sales!F:F)</f>
        <v>3.0435552046404908</v>
      </c>
      <c r="L15" s="6" t="str">
        <f t="shared" si="3"/>
        <v xml:space="preserve"> </v>
      </c>
      <c r="M15" s="5">
        <f>SQRT(SUMIF(Sales!B:B,A15,Sales!G:G))</f>
        <v>1.630050404166502</v>
      </c>
      <c r="N15" s="5">
        <f t="shared" si="4"/>
        <v>-1.0435552046404908</v>
      </c>
      <c r="O15" s="6" t="str">
        <f t="shared" si="5"/>
        <v xml:space="preserve"> </v>
      </c>
      <c r="P15" s="5">
        <f t="shared" si="6"/>
        <v>-0.64019812023794109</v>
      </c>
      <c r="Q15" s="4" t="str">
        <f t="shared" si="7"/>
        <v xml:space="preserve"> </v>
      </c>
      <c r="R15" s="17">
        <f t="shared" si="8"/>
        <v>0.26102190236295569</v>
      </c>
      <c r="S15" s="32" t="str">
        <f t="shared" si="9"/>
        <v xml:space="preserve"> </v>
      </c>
      <c r="T15" s="6">
        <f t="shared" si="10"/>
        <v>203.70913563673483</v>
      </c>
      <c r="U15" s="4" t="str">
        <f t="shared" si="11"/>
        <v xml:space="preserve"> </v>
      </c>
      <c r="V15" s="4"/>
      <c r="X15" s="4"/>
      <c r="Y15" s="4"/>
    </row>
    <row r="16" spans="1:25" x14ac:dyDescent="0.25">
      <c r="A16" s="4">
        <v>14</v>
      </c>
      <c r="B16" s="4" t="s">
        <v>15</v>
      </c>
      <c r="C16" s="4">
        <v>1</v>
      </c>
      <c r="D16" s="4">
        <f t="array" ref="D16">MAX(IF(Sales!B:B=A16,Sales!C:C))</f>
        <v>20</v>
      </c>
      <c r="E16" s="4">
        <f>SUMIF(Sales!B:B,A16,Sales!E:E)</f>
        <v>970</v>
      </c>
      <c r="F16" s="6">
        <f t="shared" si="0"/>
        <v>5</v>
      </c>
      <c r="G16" s="4">
        <f>SUMIF(Sales!B:B,A16,Sales!D:D)</f>
        <v>93</v>
      </c>
      <c r="H16" s="4">
        <f t="shared" si="1"/>
        <v>4</v>
      </c>
      <c r="I16" s="4">
        <f>SUMIF(Prizes!B:B,A16,Prizes!D:D)</f>
        <v>7</v>
      </c>
      <c r="J16" s="4">
        <f t="shared" si="2"/>
        <v>2</v>
      </c>
      <c r="K16" s="5">
        <f>SUMIF(Sales!B:B,A16,Sales!F:F)</f>
        <v>4.4162579825396113</v>
      </c>
      <c r="L16" s="6">
        <f t="shared" si="3"/>
        <v>5</v>
      </c>
      <c r="M16" s="5">
        <f>SQRT(SUMIF(Sales!B:B,A16,Sales!G:G))</f>
        <v>1.9837374528076175</v>
      </c>
      <c r="N16" s="5">
        <f t="shared" si="4"/>
        <v>2.5837420174603887</v>
      </c>
      <c r="O16" s="6">
        <f t="shared" si="5"/>
        <v>1</v>
      </c>
      <c r="P16" s="5">
        <f t="shared" si="6"/>
        <v>1.3024616810070175</v>
      </c>
      <c r="Q16" s="4">
        <f t="shared" si="7"/>
        <v>2</v>
      </c>
      <c r="R16" s="17">
        <f t="shared" si="8"/>
        <v>9.6379304489716322E-2</v>
      </c>
      <c r="S16" s="32">
        <f t="shared" si="9"/>
        <v>28</v>
      </c>
      <c r="T16" s="6">
        <f t="shared" si="10"/>
        <v>219.64296556837294</v>
      </c>
      <c r="U16" s="4">
        <f t="shared" si="11"/>
        <v>14</v>
      </c>
      <c r="V16" s="4"/>
      <c r="X16" s="4"/>
      <c r="Y16" s="4"/>
    </row>
    <row r="17" spans="1:25" x14ac:dyDescent="0.25">
      <c r="A17" s="4">
        <v>15</v>
      </c>
      <c r="B17" s="4" t="s">
        <v>16</v>
      </c>
      <c r="C17" s="4">
        <v>1</v>
      </c>
      <c r="D17" s="4">
        <f t="array" ref="D17">MAX(IF(Sales!B:B=A17,Sales!C:C))</f>
        <v>19</v>
      </c>
      <c r="E17" s="4">
        <f>SUMIF(Sales!B:B,A17,Sales!E:E)</f>
        <v>980</v>
      </c>
      <c r="F17" s="6">
        <f t="shared" si="0"/>
        <v>4</v>
      </c>
      <c r="G17" s="4">
        <f>SUMIF(Sales!B:B,A17,Sales!D:D)</f>
        <v>88</v>
      </c>
      <c r="H17" s="4">
        <f t="shared" si="1"/>
        <v>6</v>
      </c>
      <c r="I17" s="4">
        <f>SUMIF(Prizes!B:B,A17,Prizes!D:D)</f>
        <v>6</v>
      </c>
      <c r="J17" s="4">
        <f t="shared" si="2"/>
        <v>3</v>
      </c>
      <c r="K17" s="5">
        <f>SUMIF(Sales!B:B,A17,Sales!F:F)</f>
        <v>4.7298129858781106</v>
      </c>
      <c r="L17" s="6">
        <f t="shared" si="3"/>
        <v>4</v>
      </c>
      <c r="M17" s="5">
        <f>SQRT(SUMIF(Sales!B:B,A17,Sales!G:G))</f>
        <v>2.0467531220325488</v>
      </c>
      <c r="N17" s="5">
        <f t="shared" si="4"/>
        <v>1.2701870141218894</v>
      </c>
      <c r="O17" s="6">
        <f t="shared" si="5"/>
        <v>5</v>
      </c>
      <c r="P17" s="5">
        <f t="shared" si="6"/>
        <v>0.62058633278669062</v>
      </c>
      <c r="Q17" s="4">
        <f t="shared" si="7"/>
        <v>6</v>
      </c>
      <c r="R17" s="17">
        <f t="shared" si="8"/>
        <v>0.26743591720908921</v>
      </c>
      <c r="S17" s="32">
        <f t="shared" si="9"/>
        <v>16</v>
      </c>
      <c r="T17" s="6">
        <f t="shared" si="10"/>
        <v>207.19635277885277</v>
      </c>
      <c r="U17" s="4">
        <f t="shared" si="11"/>
        <v>8</v>
      </c>
      <c r="V17" s="4"/>
      <c r="X17" s="4"/>
      <c r="Y17" s="4"/>
    </row>
    <row r="18" spans="1:25" x14ac:dyDescent="0.25">
      <c r="A18" s="4">
        <v>16</v>
      </c>
      <c r="B18" s="4" t="s">
        <v>23</v>
      </c>
      <c r="C18" s="4">
        <v>1</v>
      </c>
      <c r="D18" s="4">
        <f t="array" ref="D18">MAX(IF(Sales!B:B=A18,Sales!C:C))</f>
        <v>18</v>
      </c>
      <c r="E18" s="4">
        <f>SUMIF(Sales!B:B,A18,Sales!E:E)</f>
        <v>200</v>
      </c>
      <c r="F18" s="6">
        <f t="shared" si="0"/>
        <v>23</v>
      </c>
      <c r="G18" s="4">
        <f>SUMIF(Sales!B:B,A18,Sales!D:D)</f>
        <v>17</v>
      </c>
      <c r="H18" s="4">
        <f t="shared" si="1"/>
        <v>24</v>
      </c>
      <c r="I18" s="4">
        <f>SUMIF(Prizes!B:B,A18,Prizes!D:D)</f>
        <v>0</v>
      </c>
      <c r="J18" s="4">
        <f t="shared" si="2"/>
        <v>22</v>
      </c>
      <c r="K18" s="5">
        <f>SUMIF(Sales!B:B,A18,Sales!F:F)</f>
        <v>0.83333207210843163</v>
      </c>
      <c r="L18" s="6">
        <f t="shared" si="3"/>
        <v>23</v>
      </c>
      <c r="M18" s="5">
        <f>SQRT(SUMIF(Sales!B:B,A18,Sales!G:G))</f>
        <v>0.87965908943647397</v>
      </c>
      <c r="N18" s="5">
        <f t="shared" si="4"/>
        <v>-0.83333207210843163</v>
      </c>
      <c r="O18" s="6">
        <f t="shared" si="5"/>
        <v>22</v>
      </c>
      <c r="P18" s="5">
        <f t="shared" si="6"/>
        <v>-0.9473352598928747</v>
      </c>
      <c r="Q18" s="4">
        <f t="shared" si="7"/>
        <v>24</v>
      </c>
      <c r="R18" s="17">
        <f t="shared" si="8"/>
        <v>0.17173398450216945</v>
      </c>
      <c r="S18" s="32">
        <f t="shared" si="9"/>
        <v>20</v>
      </c>
      <c r="T18" s="6">
        <f t="shared" si="10"/>
        <v>240.00036323332142</v>
      </c>
      <c r="U18" s="4">
        <f t="shared" si="11"/>
        <v>27</v>
      </c>
      <c r="V18" s="4"/>
      <c r="X18" s="4"/>
      <c r="Y18" s="4"/>
    </row>
    <row r="19" spans="1:25" x14ac:dyDescent="0.25">
      <c r="A19" s="4">
        <v>17</v>
      </c>
      <c r="B19" s="4" t="s">
        <v>24</v>
      </c>
      <c r="C19" s="4">
        <v>1</v>
      </c>
      <c r="D19" s="4">
        <f t="array" ref="D19">MAX(IF(Sales!B:B=A19,Sales!C:C))</f>
        <v>20</v>
      </c>
      <c r="E19" s="4">
        <f>SUMIF(Sales!B:B,A19,Sales!E:E)</f>
        <v>290</v>
      </c>
      <c r="F19" s="6">
        <f t="shared" si="0"/>
        <v>19</v>
      </c>
      <c r="G19" s="4">
        <f>SUMIF(Sales!B:B,A19,Sales!D:D)</f>
        <v>27</v>
      </c>
      <c r="H19" s="4">
        <f t="shared" si="1"/>
        <v>18</v>
      </c>
      <c r="I19" s="4">
        <f>SUMIF(Prizes!B:B,A19,Prizes!D:D)</f>
        <v>0</v>
      </c>
      <c r="J19" s="4">
        <f t="shared" si="2"/>
        <v>22</v>
      </c>
      <c r="K19" s="5">
        <f>SUMIF(Sales!B:B,A19,Sales!F:F)</f>
        <v>1.2389932143957234</v>
      </c>
      <c r="L19" s="6">
        <f t="shared" si="3"/>
        <v>20</v>
      </c>
      <c r="M19" s="5">
        <f>SQRT(SUMIF(Sales!B:B,A19,Sales!G:G))</f>
        <v>1.071926771962405</v>
      </c>
      <c r="N19" s="5">
        <f t="shared" si="4"/>
        <v>-1.2389932143957234</v>
      </c>
      <c r="O19" s="6">
        <f t="shared" si="5"/>
        <v>27</v>
      </c>
      <c r="P19" s="5">
        <f t="shared" si="6"/>
        <v>-1.1558562084679211</v>
      </c>
      <c r="Q19" s="4">
        <f t="shared" si="7"/>
        <v>28</v>
      </c>
      <c r="R19" s="17">
        <f t="shared" si="8"/>
        <v>0.12386998868090468</v>
      </c>
      <c r="S19" s="32">
        <f t="shared" si="9"/>
        <v>25</v>
      </c>
      <c r="T19" s="6">
        <f t="shared" si="10"/>
        <v>234.06100746196387</v>
      </c>
      <c r="U19" s="4">
        <f t="shared" si="11"/>
        <v>24</v>
      </c>
      <c r="V19" s="4"/>
      <c r="X19" s="4"/>
      <c r="Y19" s="4"/>
    </row>
    <row r="20" spans="1:25" x14ac:dyDescent="0.25">
      <c r="A20" s="4">
        <v>18</v>
      </c>
      <c r="B20" s="4" t="s">
        <v>25</v>
      </c>
      <c r="C20" s="4">
        <v>0</v>
      </c>
      <c r="D20" s="4">
        <f t="array" ref="D20">MAX(IF(Sales!B:B=A20,Sales!C:C))</f>
        <v>11</v>
      </c>
      <c r="E20" s="4">
        <f>SUMIF(Sales!B:B,A20,Sales!E:E)</f>
        <v>150</v>
      </c>
      <c r="F20" s="6" t="str">
        <f t="shared" si="0"/>
        <v xml:space="preserve"> </v>
      </c>
      <c r="G20" s="4">
        <f>SUMIF(Sales!B:B,A20,Sales!D:D)</f>
        <v>11</v>
      </c>
      <c r="H20" s="4" t="str">
        <f t="shared" si="1"/>
        <v xml:space="preserve"> </v>
      </c>
      <c r="I20" s="4">
        <f>SUMIF(Prizes!B:B,A20,Prizes!D:D)</f>
        <v>1</v>
      </c>
      <c r="J20" s="4" t="str">
        <f t="shared" si="2"/>
        <v xml:space="preserve"> </v>
      </c>
      <c r="K20" s="5">
        <f>SUMIF(Sales!B:B,A20,Sales!F:F)</f>
        <v>0.70284369885433717</v>
      </c>
      <c r="L20" s="6" t="str">
        <f t="shared" si="3"/>
        <v xml:space="preserve"> </v>
      </c>
      <c r="M20" s="5">
        <f>SQRT(SUMIF(Sales!B:B,A20,Sales!G:G))</f>
        <v>0.78059289122728581</v>
      </c>
      <c r="N20" s="5">
        <f t="shared" si="4"/>
        <v>0.29715630114566283</v>
      </c>
      <c r="O20" s="6" t="str">
        <f t="shared" si="5"/>
        <v xml:space="preserve"> </v>
      </c>
      <c r="P20" s="5">
        <f t="shared" si="6"/>
        <v>0.38068025533573507</v>
      </c>
      <c r="Q20" s="4" t="str">
        <f t="shared" si="7"/>
        <v xml:space="preserve"> </v>
      </c>
      <c r="R20" s="17">
        <f t="shared" si="8"/>
        <v>0.35172026081826924</v>
      </c>
      <c r="S20" s="32" t="str">
        <f t="shared" si="9"/>
        <v xml:space="preserve"> </v>
      </c>
      <c r="T20" s="6">
        <f t="shared" si="10"/>
        <v>213.41871634405473</v>
      </c>
      <c r="U20" s="4" t="str">
        <f t="shared" si="11"/>
        <v xml:space="preserve"> </v>
      </c>
      <c r="V20" s="4"/>
      <c r="X20" s="4"/>
      <c r="Y20" s="4"/>
    </row>
    <row r="21" spans="1:25" x14ac:dyDescent="0.25">
      <c r="A21" s="4">
        <v>19</v>
      </c>
      <c r="B21" s="4" t="s">
        <v>26</v>
      </c>
      <c r="C21" s="4">
        <v>0</v>
      </c>
      <c r="D21" s="4">
        <f t="array" ref="D21">MAX(IF(Sales!B:B=A21,Sales!C:C))</f>
        <v>12</v>
      </c>
      <c r="E21" s="4">
        <f>SUMIF(Sales!B:B,A21,Sales!E:E)</f>
        <v>1570</v>
      </c>
      <c r="F21" s="6" t="str">
        <f t="shared" si="0"/>
        <v xml:space="preserve"> </v>
      </c>
      <c r="G21" s="4">
        <f>SUMIF(Sales!B:B,A21,Sales!D:D)</f>
        <v>147</v>
      </c>
      <c r="H21" s="4" t="str">
        <f t="shared" si="1"/>
        <v xml:space="preserve"> </v>
      </c>
      <c r="I21" s="4">
        <f>SUMIF(Prizes!B:B,A21,Prizes!D:D)</f>
        <v>4</v>
      </c>
      <c r="J21" s="4" t="str">
        <f t="shared" si="2"/>
        <v xml:space="preserve"> </v>
      </c>
      <c r="K21" s="5">
        <f>SUMIF(Sales!B:B,A21,Sales!F:F)</f>
        <v>5.3872370398255942</v>
      </c>
      <c r="L21" s="6" t="str">
        <f t="shared" si="3"/>
        <v xml:space="preserve"> </v>
      </c>
      <c r="M21" s="5">
        <f>SQRT(SUMIF(Sales!B:B,A21,Sales!G:G))</f>
        <v>2.1480307909963821</v>
      </c>
      <c r="N21" s="5">
        <f t="shared" si="4"/>
        <v>-1.3872370398255942</v>
      </c>
      <c r="O21" s="6" t="str">
        <f t="shared" si="5"/>
        <v xml:space="preserve"> </v>
      </c>
      <c r="P21" s="5">
        <f t="shared" si="6"/>
        <v>-0.6458180421064228</v>
      </c>
      <c r="Q21" s="4" t="str">
        <f t="shared" si="7"/>
        <v xml:space="preserve"> </v>
      </c>
      <c r="R21" s="17">
        <f t="shared" si="8"/>
        <v>0.25919860106105741</v>
      </c>
      <c r="S21" s="32" t="str">
        <f t="shared" si="9"/>
        <v xml:space="preserve"> </v>
      </c>
      <c r="T21" s="6">
        <f t="shared" si="10"/>
        <v>291.4295377006145</v>
      </c>
      <c r="U21" s="6" t="str">
        <f t="shared" si="11"/>
        <v xml:space="preserve"> </v>
      </c>
      <c r="V21" s="4"/>
      <c r="X21" s="4"/>
      <c r="Y21" s="4"/>
    </row>
    <row r="22" spans="1:25" x14ac:dyDescent="0.25">
      <c r="A22" s="4">
        <v>20</v>
      </c>
      <c r="B22" s="4" t="s">
        <v>27</v>
      </c>
      <c r="C22" s="4">
        <v>1</v>
      </c>
      <c r="D22" s="4">
        <f t="array" ref="D22">MAX(IF(Sales!B:B=A22,Sales!C:C))</f>
        <v>20</v>
      </c>
      <c r="E22" s="4">
        <f>SUMIF(Sales!B:B,A22,Sales!E:E)</f>
        <v>810</v>
      </c>
      <c r="F22" s="6">
        <f t="shared" si="0"/>
        <v>8</v>
      </c>
      <c r="G22" s="4">
        <f>SUMIF(Sales!B:B,A22,Sales!D:D)</f>
        <v>80</v>
      </c>
      <c r="H22" s="4">
        <f t="shared" si="1"/>
        <v>8</v>
      </c>
      <c r="I22" s="4">
        <f>SUMIF(Prizes!B:B,A22,Prizes!D:D)</f>
        <v>6</v>
      </c>
      <c r="J22" s="4">
        <f t="shared" si="2"/>
        <v>3</v>
      </c>
      <c r="K22" s="5">
        <f>SUMIF(Sales!B:B,A22,Sales!F:F)</f>
        <v>3.6662736126912763</v>
      </c>
      <c r="L22" s="6">
        <f t="shared" si="3"/>
        <v>7</v>
      </c>
      <c r="M22" s="5">
        <f>SQRT(SUMIF(Sales!B:B,A22,Sales!G:G))</f>
        <v>1.8339270207450538</v>
      </c>
      <c r="N22" s="5">
        <f t="shared" si="4"/>
        <v>2.3337263873087237</v>
      </c>
      <c r="O22" s="6">
        <f t="shared" si="5"/>
        <v>2</v>
      </c>
      <c r="P22" s="5">
        <f t="shared" si="6"/>
        <v>1.2725295831895322</v>
      </c>
      <c r="Q22" s="4">
        <f t="shared" si="7"/>
        <v>3</v>
      </c>
      <c r="R22" s="17">
        <f t="shared" si="8"/>
        <v>0.10159250997977498</v>
      </c>
      <c r="S22" s="32">
        <f t="shared" si="9"/>
        <v>27</v>
      </c>
      <c r="T22" s="6">
        <f t="shared" si="10"/>
        <v>220.93277413777332</v>
      </c>
      <c r="U22" s="4">
        <f t="shared" si="11"/>
        <v>15</v>
      </c>
      <c r="V22" s="4"/>
      <c r="X22" s="4"/>
      <c r="Y22" s="4"/>
    </row>
    <row r="23" spans="1:25" x14ac:dyDescent="0.25">
      <c r="A23" s="4">
        <v>21</v>
      </c>
      <c r="B23" s="4" t="s">
        <v>28</v>
      </c>
      <c r="C23" s="4">
        <v>0</v>
      </c>
      <c r="D23" s="4">
        <f t="array" ref="D23">MAX(IF(Sales!B:B=A23,Sales!C:C))</f>
        <v>3</v>
      </c>
      <c r="E23" s="4">
        <f>SUMIF(Sales!B:B,A23,Sales!E:E)</f>
        <v>200</v>
      </c>
      <c r="F23" s="6" t="str">
        <f t="shared" si="0"/>
        <v xml:space="preserve"> </v>
      </c>
      <c r="G23" s="4">
        <f>SUMIF(Sales!B:B,A23,Sales!D:D)</f>
        <v>15</v>
      </c>
      <c r="H23" s="4" t="str">
        <f t="shared" si="1"/>
        <v xml:space="preserve"> </v>
      </c>
      <c r="I23" s="4">
        <f>SUMIF(Prizes!B:B,A23,Prizes!D:D)</f>
        <v>1</v>
      </c>
      <c r="J23" s="4" t="str">
        <f t="shared" si="2"/>
        <v xml:space="preserve"> </v>
      </c>
      <c r="K23" s="5">
        <f>SUMIF(Sales!B:B,A23,Sales!F:F)</f>
        <v>0.63164893617021267</v>
      </c>
      <c r="L23" s="6" t="str">
        <f t="shared" si="3"/>
        <v xml:space="preserve"> </v>
      </c>
      <c r="M23" s="5">
        <f>SQRT(SUMIF(Sales!B:B,A23,Sales!G:G))</f>
        <v>0.75810728959235163</v>
      </c>
      <c r="N23" s="5">
        <f t="shared" si="4"/>
        <v>0.36835106382978733</v>
      </c>
      <c r="O23" s="6" t="str">
        <f t="shared" si="5"/>
        <v xml:space="preserve"> </v>
      </c>
      <c r="P23" s="5">
        <f t="shared" si="6"/>
        <v>0.4858824982778579</v>
      </c>
      <c r="Q23" s="4" t="str">
        <f t="shared" si="7"/>
        <v xml:space="preserve"> </v>
      </c>
      <c r="R23" s="17">
        <f t="shared" si="8"/>
        <v>0.31352523895390516</v>
      </c>
      <c r="S23" s="32" t="str">
        <f t="shared" si="9"/>
        <v xml:space="preserve"> </v>
      </c>
      <c r="T23" s="6">
        <f t="shared" si="10"/>
        <v>316.6315789473685</v>
      </c>
      <c r="U23" s="4" t="str">
        <f t="shared" si="11"/>
        <v xml:space="preserve"> </v>
      </c>
      <c r="V23" s="4"/>
      <c r="X23" s="4"/>
      <c r="Y23" s="4"/>
    </row>
    <row r="24" spans="1:25" x14ac:dyDescent="0.25">
      <c r="A24" s="4">
        <v>22</v>
      </c>
      <c r="B24" s="4" t="s">
        <v>29</v>
      </c>
      <c r="C24" s="4">
        <v>0</v>
      </c>
      <c r="D24" s="4">
        <f t="array" ref="D24">MAX(IF(Sales!B:B=A24,Sales!C:C))</f>
        <v>11</v>
      </c>
      <c r="E24" s="4">
        <f>SUMIF(Sales!B:B,A24,Sales!E:E)</f>
        <v>100</v>
      </c>
      <c r="F24" s="6" t="str">
        <f t="shared" si="0"/>
        <v xml:space="preserve"> </v>
      </c>
      <c r="G24" s="4">
        <f>SUMIF(Sales!B:B,A24,Sales!D:D)</f>
        <v>6</v>
      </c>
      <c r="H24" s="4" t="str">
        <f t="shared" si="1"/>
        <v xml:space="preserve"> </v>
      </c>
      <c r="I24" s="4">
        <f>SUMIF(Prizes!B:B,A24,Prizes!D:D)</f>
        <v>1</v>
      </c>
      <c r="J24" s="4" t="str">
        <f t="shared" si="2"/>
        <v xml:space="preserve"> </v>
      </c>
      <c r="K24" s="5">
        <f>SUMIF(Sales!B:B,A24,Sales!F:F)</f>
        <v>0.54326923076923084</v>
      </c>
      <c r="L24" s="6" t="str">
        <f t="shared" si="3"/>
        <v xml:space="preserve"> </v>
      </c>
      <c r="M24" s="5">
        <f>SQRT(SUMIF(Sales!B:B,A24,Sales!G:G))</f>
        <v>0.67686632105875888</v>
      </c>
      <c r="N24" s="5">
        <f t="shared" si="4"/>
        <v>0.45673076923076916</v>
      </c>
      <c r="O24" s="6" t="str">
        <f t="shared" si="5"/>
        <v xml:space="preserve"> </v>
      </c>
      <c r="P24" s="5">
        <f t="shared" si="6"/>
        <v>0.67477248464120332</v>
      </c>
      <c r="Q24" s="4" t="str">
        <f t="shared" si="7"/>
        <v xml:space="preserve"> </v>
      </c>
      <c r="R24" s="17">
        <f t="shared" si="8"/>
        <v>0.24991016218462114</v>
      </c>
      <c r="S24" s="32" t="str">
        <f t="shared" si="9"/>
        <v xml:space="preserve"> </v>
      </c>
      <c r="T24" s="6">
        <f t="shared" si="10"/>
        <v>184.07079646017698</v>
      </c>
      <c r="U24" s="4" t="str">
        <f t="shared" si="11"/>
        <v xml:space="preserve"> </v>
      </c>
      <c r="V24" s="4"/>
      <c r="X24" s="4"/>
      <c r="Y24" s="4"/>
    </row>
    <row r="25" spans="1:25" x14ac:dyDescent="0.25">
      <c r="A25" s="4">
        <v>23</v>
      </c>
      <c r="B25" s="4" t="s">
        <v>30</v>
      </c>
      <c r="C25" s="4">
        <v>0</v>
      </c>
      <c r="D25" s="4">
        <f t="array" ref="D25">MAX(IF(Sales!B:B=A25,Sales!C:C))</f>
        <v>12</v>
      </c>
      <c r="E25" s="4">
        <f>SUMIF(Sales!B:B,A25,Sales!E:E)</f>
        <v>800</v>
      </c>
      <c r="F25" s="6" t="str">
        <f t="shared" si="0"/>
        <v xml:space="preserve"> </v>
      </c>
      <c r="G25" s="4">
        <f>SUMIF(Sales!B:B,A25,Sales!D:D)</f>
        <v>75</v>
      </c>
      <c r="H25" s="4" t="str">
        <f t="shared" si="1"/>
        <v xml:space="preserve"> </v>
      </c>
      <c r="I25" s="4">
        <f>SUMIF(Prizes!B:B,A25,Prizes!D:D)</f>
        <v>4</v>
      </c>
      <c r="J25" s="4" t="str">
        <f t="shared" si="2"/>
        <v xml:space="preserve"> </v>
      </c>
      <c r="K25" s="5">
        <f>SUMIF(Sales!B:B,A25,Sales!F:F)</f>
        <v>2.9991021425331783</v>
      </c>
      <c r="L25" s="6" t="str">
        <f t="shared" si="3"/>
        <v xml:space="preserve"> </v>
      </c>
      <c r="M25" s="5">
        <f>SQRT(SUMIF(Sales!B:B,A25,Sales!G:G))</f>
        <v>1.640793642686911</v>
      </c>
      <c r="N25" s="5">
        <f t="shared" si="4"/>
        <v>1.0008978574668217</v>
      </c>
      <c r="O25" s="6" t="str">
        <f t="shared" si="5"/>
        <v xml:space="preserve"> </v>
      </c>
      <c r="P25" s="5">
        <f t="shared" si="6"/>
        <v>0.61000837120979057</v>
      </c>
      <c r="Q25" s="4" t="str">
        <f t="shared" si="7"/>
        <v xml:space="preserve"> </v>
      </c>
      <c r="R25" s="17">
        <f t="shared" si="8"/>
        <v>0.27092813112251135</v>
      </c>
      <c r="S25" s="32" t="str">
        <f t="shared" si="9"/>
        <v xml:space="preserve"> </v>
      </c>
      <c r="T25" s="6">
        <f t="shared" si="10"/>
        <v>266.74650011229147</v>
      </c>
      <c r="U25" s="4" t="str">
        <f t="shared" si="11"/>
        <v xml:space="preserve"> </v>
      </c>
      <c r="V25" s="4"/>
      <c r="X25" s="4"/>
      <c r="Y25" s="4"/>
    </row>
    <row r="26" spans="1:25" x14ac:dyDescent="0.25">
      <c r="A26" s="4">
        <v>24</v>
      </c>
      <c r="B26" s="4" t="s">
        <v>31</v>
      </c>
      <c r="C26" s="4">
        <v>1</v>
      </c>
      <c r="D26" s="4">
        <f t="array" ref="D26">MAX(IF(Sales!B:B=A26,Sales!C:C))</f>
        <v>19</v>
      </c>
      <c r="E26" s="4">
        <f>SUMIF(Sales!B:B,A26,Sales!E:E)</f>
        <v>850</v>
      </c>
      <c r="F26" s="6">
        <f t="shared" si="0"/>
        <v>7</v>
      </c>
      <c r="G26" s="4">
        <f>SUMIF(Sales!B:B,A26,Sales!D:D)</f>
        <v>81</v>
      </c>
      <c r="H26" s="4">
        <f t="shared" si="1"/>
        <v>7</v>
      </c>
      <c r="I26" s="4">
        <f>SUMIF(Prizes!B:B,A26,Prizes!D:D)</f>
        <v>1</v>
      </c>
      <c r="J26" s="4">
        <f t="shared" si="2"/>
        <v>17</v>
      </c>
      <c r="K26" s="5">
        <f>SUMIF(Sales!B:B,A26,Sales!F:F)</f>
        <v>3.4203082743728253</v>
      </c>
      <c r="L26" s="6">
        <f t="shared" si="3"/>
        <v>8</v>
      </c>
      <c r="M26" s="5">
        <f>SQRT(SUMIF(Sales!B:B,A26,Sales!G:G))</f>
        <v>1.7553836370630092</v>
      </c>
      <c r="N26" s="5">
        <f t="shared" si="4"/>
        <v>-2.4203082743728253</v>
      </c>
      <c r="O26" s="6">
        <f t="shared" si="5"/>
        <v>29</v>
      </c>
      <c r="P26" s="5">
        <f t="shared" si="6"/>
        <v>-1.3787916346436517</v>
      </c>
      <c r="Q26" s="4">
        <f t="shared" si="7"/>
        <v>30</v>
      </c>
      <c r="R26" s="17">
        <f t="shared" si="8"/>
        <v>8.3979503335431097E-2</v>
      </c>
      <c r="S26" s="32">
        <f t="shared" si="9"/>
        <v>29</v>
      </c>
      <c r="T26" s="6">
        <f t="shared" si="10"/>
        <v>248.51561082044944</v>
      </c>
      <c r="U26" s="4">
        <f t="shared" si="11"/>
        <v>29</v>
      </c>
      <c r="V26" s="4"/>
      <c r="X26" s="4"/>
      <c r="Y26" s="4"/>
    </row>
    <row r="27" spans="1:25" x14ac:dyDescent="0.25">
      <c r="A27" s="4">
        <v>25</v>
      </c>
      <c r="B27" s="4" t="s">
        <v>33</v>
      </c>
      <c r="C27" s="4">
        <v>0</v>
      </c>
      <c r="D27" s="4">
        <f t="array" ref="D27">MAX(IF(Sales!B:B=A27,Sales!C:C))</f>
        <v>3</v>
      </c>
      <c r="E27" s="4">
        <f>SUMIF(Sales!B:B,A27,Sales!E:E)</f>
        <v>20</v>
      </c>
      <c r="F27" s="6" t="str">
        <f t="shared" si="0"/>
        <v xml:space="preserve"> </v>
      </c>
      <c r="G27" s="4">
        <f>SUMIF(Sales!B:B,A27,Sales!D:D)</f>
        <v>2</v>
      </c>
      <c r="H27" s="4" t="str">
        <f t="shared" si="1"/>
        <v xml:space="preserve"> </v>
      </c>
      <c r="I27" s="4">
        <f>SUMIF(Prizes!B:B,A27,Prizes!D:D)</f>
        <v>0</v>
      </c>
      <c r="J27" s="4" t="str">
        <f t="shared" si="2"/>
        <v xml:space="preserve"> </v>
      </c>
      <c r="K27" s="5">
        <f>SUMIF(Sales!B:B,A27,Sales!F:F)</f>
        <v>6.3829787234042548E-2</v>
      </c>
      <c r="L27" s="6" t="str">
        <f t="shared" si="3"/>
        <v xml:space="preserve"> </v>
      </c>
      <c r="M27" s="5">
        <f>SQRT(SUMIF(Sales!B:B,A27,Sales!G:G))</f>
        <v>0.24791576048881739</v>
      </c>
      <c r="N27" s="5">
        <f t="shared" si="4"/>
        <v>-6.3829787234042548E-2</v>
      </c>
      <c r="O27" s="6" t="str">
        <f t="shared" si="5"/>
        <v xml:space="preserve"> </v>
      </c>
      <c r="P27" s="5">
        <f t="shared" si="6"/>
        <v>-0.25746562908380199</v>
      </c>
      <c r="Q27" s="4" t="str">
        <f t="shared" si="7"/>
        <v xml:space="preserve"> </v>
      </c>
      <c r="R27" s="17">
        <f t="shared" si="8"/>
        <v>0.39840967257938792</v>
      </c>
      <c r="S27" s="32" t="str">
        <f t="shared" si="9"/>
        <v xml:space="preserve"> </v>
      </c>
      <c r="T27" s="6">
        <f t="shared" si="10"/>
        <v>313.33333333333337</v>
      </c>
      <c r="U27" s="4" t="str">
        <f t="shared" si="11"/>
        <v xml:space="preserve"> </v>
      </c>
      <c r="V27" s="4"/>
      <c r="X27" s="4"/>
      <c r="Y27" s="4"/>
    </row>
    <row r="28" spans="1:25" x14ac:dyDescent="0.25">
      <c r="A28" s="4">
        <v>26</v>
      </c>
      <c r="B28" s="4" t="s">
        <v>34</v>
      </c>
      <c r="C28" s="4">
        <v>0</v>
      </c>
      <c r="D28" s="4">
        <f t="array" ref="D28">MAX(IF(Sales!B:B=A28,Sales!C:C))</f>
        <v>3</v>
      </c>
      <c r="E28" s="4">
        <f>SUMIF(Sales!B:B,A28,Sales!E:E)</f>
        <v>100</v>
      </c>
      <c r="F28" s="6" t="str">
        <f t="shared" si="0"/>
        <v xml:space="preserve"> </v>
      </c>
      <c r="G28" s="4">
        <f>SUMIF(Sales!B:B,A28,Sales!D:D)</f>
        <v>10</v>
      </c>
      <c r="H28" s="4" t="str">
        <f t="shared" si="1"/>
        <v xml:space="preserve"> </v>
      </c>
      <c r="I28" s="4">
        <f>SUMIF(Prizes!B:B,A28,Prizes!D:D)</f>
        <v>0</v>
      </c>
      <c r="J28" s="4" t="str">
        <f t="shared" si="2"/>
        <v xml:space="preserve"> </v>
      </c>
      <c r="K28" s="5">
        <f>SUMIF(Sales!B:B,A28,Sales!F:F)</f>
        <v>0.31914893617021273</v>
      </c>
      <c r="L28" s="6" t="str">
        <f t="shared" si="3"/>
        <v xml:space="preserve"> </v>
      </c>
      <c r="M28" s="5">
        <f>SQRT(SUMIF(Sales!B:B,A28,Sales!G:G))</f>
        <v>0.54230382522055953</v>
      </c>
      <c r="N28" s="5">
        <f t="shared" si="4"/>
        <v>-0.31914893617021273</v>
      </c>
      <c r="O28" s="6" t="str">
        <f t="shared" si="5"/>
        <v xml:space="preserve"> </v>
      </c>
      <c r="P28" s="5">
        <f t="shared" si="6"/>
        <v>-0.58850578094375816</v>
      </c>
      <c r="Q28" s="4" t="str">
        <f t="shared" si="7"/>
        <v xml:space="preserve"> </v>
      </c>
      <c r="R28" s="17">
        <f t="shared" si="8"/>
        <v>0.27809642736849838</v>
      </c>
      <c r="S28" s="32" t="str">
        <f t="shared" si="9"/>
        <v xml:space="preserve"> </v>
      </c>
      <c r="T28" s="6">
        <f t="shared" si="10"/>
        <v>313.33333333333337</v>
      </c>
      <c r="U28" s="6" t="str">
        <f t="shared" si="11"/>
        <v xml:space="preserve"> </v>
      </c>
      <c r="V28" s="4"/>
      <c r="X28" s="4"/>
      <c r="Y28" s="4"/>
    </row>
    <row r="29" spans="1:25" x14ac:dyDescent="0.25">
      <c r="A29" s="4">
        <v>27</v>
      </c>
      <c r="B29" s="4" t="s">
        <v>35</v>
      </c>
      <c r="C29" s="4">
        <v>0</v>
      </c>
      <c r="D29" s="4">
        <f t="array" ref="D29">MAX(IF(Sales!B:B=A29,Sales!C:C))</f>
        <v>11</v>
      </c>
      <c r="E29" s="4">
        <f>SUMIF(Sales!B:B,A29,Sales!E:E)</f>
        <v>100</v>
      </c>
      <c r="F29" s="6" t="str">
        <f t="shared" si="0"/>
        <v xml:space="preserve"> </v>
      </c>
      <c r="G29" s="4">
        <f>SUMIF(Sales!B:B,A29,Sales!D:D)</f>
        <v>11</v>
      </c>
      <c r="H29" s="4" t="str">
        <f t="shared" si="1"/>
        <v xml:space="preserve"> </v>
      </c>
      <c r="I29" s="4">
        <f>SUMIF(Prizes!B:B,A29,Prizes!D:D)</f>
        <v>0</v>
      </c>
      <c r="J29" s="4" t="str">
        <f t="shared" si="2"/>
        <v xml:space="preserve"> </v>
      </c>
      <c r="K29" s="5">
        <f>SUMIF(Sales!B:B,A29,Sales!F:F)</f>
        <v>0.58616138763197578</v>
      </c>
      <c r="L29" s="6" t="str">
        <f t="shared" si="3"/>
        <v xml:space="preserve"> </v>
      </c>
      <c r="M29" s="5">
        <f>SQRT(SUMIF(Sales!B:B,A29,Sales!G:G))</f>
        <v>0.71401106976234563</v>
      </c>
      <c r="N29" s="5">
        <f t="shared" si="4"/>
        <v>-0.58616138763197578</v>
      </c>
      <c r="O29" s="6" t="str">
        <f t="shared" si="5"/>
        <v xml:space="preserve"> </v>
      </c>
      <c r="P29" s="5">
        <f t="shared" si="6"/>
        <v>-0.82094159664369926</v>
      </c>
      <c r="Q29" s="4" t="str">
        <f t="shared" si="7"/>
        <v xml:space="preserve"> </v>
      </c>
      <c r="R29" s="17">
        <f t="shared" si="8"/>
        <v>0.20583976793322406</v>
      </c>
      <c r="S29" s="32" t="str">
        <f t="shared" si="9"/>
        <v xml:space="preserve"> </v>
      </c>
      <c r="T29" s="6">
        <f t="shared" si="10"/>
        <v>170.6014795754262</v>
      </c>
      <c r="U29" s="4" t="str">
        <f t="shared" si="11"/>
        <v xml:space="preserve"> </v>
      </c>
      <c r="V29" s="4"/>
      <c r="X29" s="4"/>
      <c r="Y29" s="4"/>
    </row>
    <row r="30" spans="1:25" x14ac:dyDescent="0.25">
      <c r="A30" s="4">
        <v>28</v>
      </c>
      <c r="B30" s="4" t="s">
        <v>36</v>
      </c>
      <c r="C30" s="4">
        <v>0</v>
      </c>
      <c r="D30" s="4">
        <f t="array" ref="D30">MAX(IF(Sales!B:B=A30,Sales!C:C))</f>
        <v>10</v>
      </c>
      <c r="E30" s="4">
        <f>SUMIF(Sales!B:B,A30,Sales!E:E)</f>
        <v>240</v>
      </c>
      <c r="F30" s="6" t="str">
        <f t="shared" si="0"/>
        <v xml:space="preserve"> </v>
      </c>
      <c r="G30" s="4">
        <f>SUMIF(Sales!B:B,A30,Sales!D:D)</f>
        <v>24</v>
      </c>
      <c r="H30" s="4" t="str">
        <f t="shared" si="1"/>
        <v xml:space="preserve"> </v>
      </c>
      <c r="I30" s="4">
        <f>SUMIF(Prizes!B:B,A30,Prizes!D:D)</f>
        <v>0</v>
      </c>
      <c r="J30" s="4" t="str">
        <f t="shared" si="2"/>
        <v xml:space="preserve"> </v>
      </c>
      <c r="K30" s="5">
        <f>SUMIF(Sales!B:B,A30,Sales!F:F)</f>
        <v>0.7941427895328429</v>
      </c>
      <c r="L30" s="6" t="str">
        <f t="shared" si="3"/>
        <v xml:space="preserve"> </v>
      </c>
      <c r="M30" s="5">
        <f>SQRT(SUMIF(Sales!B:B,A30,Sales!G:G))</f>
        <v>0.86060092285446455</v>
      </c>
      <c r="N30" s="5">
        <f t="shared" si="4"/>
        <v>-0.7941427895328429</v>
      </c>
      <c r="O30" s="6" t="str">
        <f t="shared" si="5"/>
        <v xml:space="preserve"> </v>
      </c>
      <c r="P30" s="5">
        <f t="shared" si="6"/>
        <v>-0.92277706012539296</v>
      </c>
      <c r="Q30" s="4" t="str">
        <f t="shared" si="7"/>
        <v xml:space="preserve"> </v>
      </c>
      <c r="R30" s="17">
        <f t="shared" si="8"/>
        <v>0.17806169891377793</v>
      </c>
      <c r="S30" s="32" t="str">
        <f t="shared" si="9"/>
        <v xml:space="preserve"> </v>
      </c>
      <c r="T30" s="6">
        <f t="shared" si="10"/>
        <v>302.21265389966049</v>
      </c>
      <c r="U30" s="6" t="str">
        <f t="shared" si="11"/>
        <v xml:space="preserve"> </v>
      </c>
      <c r="V30" s="4"/>
      <c r="X30" s="4"/>
      <c r="Y30" s="4"/>
    </row>
    <row r="31" spans="1:25" x14ac:dyDescent="0.25">
      <c r="A31" s="4">
        <v>29</v>
      </c>
      <c r="B31" s="4" t="s">
        <v>151</v>
      </c>
      <c r="C31" s="4">
        <v>1</v>
      </c>
      <c r="D31" s="4">
        <f t="array" ref="D31">MAX(IF(Sales!B:B=A31,Sales!C:C))</f>
        <v>20</v>
      </c>
      <c r="E31" s="4">
        <f>SUMIF(Sales!B:B,A31,Sales!E:E)</f>
        <v>900</v>
      </c>
      <c r="F31" s="6">
        <f t="shared" si="0"/>
        <v>6</v>
      </c>
      <c r="G31" s="4">
        <f>SUMIF(Sales!B:B,A31,Sales!D:D)</f>
        <v>91</v>
      </c>
      <c r="H31" s="4">
        <f t="shared" si="1"/>
        <v>5</v>
      </c>
      <c r="I31" s="4">
        <f>SUMIF(Prizes!B:B,A31,Prizes!D:D)</f>
        <v>4</v>
      </c>
      <c r="J31" s="4">
        <f t="shared" si="2"/>
        <v>6</v>
      </c>
      <c r="K31" s="5">
        <f>SUMIF(Sales!B:B,A31,Sales!F:F)</f>
        <v>3.8993229032045469</v>
      </c>
      <c r="L31" s="6">
        <f t="shared" si="3"/>
        <v>6</v>
      </c>
      <c r="M31" s="5">
        <f>SQRT(SUMIF(Sales!B:B,A31,Sales!G:G))</f>
        <v>1.8645275397346293</v>
      </c>
      <c r="N31" s="5">
        <f t="shared" si="4"/>
        <v>0.10067709679545311</v>
      </c>
      <c r="O31" s="6">
        <f t="shared" si="5"/>
        <v>13</v>
      </c>
      <c r="P31" s="5">
        <f t="shared" si="6"/>
        <v>5.3996036341615039E-2</v>
      </c>
      <c r="Q31" s="4">
        <f t="shared" si="7"/>
        <v>13</v>
      </c>
      <c r="R31" s="17">
        <f t="shared" si="8"/>
        <v>0.47846916108888093</v>
      </c>
      <c r="S31" s="32">
        <f t="shared" si="9"/>
        <v>2</v>
      </c>
      <c r="T31" s="6">
        <f t="shared" si="10"/>
        <v>230.80930262542782</v>
      </c>
      <c r="U31" s="4">
        <f t="shared" si="11"/>
        <v>21</v>
      </c>
      <c r="V31" s="4"/>
      <c r="X31" s="4"/>
      <c r="Y31" s="4"/>
    </row>
    <row r="32" spans="1:25" x14ac:dyDescent="0.25">
      <c r="A32" s="4">
        <v>30</v>
      </c>
      <c r="B32" s="4" t="s">
        <v>37</v>
      </c>
      <c r="C32" s="4">
        <v>0</v>
      </c>
      <c r="D32" s="4">
        <f t="array" ref="D32">MAX(IF(Sales!B:B=A32,Sales!C:C))</f>
        <v>5</v>
      </c>
      <c r="E32" s="4">
        <f>SUMIF(Sales!B:B,A32,Sales!E:E)</f>
        <v>50</v>
      </c>
      <c r="F32" s="6" t="str">
        <f t="shared" si="0"/>
        <v xml:space="preserve"> </v>
      </c>
      <c r="G32" s="4">
        <f>SUMIF(Sales!B:B,A32,Sales!D:D)</f>
        <v>5</v>
      </c>
      <c r="H32" s="4" t="str">
        <f t="shared" si="1"/>
        <v xml:space="preserve"> </v>
      </c>
      <c r="I32" s="4">
        <f>SUMIF(Prizes!B:B,A32,Prizes!D:D)</f>
        <v>0</v>
      </c>
      <c r="J32" s="4" t="str">
        <f t="shared" si="2"/>
        <v xml:space="preserve"> </v>
      </c>
      <c r="K32" s="5">
        <f>SUMIF(Sales!B:B,A32,Sales!F:F)</f>
        <v>0.20833333333333331</v>
      </c>
      <c r="L32" s="6" t="str">
        <f t="shared" si="3"/>
        <v xml:space="preserve"> </v>
      </c>
      <c r="M32" s="5">
        <f>SQRT(SUMIF(Sales!B:B,A32,Sales!G:G))</f>
        <v>0.43925136315935126</v>
      </c>
      <c r="N32" s="5">
        <f t="shared" si="4"/>
        <v>-0.20833333333333331</v>
      </c>
      <c r="O32" s="6" t="str">
        <f t="shared" si="5"/>
        <v xml:space="preserve"> </v>
      </c>
      <c r="P32" s="5">
        <f t="shared" si="6"/>
        <v>-0.47429183107111794</v>
      </c>
      <c r="Q32" s="4" t="str">
        <f t="shared" si="7"/>
        <v xml:space="preserve"> </v>
      </c>
      <c r="R32" s="17">
        <f t="shared" si="8"/>
        <v>0.31764590799841352</v>
      </c>
      <c r="S32" s="32" t="str">
        <f t="shared" si="9"/>
        <v xml:space="preserve"> </v>
      </c>
      <c r="T32" s="6">
        <f t="shared" si="10"/>
        <v>240.00000000000003</v>
      </c>
      <c r="U32" s="6" t="str">
        <f t="shared" si="11"/>
        <v xml:space="preserve"> </v>
      </c>
      <c r="V32" s="4"/>
      <c r="X32" s="4"/>
      <c r="Y32" s="4"/>
    </row>
    <row r="33" spans="1:25" x14ac:dyDescent="0.25">
      <c r="A33" s="4">
        <v>31</v>
      </c>
      <c r="B33" s="4" t="s">
        <v>38</v>
      </c>
      <c r="C33" s="4">
        <v>0</v>
      </c>
      <c r="D33" s="4">
        <f t="array" ref="D33">MAX(IF(Sales!B:B=A33,Sales!C:C))</f>
        <v>8</v>
      </c>
      <c r="E33" s="4">
        <f>SUMIF(Sales!B:B,A33,Sales!E:E)</f>
        <v>160</v>
      </c>
      <c r="F33" s="6" t="str">
        <f t="shared" si="0"/>
        <v xml:space="preserve"> </v>
      </c>
      <c r="G33" s="4">
        <f>SUMIF(Sales!B:B,A33,Sales!D:D)</f>
        <v>16</v>
      </c>
      <c r="H33" s="4" t="str">
        <f t="shared" si="1"/>
        <v xml:space="preserve"> </v>
      </c>
      <c r="I33" s="4">
        <f>SUMIF(Prizes!B:B,A33,Prizes!D:D)</f>
        <v>1</v>
      </c>
      <c r="J33" s="4" t="str">
        <f t="shared" si="2"/>
        <v xml:space="preserve"> </v>
      </c>
      <c r="K33" s="5">
        <f>SUMIF(Sales!B:B,A33,Sales!F:F)</f>
        <v>0.68315789473684219</v>
      </c>
      <c r="L33" s="6" t="str">
        <f t="shared" si="3"/>
        <v xml:space="preserve"> </v>
      </c>
      <c r="M33" s="5">
        <f>SQRT(SUMIF(Sales!B:B,A33,Sales!G:G))</f>
        <v>0.79496113990168826</v>
      </c>
      <c r="N33" s="5">
        <f t="shared" si="4"/>
        <v>0.31684210526315781</v>
      </c>
      <c r="O33" s="6" t="str">
        <f t="shared" si="5"/>
        <v xml:space="preserve"> </v>
      </c>
      <c r="P33" s="5">
        <f t="shared" si="6"/>
        <v>0.39856301064268529</v>
      </c>
      <c r="Q33" s="4" t="str">
        <f t="shared" si="7"/>
        <v xml:space="preserve"> </v>
      </c>
      <c r="R33" s="17">
        <f t="shared" si="8"/>
        <v>0.34510761059987882</v>
      </c>
      <c r="S33" s="32" t="str">
        <f t="shared" si="9"/>
        <v xml:space="preserve"> </v>
      </c>
      <c r="T33" s="6">
        <f t="shared" si="10"/>
        <v>234.20647149460706</v>
      </c>
      <c r="U33" s="6" t="str">
        <f t="shared" si="11"/>
        <v xml:space="preserve"> </v>
      </c>
      <c r="V33" s="4"/>
      <c r="X33" s="4"/>
      <c r="Y33" s="4"/>
    </row>
    <row r="34" spans="1:25" x14ac:dyDescent="0.25">
      <c r="A34" s="4">
        <v>32</v>
      </c>
      <c r="B34" s="4" t="s">
        <v>39</v>
      </c>
      <c r="C34" s="4">
        <v>1</v>
      </c>
      <c r="D34" s="4">
        <f t="array" ref="D34">MAX(IF(Sales!B:B=A34,Sales!C:C))</f>
        <v>20</v>
      </c>
      <c r="E34" s="4">
        <f>SUMIF(Sales!B:B,A34,Sales!E:E)</f>
        <v>700</v>
      </c>
      <c r="F34" s="6">
        <f t="shared" ref="F34:F52" si="12">IF($C34=0," ",COUNTIFS($C:$C,1,E:E,"&gt;"&amp;E34)+1)</f>
        <v>9</v>
      </c>
      <c r="G34" s="4">
        <f>SUMIF(Sales!B:B,A34,Sales!D:D)</f>
        <v>71</v>
      </c>
      <c r="H34" s="4">
        <f t="shared" ref="H34:H52" si="13">IF($C34=0," ",COUNTIFS($C:$C,1,G:G,"&gt;"&amp;G34)+1)</f>
        <v>9</v>
      </c>
      <c r="I34" s="4">
        <f>SUMIF(Prizes!B:B,A34,Prizes!D:D)</f>
        <v>4</v>
      </c>
      <c r="J34" s="4">
        <f t="shared" ref="J34:J52" si="14">IF($C34=0," ",COUNTIFS($C:$C,1,I:I,"&gt;"&amp;I34)+1)</f>
        <v>6</v>
      </c>
      <c r="K34" s="5">
        <f>SUMIF(Sales!B:B,A34,Sales!F:F)</f>
        <v>3.0702194213827196</v>
      </c>
      <c r="L34" s="6">
        <f t="shared" ref="L34:L52" si="15">IF($C34=0," ",COUNTIFS($C:$C,1,K:K,"&gt;"&amp;K34)+1)</f>
        <v>10</v>
      </c>
      <c r="M34" s="5">
        <f>SQRT(SUMIF(Sales!B:B,A34,Sales!G:G))</f>
        <v>1.6545778761021117</v>
      </c>
      <c r="N34" s="5">
        <f t="shared" ref="N34:N52" si="16">I34-K34</f>
        <v>0.92978057861728036</v>
      </c>
      <c r="O34" s="6">
        <f t="shared" ref="O34:O52" si="17">IF($C34=0," ",COUNTIFS($C:$C,1,N:N,"&gt;"&amp;N34)+1)</f>
        <v>6</v>
      </c>
      <c r="P34" s="5">
        <f t="shared" ref="P34:P52" si="18">N34/M34</f>
        <v>0.56194428321964296</v>
      </c>
      <c r="Q34" s="4">
        <f t="shared" ref="Q34:Q52" si="19">IF($C34=0," ",COUNTIFS($C:$C,1,P:P,"&gt;"&amp;P34)+1)</f>
        <v>7</v>
      </c>
      <c r="R34" s="17">
        <f t="shared" ref="R34:R52" si="20">IF(I34&gt;K34,1-_xlfn.NORM.DIST(I34,K34,M34,1),_xlfn.NORM.DIST(I34,K34,M34,1))</f>
        <v>0.28707699051703384</v>
      </c>
      <c r="S34" s="32">
        <f t="shared" ref="S34:S52" si="21">IF($C34=0," ",COUNTIFS($C:$C,1,R:R,"&gt;"&amp;R34)+1)</f>
        <v>13</v>
      </c>
      <c r="T34" s="6">
        <f t="shared" ref="T34:T52" si="22">E34/K34</f>
        <v>227.99673375942115</v>
      </c>
      <c r="U34" s="4">
        <f t="shared" ref="U34:U52" si="23">IF($C34=0," ",COUNTIFS($C:$C,1,T:T,"&lt;"&amp;T34)+1)</f>
        <v>19</v>
      </c>
      <c r="V34" s="4"/>
      <c r="X34" s="4"/>
      <c r="Y34" s="4"/>
    </row>
    <row r="35" spans="1:25" x14ac:dyDescent="0.25">
      <c r="A35" s="4">
        <v>33</v>
      </c>
      <c r="B35" s="4" t="s">
        <v>76</v>
      </c>
      <c r="C35" s="4">
        <v>1</v>
      </c>
      <c r="D35" s="4">
        <f t="array" ref="D35">MAX(IF(Sales!B:B=A35,Sales!C:C))</f>
        <v>20</v>
      </c>
      <c r="E35" s="4">
        <f>SUMIF(Sales!B:B,A35,Sales!E:E)</f>
        <v>1410</v>
      </c>
      <c r="F35" s="6">
        <f t="shared" si="12"/>
        <v>2</v>
      </c>
      <c r="G35" s="4">
        <f>SUMIF(Sales!B:B,A35,Sales!D:D)</f>
        <v>142</v>
      </c>
      <c r="H35" s="4">
        <f t="shared" si="13"/>
        <v>2</v>
      </c>
      <c r="I35" s="4">
        <f>SUMIF(Prizes!B:B,A35,Prizes!D:D)</f>
        <v>6</v>
      </c>
      <c r="J35" s="4">
        <f t="shared" si="14"/>
        <v>3</v>
      </c>
      <c r="K35" s="5">
        <f>SUMIF(Sales!B:B,A35,Sales!F:F)</f>
        <v>6.4800107788039671</v>
      </c>
      <c r="L35" s="6">
        <f t="shared" si="15"/>
        <v>2</v>
      </c>
      <c r="M35" s="5">
        <f>SQRT(SUMIF(Sales!B:B,A35,Sales!G:G))</f>
        <v>2.3841277585945573</v>
      </c>
      <c r="N35" s="5">
        <f t="shared" si="16"/>
        <v>-0.48001077880396714</v>
      </c>
      <c r="O35" s="6">
        <f t="shared" si="17"/>
        <v>21</v>
      </c>
      <c r="P35" s="5">
        <f t="shared" si="18"/>
        <v>-0.2013360135896968</v>
      </c>
      <c r="Q35" s="4">
        <f t="shared" si="19"/>
        <v>15</v>
      </c>
      <c r="R35" s="17">
        <f t="shared" si="20"/>
        <v>0.42021792215524006</v>
      </c>
      <c r="S35" s="32">
        <f t="shared" si="21"/>
        <v>3</v>
      </c>
      <c r="T35" s="6">
        <f t="shared" si="22"/>
        <v>217.59223065061744</v>
      </c>
      <c r="U35" s="4">
        <f t="shared" si="23"/>
        <v>13</v>
      </c>
      <c r="V35" s="4"/>
      <c r="X35" s="4"/>
      <c r="Y35" s="4"/>
    </row>
    <row r="36" spans="1:25" x14ac:dyDescent="0.25">
      <c r="A36" s="4">
        <v>34</v>
      </c>
      <c r="B36" s="4" t="s">
        <v>46</v>
      </c>
      <c r="C36" s="4">
        <v>1</v>
      </c>
      <c r="D36" s="4">
        <f t="array" ref="D36">MAX(IF(Sales!B:B=A36,Sales!C:C))</f>
        <v>20</v>
      </c>
      <c r="E36" s="4">
        <f>SUMIF(Sales!B:B,A36,Sales!E:E)</f>
        <v>650</v>
      </c>
      <c r="F36" s="6">
        <f t="shared" si="12"/>
        <v>11</v>
      </c>
      <c r="G36" s="4">
        <f>SUMIF(Sales!B:B,A36,Sales!D:D)</f>
        <v>66</v>
      </c>
      <c r="H36" s="4">
        <f t="shared" si="13"/>
        <v>10</v>
      </c>
      <c r="I36" s="4">
        <f>SUMIF(Prizes!B:B,A36,Prizes!D:D)</f>
        <v>1</v>
      </c>
      <c r="J36" s="4">
        <f t="shared" si="14"/>
        <v>17</v>
      </c>
      <c r="K36" s="5">
        <f>SUMIF(Sales!B:B,A36,Sales!F:F)</f>
        <v>3.1166199513106632</v>
      </c>
      <c r="L36" s="6">
        <f t="shared" si="15"/>
        <v>9</v>
      </c>
      <c r="M36" s="5">
        <f>SQRT(SUMIF(Sales!B:B,A36,Sales!G:G))</f>
        <v>1.6835669025084183</v>
      </c>
      <c r="N36" s="5">
        <f t="shared" si="16"/>
        <v>-2.1166199513106632</v>
      </c>
      <c r="O36" s="6">
        <f t="shared" si="17"/>
        <v>28</v>
      </c>
      <c r="P36" s="5">
        <f t="shared" si="18"/>
        <v>-1.2572235461252064</v>
      </c>
      <c r="Q36" s="4">
        <f t="shared" si="19"/>
        <v>29</v>
      </c>
      <c r="R36" s="17">
        <f t="shared" si="20"/>
        <v>0.10433634968230081</v>
      </c>
      <c r="S36" s="32">
        <f t="shared" si="21"/>
        <v>26</v>
      </c>
      <c r="T36" s="6">
        <f t="shared" si="22"/>
        <v>208.55927580347068</v>
      </c>
      <c r="U36" s="4">
        <f t="shared" si="23"/>
        <v>9</v>
      </c>
      <c r="V36" s="4"/>
      <c r="X36" s="4"/>
      <c r="Y36" s="4"/>
    </row>
    <row r="37" spans="1:25" x14ac:dyDescent="0.25">
      <c r="A37" s="4">
        <v>35</v>
      </c>
      <c r="B37" s="4" t="s">
        <v>47</v>
      </c>
      <c r="C37" s="4">
        <v>1</v>
      </c>
      <c r="D37" s="4">
        <f t="array" ref="D37">MAX(IF(Sales!B:B=A37,Sales!C:C))</f>
        <v>20</v>
      </c>
      <c r="E37" s="4">
        <f>SUMIF(Sales!B:B,A37,Sales!E:E)</f>
        <v>600</v>
      </c>
      <c r="F37" s="6">
        <f t="shared" si="12"/>
        <v>12</v>
      </c>
      <c r="G37" s="4">
        <f>SUMIF(Sales!B:B,A37,Sales!D:D)</f>
        <v>61</v>
      </c>
      <c r="H37" s="4">
        <f t="shared" si="13"/>
        <v>11</v>
      </c>
      <c r="I37" s="4">
        <f>SUMIF(Prizes!B:B,A37,Prizes!D:D)</f>
        <v>2</v>
      </c>
      <c r="J37" s="4">
        <f t="shared" si="14"/>
        <v>10</v>
      </c>
      <c r="K37" s="5">
        <f>SUMIF(Sales!B:B,A37,Sales!F:F)</f>
        <v>2.9521462671001366</v>
      </c>
      <c r="L37" s="6">
        <f t="shared" si="15"/>
        <v>11</v>
      </c>
      <c r="M37" s="5">
        <f>SQRT(SUMIF(Sales!B:B,A37,Sales!G:G))</f>
        <v>1.6369324203096818</v>
      </c>
      <c r="N37" s="5">
        <f t="shared" si="16"/>
        <v>-0.95214626710013661</v>
      </c>
      <c r="O37" s="6">
        <f t="shared" si="17"/>
        <v>24</v>
      </c>
      <c r="P37" s="5">
        <f t="shared" si="18"/>
        <v>-0.58166498218662288</v>
      </c>
      <c r="Q37" s="4">
        <f t="shared" si="19"/>
        <v>21</v>
      </c>
      <c r="R37" s="17">
        <f t="shared" si="20"/>
        <v>0.28039618153878632</v>
      </c>
      <c r="S37" s="32">
        <f t="shared" si="21"/>
        <v>15</v>
      </c>
      <c r="T37" s="6">
        <f t="shared" si="22"/>
        <v>203.24196219090931</v>
      </c>
      <c r="U37" s="4">
        <f t="shared" si="23"/>
        <v>6</v>
      </c>
      <c r="V37" s="4"/>
      <c r="X37" s="4"/>
      <c r="Y37" s="4"/>
    </row>
    <row r="38" spans="1:25" x14ac:dyDescent="0.25">
      <c r="A38" s="4">
        <v>36</v>
      </c>
      <c r="B38" s="4" t="s">
        <v>48</v>
      </c>
      <c r="C38" s="4">
        <v>1</v>
      </c>
      <c r="D38" s="4">
        <f t="array" ref="D38">MAX(IF(Sales!B:B=A38,Sales!C:C))</f>
        <v>15</v>
      </c>
      <c r="E38" s="4">
        <f>SUMIF(Sales!B:B,A38,Sales!E:E)</f>
        <v>400</v>
      </c>
      <c r="F38" s="6">
        <f t="shared" si="12"/>
        <v>15</v>
      </c>
      <c r="G38" s="4">
        <f>SUMIF(Sales!B:B,A38,Sales!D:D)</f>
        <v>41</v>
      </c>
      <c r="H38" s="4">
        <f t="shared" si="13"/>
        <v>15</v>
      </c>
      <c r="I38" s="4">
        <f>SUMIF(Prizes!B:B,A38,Prizes!D:D)</f>
        <v>2</v>
      </c>
      <c r="J38" s="4">
        <f t="shared" si="14"/>
        <v>10</v>
      </c>
      <c r="K38" s="5">
        <f>SUMIF(Sales!B:B,A38,Sales!F:F)</f>
        <v>1.9957656734501028</v>
      </c>
      <c r="L38" s="6">
        <f t="shared" si="15"/>
        <v>15</v>
      </c>
      <c r="M38" s="5">
        <f>SQRT(SUMIF(Sales!B:B,A38,Sales!G:G))</f>
        <v>1.3441673982599343</v>
      </c>
      <c r="N38" s="5">
        <f t="shared" si="16"/>
        <v>4.2343265498971938E-3</v>
      </c>
      <c r="O38" s="6">
        <f t="shared" si="17"/>
        <v>14</v>
      </c>
      <c r="P38" s="5">
        <f t="shared" si="18"/>
        <v>3.1501482295870731E-3</v>
      </c>
      <c r="Q38" s="4">
        <f t="shared" si="19"/>
        <v>14</v>
      </c>
      <c r="R38" s="17">
        <f t="shared" si="20"/>
        <v>0.49874327476019131</v>
      </c>
      <c r="S38" s="32">
        <f t="shared" si="21"/>
        <v>1</v>
      </c>
      <c r="T38" s="6">
        <f t="shared" si="22"/>
        <v>200.42433103306936</v>
      </c>
      <c r="U38" s="4">
        <f t="shared" si="23"/>
        <v>2</v>
      </c>
      <c r="V38" s="4"/>
      <c r="X38" s="4"/>
      <c r="Y38" s="4"/>
    </row>
    <row r="39" spans="1:25" x14ac:dyDescent="0.25">
      <c r="A39" s="4">
        <v>37</v>
      </c>
      <c r="B39" s="4" t="s">
        <v>80</v>
      </c>
      <c r="C39" s="4">
        <v>1</v>
      </c>
      <c r="D39" s="4">
        <f t="array" ref="D39">MAX(IF(Sales!B:B=A39,Sales!C:C))</f>
        <v>20</v>
      </c>
      <c r="E39" s="4">
        <f>SUMIF(Sales!B:B,A39,Sales!E:E)</f>
        <v>1400</v>
      </c>
      <c r="F39" s="6">
        <f t="shared" si="12"/>
        <v>3</v>
      </c>
      <c r="G39" s="4">
        <f>SUMIF(Sales!B:B,A39,Sales!D:D)</f>
        <v>141</v>
      </c>
      <c r="H39" s="4">
        <f t="shared" si="13"/>
        <v>3</v>
      </c>
      <c r="I39" s="4">
        <f>SUMIF(Prizes!B:B,A39,Prizes!D:D)</f>
        <v>4</v>
      </c>
      <c r="J39" s="4">
        <f t="shared" si="14"/>
        <v>6</v>
      </c>
      <c r="K39" s="5">
        <f>SUMIF(Sales!B:B,A39,Sales!F:F)</f>
        <v>6.4662886518742928</v>
      </c>
      <c r="L39" s="6">
        <f t="shared" si="15"/>
        <v>3</v>
      </c>
      <c r="M39" s="5">
        <f>SQRT(SUMIF(Sales!B:B,A39,Sales!G:G))</f>
        <v>2.3826092781764152</v>
      </c>
      <c r="N39" s="5">
        <f t="shared" si="16"/>
        <v>-2.4662886518742928</v>
      </c>
      <c r="O39" s="6">
        <f t="shared" si="17"/>
        <v>30</v>
      </c>
      <c r="P39" s="5">
        <f t="shared" si="18"/>
        <v>-1.0351208964324707</v>
      </c>
      <c r="Q39" s="4">
        <f t="shared" si="19"/>
        <v>25</v>
      </c>
      <c r="R39" s="17">
        <f t="shared" si="20"/>
        <v>0.15030622742195676</v>
      </c>
      <c r="S39" s="32">
        <f t="shared" si="21"/>
        <v>22</v>
      </c>
      <c r="T39" s="6">
        <f t="shared" si="22"/>
        <v>216.50750150075677</v>
      </c>
      <c r="U39" s="4">
        <f t="shared" si="23"/>
        <v>12</v>
      </c>
      <c r="V39" s="4"/>
      <c r="X39" s="4"/>
      <c r="Y39" s="4"/>
    </row>
    <row r="40" spans="1:25" x14ac:dyDescent="0.25">
      <c r="A40" s="4">
        <v>38</v>
      </c>
      <c r="B40" s="4" t="s">
        <v>58</v>
      </c>
      <c r="C40" s="4">
        <v>0</v>
      </c>
      <c r="D40" s="4">
        <f t="array" ref="D40">MAX(IF(Sales!B:B=A40,Sales!C:C))</f>
        <v>14</v>
      </c>
      <c r="E40" s="8">
        <f>SUMIF(Sales!B:B,A40,Sales!E:E)</f>
        <v>360</v>
      </c>
      <c r="F40" s="30" t="str">
        <f t="shared" si="12"/>
        <v xml:space="preserve"> </v>
      </c>
      <c r="G40" s="8">
        <f>SUMIF(Sales!B:B,A40,Sales!D:D)</f>
        <v>37</v>
      </c>
      <c r="H40" s="8" t="str">
        <f t="shared" si="13"/>
        <v xml:space="preserve"> </v>
      </c>
      <c r="I40" s="8">
        <f>SUMIF(Prizes!B:B,A40,Prizes!D:D)</f>
        <v>4</v>
      </c>
      <c r="J40" s="8" t="str">
        <f t="shared" si="14"/>
        <v xml:space="preserve"> </v>
      </c>
      <c r="K40" s="9">
        <f>SUMIF(Sales!B:B,A40,Sales!F:F)</f>
        <v>1.7654362892118982</v>
      </c>
      <c r="L40" s="30" t="str">
        <f t="shared" si="15"/>
        <v xml:space="preserve"> </v>
      </c>
      <c r="M40" s="9">
        <f>SQRT(SUMIF(Sales!B:B,A40,Sales!G:G))</f>
        <v>1.2439598119364987</v>
      </c>
      <c r="N40" s="9">
        <f t="shared" si="16"/>
        <v>2.2345637107881018</v>
      </c>
      <c r="O40" s="30" t="str">
        <f t="shared" si="17"/>
        <v xml:space="preserve"> </v>
      </c>
      <c r="P40" s="5">
        <f t="shared" si="18"/>
        <v>1.7963311108174056</v>
      </c>
      <c r="Q40" s="10" t="str">
        <f t="shared" si="19"/>
        <v xml:space="preserve"> </v>
      </c>
      <c r="R40" s="17">
        <f t="shared" si="20"/>
        <v>3.6220936405928716E-2</v>
      </c>
      <c r="S40" s="32" t="str">
        <f t="shared" si="21"/>
        <v xml:space="preserve"> </v>
      </c>
      <c r="T40" s="6">
        <f t="shared" si="22"/>
        <v>203.9155999000713</v>
      </c>
      <c r="U40" s="4" t="str">
        <f t="shared" si="23"/>
        <v xml:space="preserve"> </v>
      </c>
      <c r="V40" s="4"/>
      <c r="X40" s="4"/>
      <c r="Y40" s="4"/>
    </row>
    <row r="41" spans="1:25" x14ac:dyDescent="0.25">
      <c r="A41" s="4">
        <v>39</v>
      </c>
      <c r="B41" s="4" t="s">
        <v>77</v>
      </c>
      <c r="C41" s="4">
        <v>1</v>
      </c>
      <c r="D41" s="4">
        <f t="array" ref="D41">MAX(IF(Sales!B:B=A41,Sales!C:C))</f>
        <v>18</v>
      </c>
      <c r="E41" s="8">
        <f>SUMIF(Sales!B:B,A41,Sales!E:E)</f>
        <v>40</v>
      </c>
      <c r="F41" s="30">
        <f t="shared" si="12"/>
        <v>30</v>
      </c>
      <c r="G41" s="8">
        <f>SUMIF(Sales!B:B,A41,Sales!D:D)</f>
        <v>5</v>
      </c>
      <c r="H41" s="8">
        <f t="shared" si="13"/>
        <v>29</v>
      </c>
      <c r="I41" s="8">
        <f>SUMIF(Prizes!B:B,A41,Prizes!D:D)</f>
        <v>0</v>
      </c>
      <c r="J41" s="8">
        <f t="shared" si="14"/>
        <v>22</v>
      </c>
      <c r="K41" s="9">
        <f>SUMIF(Sales!B:B,A41,Sales!F:F)</f>
        <v>0.44943930749557348</v>
      </c>
      <c r="L41" s="30">
        <f t="shared" si="15"/>
        <v>27</v>
      </c>
      <c r="M41" s="9">
        <f>SQRT(SUMIF(Sales!B:B,A41,Sales!G:G))</f>
        <v>0.61791657214945761</v>
      </c>
      <c r="N41" s="9">
        <f t="shared" si="16"/>
        <v>-0.44943930749557348</v>
      </c>
      <c r="O41" s="30">
        <f t="shared" si="17"/>
        <v>20</v>
      </c>
      <c r="P41" s="5">
        <f t="shared" si="18"/>
        <v>-0.72734625959645904</v>
      </c>
      <c r="Q41" s="10">
        <f t="shared" si="19"/>
        <v>23</v>
      </c>
      <c r="R41" s="17">
        <f t="shared" si="20"/>
        <v>0.23350693326254907</v>
      </c>
      <c r="S41" s="32">
        <f t="shared" si="21"/>
        <v>19</v>
      </c>
      <c r="T41" s="6">
        <f t="shared" si="22"/>
        <v>88.999781133727296</v>
      </c>
      <c r="U41" s="4">
        <f t="shared" si="23"/>
        <v>1</v>
      </c>
      <c r="V41" s="4"/>
      <c r="X41" s="4"/>
      <c r="Y41" s="4"/>
    </row>
    <row r="42" spans="1:25" x14ac:dyDescent="0.25">
      <c r="A42" s="4">
        <v>40</v>
      </c>
      <c r="B42" s="4" t="s">
        <v>78</v>
      </c>
      <c r="C42" s="4">
        <v>0</v>
      </c>
      <c r="D42" s="4">
        <f t="array" ref="D42">MAX(IF(Sales!B:B=A42,Sales!C:C))</f>
        <v>11</v>
      </c>
      <c r="E42" s="8">
        <f>SUMIF(Sales!B:B,A42,Sales!E:E)</f>
        <v>0</v>
      </c>
      <c r="F42" s="30" t="str">
        <f t="shared" si="12"/>
        <v xml:space="preserve"> </v>
      </c>
      <c r="G42" s="8">
        <f>SUMIF(Sales!B:B,A42,Sales!D:D)</f>
        <v>1</v>
      </c>
      <c r="H42" s="8" t="str">
        <f t="shared" si="13"/>
        <v xml:space="preserve"> </v>
      </c>
      <c r="I42" s="8">
        <f>SUMIF(Prizes!B:B,A42,Prizes!D:D)</f>
        <v>0</v>
      </c>
      <c r="J42" s="8" t="str">
        <f t="shared" si="14"/>
        <v xml:space="preserve"> </v>
      </c>
      <c r="K42" s="9">
        <f>SUMIF(Sales!B:B,A42,Sales!F:F)</f>
        <v>0.23076923076923078</v>
      </c>
      <c r="L42" s="30" t="str">
        <f t="shared" si="15"/>
        <v xml:space="preserve"> </v>
      </c>
      <c r="M42" s="9">
        <f>SQRT(SUMIF(Sales!B:B,A42,Sales!G:G))</f>
        <v>0.42132504423474315</v>
      </c>
      <c r="N42" s="9">
        <f t="shared" si="16"/>
        <v>-0.23076923076923078</v>
      </c>
      <c r="O42" s="30" t="str">
        <f t="shared" si="17"/>
        <v xml:space="preserve"> </v>
      </c>
      <c r="P42" s="5">
        <f t="shared" si="18"/>
        <v>-0.54772255750516619</v>
      </c>
      <c r="Q42" s="10" t="str">
        <f t="shared" si="19"/>
        <v xml:space="preserve"> </v>
      </c>
      <c r="R42" s="17">
        <f t="shared" si="20"/>
        <v>0.2919412103851825</v>
      </c>
      <c r="S42" s="32" t="str">
        <f t="shared" si="21"/>
        <v xml:space="preserve"> </v>
      </c>
      <c r="T42" s="6">
        <f t="shared" si="22"/>
        <v>0</v>
      </c>
      <c r="U42" s="4" t="str">
        <f t="shared" si="23"/>
        <v xml:space="preserve"> </v>
      </c>
      <c r="V42" s="4"/>
      <c r="X42" s="4"/>
      <c r="Y42" s="4"/>
    </row>
    <row r="43" spans="1:25" x14ac:dyDescent="0.25">
      <c r="A43" s="4">
        <v>41</v>
      </c>
      <c r="B43" s="4" t="s">
        <v>79</v>
      </c>
      <c r="C43" s="4">
        <v>1</v>
      </c>
      <c r="D43" s="4">
        <f t="array" ref="D43">MAX(IF(Sales!B:B=A43,Sales!C:C))</f>
        <v>20</v>
      </c>
      <c r="E43" s="8">
        <f>SUMIF(Sales!B:B,A43,Sales!E:E)</f>
        <v>560</v>
      </c>
      <c r="F43" s="30">
        <f t="shared" si="12"/>
        <v>13</v>
      </c>
      <c r="G43" s="8">
        <f>SUMIF(Sales!B:B,A43,Sales!D:D)</f>
        <v>56</v>
      </c>
      <c r="H43" s="10">
        <f t="shared" si="13"/>
        <v>13</v>
      </c>
      <c r="I43" s="8">
        <f>SUMIF(Prizes!B:B,A43,Prizes!D:D)</f>
        <v>4</v>
      </c>
      <c r="J43" s="10">
        <f t="shared" si="14"/>
        <v>6</v>
      </c>
      <c r="K43" s="9">
        <f>SUMIF(Sales!B:B,A43,Sales!F:F)</f>
        <v>2.4558140950208887</v>
      </c>
      <c r="L43" s="30">
        <f t="shared" si="15"/>
        <v>14</v>
      </c>
      <c r="M43" s="9">
        <f>SQRT(SUMIF(Sales!B:B,A43,Sales!G:G))</f>
        <v>1.492297191826164</v>
      </c>
      <c r="N43" s="9">
        <f t="shared" si="16"/>
        <v>1.5441859049791113</v>
      </c>
      <c r="O43" s="30">
        <f t="shared" si="17"/>
        <v>3</v>
      </c>
      <c r="P43" s="5">
        <f t="shared" si="18"/>
        <v>1.0347710318274135</v>
      </c>
      <c r="Q43" s="10">
        <f t="shared" si="19"/>
        <v>4</v>
      </c>
      <c r="R43" s="17">
        <f t="shared" si="20"/>
        <v>0.15038792718730676</v>
      </c>
      <c r="S43" s="32">
        <f t="shared" si="21"/>
        <v>21</v>
      </c>
      <c r="T43" s="6">
        <f t="shared" si="22"/>
        <v>228.03028988854987</v>
      </c>
      <c r="U43" s="10">
        <f t="shared" si="23"/>
        <v>20</v>
      </c>
      <c r="V43" s="4"/>
      <c r="X43" s="4"/>
      <c r="Y43" s="4"/>
    </row>
    <row r="44" spans="1:25" x14ac:dyDescent="0.25">
      <c r="A44" s="4">
        <v>42</v>
      </c>
      <c r="B44" s="4" t="s">
        <v>81</v>
      </c>
      <c r="C44" s="4">
        <v>1</v>
      </c>
      <c r="D44" s="4">
        <f t="array" ref="D44">MAX(IF(Sales!B:B=A44,Sales!C:C))</f>
        <v>19</v>
      </c>
      <c r="E44" s="8">
        <f>SUMIF(Sales!B:B,A44,Sales!E:E)</f>
        <v>180</v>
      </c>
      <c r="F44" s="30">
        <f t="shared" si="12"/>
        <v>24</v>
      </c>
      <c r="G44" s="8">
        <f>SUMIF(Sales!B:B,A44,Sales!D:D)</f>
        <v>18</v>
      </c>
      <c r="H44" s="8">
        <f t="shared" si="13"/>
        <v>23</v>
      </c>
      <c r="I44" s="8">
        <f>SUMIF(Prizes!B:B,A44,Prizes!D:D)</f>
        <v>1</v>
      </c>
      <c r="J44" s="8">
        <f t="shared" si="14"/>
        <v>17</v>
      </c>
      <c r="K44" s="9">
        <f>SUMIF(Sales!B:B,A44,Sales!F:F)</f>
        <v>0.77946480083496894</v>
      </c>
      <c r="L44" s="30">
        <f t="shared" si="15"/>
        <v>24</v>
      </c>
      <c r="M44" s="9">
        <f>SQRT(SUMIF(Sales!B:B,A44,Sales!G:G))</f>
        <v>0.85313059319831075</v>
      </c>
      <c r="N44" s="9">
        <f t="shared" si="16"/>
        <v>0.22053519916503106</v>
      </c>
      <c r="O44" s="30">
        <f t="shared" si="17"/>
        <v>12</v>
      </c>
      <c r="P44" s="5">
        <f t="shared" si="18"/>
        <v>0.2585011027892743</v>
      </c>
      <c r="Q44" s="10">
        <f t="shared" si="19"/>
        <v>10</v>
      </c>
      <c r="R44" s="17">
        <f t="shared" si="20"/>
        <v>0.39801009896921591</v>
      </c>
      <c r="S44" s="32">
        <f t="shared" si="21"/>
        <v>7</v>
      </c>
      <c r="T44" s="6">
        <f t="shared" si="22"/>
        <v>230.92768243951818</v>
      </c>
      <c r="U44" s="4">
        <f t="shared" si="23"/>
        <v>22</v>
      </c>
      <c r="V44" s="4"/>
      <c r="X44" s="4"/>
      <c r="Y44" s="4"/>
    </row>
    <row r="45" spans="1:25" x14ac:dyDescent="0.25">
      <c r="A45" s="4">
        <v>43</v>
      </c>
      <c r="B45" s="4" t="s">
        <v>82</v>
      </c>
      <c r="C45" s="4">
        <v>1</v>
      </c>
      <c r="D45" s="4">
        <f t="array" ref="D45">MAX(IF(Sales!B:B=A45,Sales!C:C))</f>
        <v>20</v>
      </c>
      <c r="E45" s="8">
        <f>SUMIF(Sales!B:B,A45,Sales!E:E)</f>
        <v>300</v>
      </c>
      <c r="F45" s="30">
        <f t="shared" si="12"/>
        <v>18</v>
      </c>
      <c r="G45" s="8">
        <f>SUMIF(Sales!B:B,A45,Sales!D:D)</f>
        <v>30</v>
      </c>
      <c r="H45" s="8">
        <f t="shared" si="13"/>
        <v>17</v>
      </c>
      <c r="I45" s="8">
        <f>SUMIF(Prizes!B:B,A45,Prizes!D:D)</f>
        <v>1</v>
      </c>
      <c r="J45" s="8">
        <f t="shared" si="14"/>
        <v>17</v>
      </c>
      <c r="K45" s="9">
        <f>SUMIF(Sales!B:B,A45,Sales!F:F)</f>
        <v>1.3879411334843073</v>
      </c>
      <c r="L45" s="30">
        <f t="shared" si="15"/>
        <v>18</v>
      </c>
      <c r="M45" s="9">
        <f>SQRT(SUMIF(Sales!B:B,A45,Sales!G:G))</f>
        <v>1.1316866919830026</v>
      </c>
      <c r="N45" s="9">
        <f t="shared" si="16"/>
        <v>-0.38794113348430725</v>
      </c>
      <c r="O45" s="30">
        <f t="shared" si="17"/>
        <v>18</v>
      </c>
      <c r="P45" s="5">
        <f t="shared" si="18"/>
        <v>-0.34279905934436306</v>
      </c>
      <c r="Q45" s="10">
        <f t="shared" si="19"/>
        <v>17</v>
      </c>
      <c r="R45" s="17">
        <f t="shared" si="20"/>
        <v>0.36587481683043532</v>
      </c>
      <c r="S45" s="32">
        <f t="shared" si="21"/>
        <v>10</v>
      </c>
      <c r="T45" s="6">
        <f t="shared" si="22"/>
        <v>216.14749556912093</v>
      </c>
      <c r="U45" s="4">
        <f t="shared" si="23"/>
        <v>11</v>
      </c>
      <c r="V45" s="4"/>
      <c r="X45" s="4"/>
      <c r="Y45" s="4"/>
    </row>
    <row r="46" spans="1:25" x14ac:dyDescent="0.25">
      <c r="A46" s="4">
        <v>44</v>
      </c>
      <c r="B46" s="4" t="s">
        <v>83</v>
      </c>
      <c r="C46" s="4">
        <v>1</v>
      </c>
      <c r="D46" s="4">
        <f t="array" ref="D46">MAX(IF(Sales!B:B=A46,Sales!C:C))</f>
        <v>19</v>
      </c>
      <c r="E46" s="8">
        <f>SUMIF(Sales!B:B,A46,Sales!E:E)</f>
        <v>350</v>
      </c>
      <c r="F46" s="30">
        <f t="shared" si="12"/>
        <v>16</v>
      </c>
      <c r="G46" s="8">
        <f>SUMIF(Sales!B:B,A46,Sales!D:D)</f>
        <v>35</v>
      </c>
      <c r="H46" s="8">
        <f t="shared" si="13"/>
        <v>16</v>
      </c>
      <c r="I46" s="8">
        <f>SUMIF(Prizes!B:B,A46,Prizes!D:D)</f>
        <v>2</v>
      </c>
      <c r="J46" s="8">
        <f t="shared" si="14"/>
        <v>10</v>
      </c>
      <c r="K46" s="9">
        <f>SUMIF(Sales!B:B,A46,Sales!F:F)</f>
        <v>1.7130713531328208</v>
      </c>
      <c r="L46" s="30">
        <f t="shared" si="15"/>
        <v>17</v>
      </c>
      <c r="M46" s="9">
        <f>SQRT(SUMIF(Sales!B:B,A46,Sales!G:G))</f>
        <v>1.2443964039556024</v>
      </c>
      <c r="N46" s="9">
        <f t="shared" si="16"/>
        <v>0.28692864686717923</v>
      </c>
      <c r="O46" s="30">
        <f t="shared" si="17"/>
        <v>9</v>
      </c>
      <c r="P46" s="5">
        <f t="shared" si="18"/>
        <v>0.23057656383055272</v>
      </c>
      <c r="Q46" s="10">
        <f t="shared" si="19"/>
        <v>11</v>
      </c>
      <c r="R46" s="17">
        <f t="shared" si="20"/>
        <v>0.4088218881933674</v>
      </c>
      <c r="S46" s="32">
        <f t="shared" si="21"/>
        <v>6</v>
      </c>
      <c r="T46" s="6">
        <f t="shared" si="22"/>
        <v>204.31139622989377</v>
      </c>
      <c r="U46" s="4">
        <f t="shared" si="23"/>
        <v>7</v>
      </c>
      <c r="V46" s="4"/>
      <c r="X46" s="4"/>
      <c r="Y46" s="4"/>
    </row>
    <row r="47" spans="1:25" x14ac:dyDescent="0.25">
      <c r="A47" s="4">
        <v>45</v>
      </c>
      <c r="B47" s="4" t="s">
        <v>97</v>
      </c>
      <c r="C47" s="4">
        <v>1</v>
      </c>
      <c r="D47" s="4">
        <f t="array" ref="D47">MAX(IF(Sales!B:B=A47,Sales!C:C))</f>
        <v>19</v>
      </c>
      <c r="E47" s="10">
        <f>SUMIF(Sales!B:B,A47,Sales!E:E)</f>
        <v>250</v>
      </c>
      <c r="F47" s="6">
        <f t="shared" si="12"/>
        <v>21</v>
      </c>
      <c r="G47" s="10">
        <f>SUMIF(Sales!B:B,A47,Sales!D:D)</f>
        <v>25</v>
      </c>
      <c r="H47" s="10">
        <f t="shared" si="13"/>
        <v>21</v>
      </c>
      <c r="I47" s="10">
        <f>SUMIF(Prizes!B:B,A47,Prizes!D:D)</f>
        <v>0</v>
      </c>
      <c r="J47" s="10">
        <f t="shared" si="14"/>
        <v>22</v>
      </c>
      <c r="K47" s="5">
        <f>SUMIF(Sales!B:B,A47,Sales!F:F)</f>
        <v>1.184672257882758</v>
      </c>
      <c r="L47" s="6">
        <f t="shared" si="15"/>
        <v>21</v>
      </c>
      <c r="M47" s="5">
        <f>SQRT(SUMIF(Sales!B:B,A47,Sales!G:G))</f>
        <v>1.0386412070417264</v>
      </c>
      <c r="N47" s="5">
        <f t="shared" si="16"/>
        <v>-1.184672257882758</v>
      </c>
      <c r="O47" s="6">
        <f t="shared" si="17"/>
        <v>26</v>
      </c>
      <c r="P47" s="5">
        <f t="shared" si="18"/>
        <v>-1.1405981679245709</v>
      </c>
      <c r="Q47" s="10">
        <f t="shared" si="19"/>
        <v>27</v>
      </c>
      <c r="R47" s="17">
        <f t="shared" si="20"/>
        <v>0.12701859000624371</v>
      </c>
      <c r="S47" s="32">
        <f t="shared" si="21"/>
        <v>24</v>
      </c>
      <c r="T47" s="6">
        <f t="shared" si="22"/>
        <v>211.02882956573922</v>
      </c>
      <c r="U47" s="10">
        <f t="shared" si="23"/>
        <v>10</v>
      </c>
      <c r="X47" s="4"/>
      <c r="Y47" s="4"/>
    </row>
    <row r="48" spans="1:25" x14ac:dyDescent="0.25">
      <c r="A48" s="4">
        <v>46</v>
      </c>
      <c r="B48" s="4" t="s">
        <v>98</v>
      </c>
      <c r="C48" s="4">
        <v>1</v>
      </c>
      <c r="D48" s="4">
        <f t="array" ref="D48">MAX(IF(Sales!B:B=A48,Sales!C:C))</f>
        <v>19</v>
      </c>
      <c r="E48" s="10">
        <f>SUMIF(Sales!B:B,A48,Sales!E:E)</f>
        <v>260</v>
      </c>
      <c r="F48" s="6">
        <f t="shared" si="12"/>
        <v>20</v>
      </c>
      <c r="G48" s="10">
        <f>SUMIF(Sales!B:B,A48,Sales!D:D)</f>
        <v>26</v>
      </c>
      <c r="H48" s="10">
        <f t="shared" si="13"/>
        <v>19</v>
      </c>
      <c r="I48" s="10">
        <f>SUMIF(Prizes!B:B,A48,Prizes!D:D)</f>
        <v>2</v>
      </c>
      <c r="J48" s="10">
        <f t="shared" si="14"/>
        <v>10</v>
      </c>
      <c r="K48" s="5">
        <f>SUMIF(Sales!B:B,A48,Sales!F:F)</f>
        <v>1.2905025704836981</v>
      </c>
      <c r="L48" s="6">
        <f t="shared" si="15"/>
        <v>19</v>
      </c>
      <c r="M48" s="5">
        <f>SQRT(SUMIF(Sales!B:B,A48,Sales!G:G))</f>
        <v>1.0779118660921123</v>
      </c>
      <c r="N48" s="5">
        <f t="shared" si="16"/>
        <v>0.7094974295163019</v>
      </c>
      <c r="O48" s="6">
        <f t="shared" si="17"/>
        <v>8</v>
      </c>
      <c r="P48" s="5">
        <f t="shared" si="18"/>
        <v>0.65821469438733526</v>
      </c>
      <c r="Q48" s="10">
        <f t="shared" si="19"/>
        <v>5</v>
      </c>
      <c r="R48" s="17">
        <f t="shared" si="20"/>
        <v>0.25520009193827553</v>
      </c>
      <c r="S48" s="32">
        <f t="shared" si="21"/>
        <v>17</v>
      </c>
      <c r="T48" s="6">
        <f t="shared" si="22"/>
        <v>201.47189625709032</v>
      </c>
      <c r="U48" s="10">
        <f t="shared" si="23"/>
        <v>4</v>
      </c>
      <c r="X48" s="4"/>
      <c r="Y48" s="4"/>
    </row>
    <row r="49" spans="1:25" x14ac:dyDescent="0.25">
      <c r="A49" s="4">
        <v>47</v>
      </c>
      <c r="B49" s="4" t="s">
        <v>7</v>
      </c>
      <c r="C49" s="4">
        <v>1</v>
      </c>
      <c r="D49" s="4">
        <f t="array" ref="D49">MAX(IF(Sales!B:B=A49,Sales!C:C))</f>
        <v>20</v>
      </c>
      <c r="E49" s="28">
        <f>SUMIF(Sales!B:B,A49,Sales!E:E)</f>
        <v>250</v>
      </c>
      <c r="F49" s="31">
        <f t="shared" si="12"/>
        <v>21</v>
      </c>
      <c r="G49" s="28">
        <f>SUMIF(Sales!B:B,A49,Sales!D:D)</f>
        <v>25</v>
      </c>
      <c r="H49" s="28">
        <f t="shared" si="13"/>
        <v>21</v>
      </c>
      <c r="I49" s="28">
        <f>SUMIF(Prizes!B:B,A49,Prizes!D:D)</f>
        <v>0</v>
      </c>
      <c r="J49" s="28">
        <f t="shared" si="14"/>
        <v>22</v>
      </c>
      <c r="K49" s="29">
        <f>SUMIF(Sales!B:B,A49,Sales!F:F)</f>
        <v>1.1080697245444242</v>
      </c>
      <c r="L49" s="31">
        <f t="shared" si="15"/>
        <v>22</v>
      </c>
      <c r="M49" s="29">
        <f>SQRT(SUMIF(Sales!B:B,A49,Sales!G:G))</f>
        <v>1.0008960839395842</v>
      </c>
      <c r="N49" s="29">
        <f t="shared" si="16"/>
        <v>-1.1080697245444242</v>
      </c>
      <c r="O49" s="31">
        <f t="shared" si="17"/>
        <v>25</v>
      </c>
      <c r="P49" s="5">
        <f t="shared" si="18"/>
        <v>-1.1070776900065373</v>
      </c>
      <c r="Q49" s="10">
        <f t="shared" si="19"/>
        <v>26</v>
      </c>
      <c r="R49" s="17">
        <f t="shared" si="20"/>
        <v>0.1341301701833536</v>
      </c>
      <c r="S49" s="32">
        <f t="shared" si="21"/>
        <v>23</v>
      </c>
      <c r="T49" s="6">
        <f t="shared" si="22"/>
        <v>225.61757122529983</v>
      </c>
      <c r="U49" s="10">
        <f t="shared" si="23"/>
        <v>17</v>
      </c>
      <c r="X49" s="4"/>
      <c r="Y49" s="4"/>
    </row>
    <row r="50" spans="1:25" x14ac:dyDescent="0.25">
      <c r="A50" s="4">
        <v>48</v>
      </c>
      <c r="B50" s="4" t="s">
        <v>110</v>
      </c>
      <c r="C50" s="4">
        <v>1</v>
      </c>
      <c r="D50" s="4">
        <f t="array" ref="D50">MAX(IF(Sales!B:B=A50,Sales!C:C))</f>
        <v>20</v>
      </c>
      <c r="E50" s="28">
        <f>SUMIF(Sales!B:B,A50,Sales!E:E)</f>
        <v>140</v>
      </c>
      <c r="F50" s="31">
        <f t="shared" si="12"/>
        <v>26</v>
      </c>
      <c r="G50" s="28">
        <f>SUMIF(Sales!B:B,A50,Sales!D:D)</f>
        <v>14</v>
      </c>
      <c r="H50" s="28">
        <f t="shared" si="13"/>
        <v>26</v>
      </c>
      <c r="I50" s="28">
        <f>SUMIF(Prizes!B:B,A50,Prizes!D:D)</f>
        <v>2</v>
      </c>
      <c r="J50" s="28">
        <f t="shared" si="14"/>
        <v>10</v>
      </c>
      <c r="K50" s="29">
        <f>SUMIF(Sales!B:B,A50,Sales!F:F)</f>
        <v>0.53920820154869664</v>
      </c>
      <c r="L50" s="31">
        <f t="shared" si="15"/>
        <v>26</v>
      </c>
      <c r="M50" s="29">
        <f>SQRT(SUMIF(Sales!B:B,A50,Sales!G:G))</f>
        <v>0.70358135429950996</v>
      </c>
      <c r="N50" s="29">
        <f t="shared" si="16"/>
        <v>1.4607917984513032</v>
      </c>
      <c r="O50" s="31">
        <f t="shared" si="17"/>
        <v>4</v>
      </c>
      <c r="P50" s="5">
        <f t="shared" si="18"/>
        <v>2.0762230117733531</v>
      </c>
      <c r="Q50" s="10">
        <f t="shared" si="19"/>
        <v>1</v>
      </c>
      <c r="R50" s="17">
        <f t="shared" si="20"/>
        <v>1.8936664958206673E-2</v>
      </c>
      <c r="S50" s="32">
        <f t="shared" si="21"/>
        <v>31</v>
      </c>
      <c r="T50" s="6">
        <f t="shared" si="22"/>
        <v>259.63996763754045</v>
      </c>
      <c r="U50" s="10">
        <f t="shared" si="23"/>
        <v>30</v>
      </c>
      <c r="X50" s="4"/>
      <c r="Y50" s="4"/>
    </row>
    <row r="51" spans="1:25" x14ac:dyDescent="0.25">
      <c r="A51" s="4">
        <v>49</v>
      </c>
      <c r="B51" s="4" t="s">
        <v>111</v>
      </c>
      <c r="C51" s="4">
        <v>1</v>
      </c>
      <c r="D51" s="4">
        <f t="array" ref="D51">MAX(IF(Sales!B:B=A51,Sales!C:C))</f>
        <v>17</v>
      </c>
      <c r="E51" s="28">
        <f>SUMIF(Sales!B:B,A51,Sales!E:E)</f>
        <v>10</v>
      </c>
      <c r="F51" s="31">
        <f t="shared" si="12"/>
        <v>31</v>
      </c>
      <c r="G51" s="28">
        <f>SUMIF(Sales!B:B,A51,Sales!D:D)</f>
        <v>1</v>
      </c>
      <c r="H51" s="28">
        <f t="shared" si="13"/>
        <v>31</v>
      </c>
      <c r="I51" s="28">
        <f>SUMIF(Prizes!B:B,A51,Prizes!D:D)</f>
        <v>0</v>
      </c>
      <c r="J51" s="28">
        <f t="shared" si="14"/>
        <v>22</v>
      </c>
      <c r="K51" s="29">
        <f>SUMIF(Sales!B:B,A51,Sales!F:F)</f>
        <v>4.046242774566474E-2</v>
      </c>
      <c r="L51" s="31">
        <f t="shared" si="15"/>
        <v>31</v>
      </c>
      <c r="M51" s="29">
        <f>SQRT(SUMIF(Sales!B:B,A51,Sales!G:G))</f>
        <v>0.19704116241687067</v>
      </c>
      <c r="N51" s="29">
        <f t="shared" si="16"/>
        <v>-4.046242774566474E-2</v>
      </c>
      <c r="O51" s="31">
        <f t="shared" si="17"/>
        <v>15</v>
      </c>
      <c r="P51" s="5">
        <f t="shared" si="18"/>
        <v>-0.20535012709710013</v>
      </c>
      <c r="Q51" s="10">
        <f t="shared" si="19"/>
        <v>16</v>
      </c>
      <c r="R51" s="17">
        <f t="shared" si="20"/>
        <v>0.41864929133648948</v>
      </c>
      <c r="S51" s="32">
        <f t="shared" si="21"/>
        <v>4</v>
      </c>
      <c r="T51" s="6">
        <f t="shared" si="22"/>
        <v>247.14285714285714</v>
      </c>
      <c r="U51" s="10">
        <f t="shared" si="23"/>
        <v>28</v>
      </c>
      <c r="X51" s="4"/>
      <c r="Y51" s="4"/>
    </row>
    <row r="52" spans="1:25" x14ac:dyDescent="0.25">
      <c r="A52" s="4">
        <v>50</v>
      </c>
      <c r="B52" s="4" t="s">
        <v>132</v>
      </c>
      <c r="C52" s="4">
        <v>1</v>
      </c>
      <c r="D52" s="28">
        <f t="array" ref="D52">MAX(IF(Sales!B:B=A52,Sales!C:C))</f>
        <v>18</v>
      </c>
      <c r="E52" s="28">
        <f>SUMIF(Sales!B:B,A52,Sales!E:E)</f>
        <v>100</v>
      </c>
      <c r="F52" s="31">
        <f t="shared" si="12"/>
        <v>27</v>
      </c>
      <c r="G52" s="28">
        <f>SUMIF(Sales!B:B,A52,Sales!D:D)</f>
        <v>10</v>
      </c>
      <c r="H52" s="28">
        <f t="shared" si="13"/>
        <v>27</v>
      </c>
      <c r="I52" s="28">
        <f>SUMIF(Prizes!B:B,A52,Prizes!D:D)</f>
        <v>0</v>
      </c>
      <c r="J52" s="28">
        <f t="shared" si="14"/>
        <v>22</v>
      </c>
      <c r="K52" s="29">
        <f>SUMIF(Sales!B:B,A52,Sales!F:F)</f>
        <v>0.44117647058823534</v>
      </c>
      <c r="L52" s="31">
        <f t="shared" si="15"/>
        <v>28</v>
      </c>
      <c r="M52" s="29">
        <f>SQRT(SUMIF(Sales!B:B,A52,Sales!G:G))</f>
        <v>0.6273743825794571</v>
      </c>
      <c r="N52" s="29">
        <f t="shared" si="16"/>
        <v>-0.44117647058823534</v>
      </c>
      <c r="O52" s="31">
        <f t="shared" si="17"/>
        <v>19</v>
      </c>
      <c r="P52" s="29">
        <f t="shared" si="18"/>
        <v>-0.70321084640774323</v>
      </c>
      <c r="Q52" s="10">
        <f t="shared" si="19"/>
        <v>22</v>
      </c>
      <c r="R52" s="17">
        <f t="shared" si="20"/>
        <v>0.24096218039643846</v>
      </c>
      <c r="S52" s="77">
        <f t="shared" si="21"/>
        <v>18</v>
      </c>
      <c r="T52" s="6">
        <f t="shared" si="22"/>
        <v>226.66666666666666</v>
      </c>
      <c r="U52" s="10">
        <f t="shared" si="23"/>
        <v>18</v>
      </c>
    </row>
    <row r="53" spans="1:25" x14ac:dyDescent="0.25">
      <c r="A53" s="4">
        <v>51</v>
      </c>
      <c r="B53" s="4" t="s">
        <v>136</v>
      </c>
      <c r="C53" s="4">
        <v>1</v>
      </c>
      <c r="D53" s="28">
        <f t="array" ref="D53">MAX(IF(Sales!B:B=A53,Sales!C:C))</f>
        <v>20</v>
      </c>
      <c r="E53" s="28">
        <f>SUMIF(Sales!B:B,A53,Sales!E:E)</f>
        <v>70</v>
      </c>
      <c r="F53" s="31">
        <f>IF($C53=0," ",COUNTIFS($C:$C,1,E:E,"&gt;"&amp;E53)+1)</f>
        <v>28</v>
      </c>
      <c r="G53" s="28">
        <f>SUMIF(Sales!B:B,A53,Sales!D:D)</f>
        <v>7</v>
      </c>
      <c r="H53" s="28">
        <f>IF($C53=0," ",COUNTIFS($C:$C,1,G:G,"&gt;"&amp;G53)+1)</f>
        <v>28</v>
      </c>
      <c r="I53" s="28">
        <f>SUMIF(Prizes!B:B,A53,Prizes!D:D)</f>
        <v>0</v>
      </c>
      <c r="J53" s="28">
        <f>IF($C53=0," ",COUNTIFS($C:$C,1,I:I,"&gt;"&amp;I53)+1)</f>
        <v>22</v>
      </c>
      <c r="K53" s="29">
        <f>SUMIF(Sales!B:B,A53,Sales!F:F)</f>
        <v>0.29606179561858931</v>
      </c>
      <c r="L53" s="31">
        <f>IF($C53=0," ",COUNTIFS($C:$C,1,K:K,"&gt;"&amp;K53)+1)</f>
        <v>29</v>
      </c>
      <c r="M53" s="29">
        <f>SQRT(SUMIF(Sales!B:B,A53,Sales!G:G))</f>
        <v>0.52715583946231137</v>
      </c>
      <c r="N53" s="29">
        <f>I53-K53</f>
        <v>-0.29606179561858931</v>
      </c>
      <c r="O53" s="31">
        <f>IF($C53=0," ",COUNTIFS($C:$C,1,N:N,"&gt;"&amp;N53)+1)</f>
        <v>17</v>
      </c>
      <c r="P53" s="29">
        <f>N53/M53</f>
        <v>-0.56162101119958485</v>
      </c>
      <c r="Q53" s="10">
        <f>IF($C53=0," ",COUNTIFS($C:$C,1,P:P,"&gt;"&amp;P53)+1)</f>
        <v>19</v>
      </c>
      <c r="R53" s="17">
        <f>IF(I53&gt;K53,1-_xlfn.NORM.DIST(I53,K53,M53,1),_xlfn.NORM.DIST(I53,K53,M53,1))</f>
        <v>0.28718713089644365</v>
      </c>
      <c r="S53" s="77">
        <f>IF($C53=0," ",COUNTIFS($C:$C,1,R:R,"&gt;"&amp;R53)+1)</f>
        <v>12</v>
      </c>
      <c r="T53" s="6">
        <f>E53/K53</f>
        <v>236.43712574850301</v>
      </c>
      <c r="U53" s="10">
        <f>IF($C53=0," ",COUNTIFS($C:$C,1,T:T,"&lt;"&amp;T53)+1)</f>
        <v>25</v>
      </c>
    </row>
    <row r="54" spans="1:25" x14ac:dyDescent="0.25">
      <c r="A54" s="4">
        <v>52</v>
      </c>
      <c r="B54" s="4" t="s">
        <v>137</v>
      </c>
      <c r="C54" s="4">
        <v>1</v>
      </c>
      <c r="D54" s="28">
        <f t="array" ref="D54">MAX(IF(Sales!B:B=A54,Sales!C:C))</f>
        <v>20</v>
      </c>
      <c r="E54" s="28">
        <f>SUMIF(Sales!B:B,A54,Sales!E:E)</f>
        <v>150</v>
      </c>
      <c r="F54" s="31">
        <f>IF($C54=0," ",COUNTIFS($C:$C,1,E:E,"&gt;"&amp;E54)+1)</f>
        <v>25</v>
      </c>
      <c r="G54" s="28">
        <f>SUMIF(Sales!B:B,A54,Sales!D:D)</f>
        <v>15</v>
      </c>
      <c r="H54" s="28">
        <f>IF($C54=0," ",COUNTIFS($C:$C,1,G:G,"&gt;"&amp;G54)+1)</f>
        <v>25</v>
      </c>
      <c r="I54" s="28">
        <f>SUMIF(Prizes!B:B,A54,Prizes!D:D)</f>
        <v>1</v>
      </c>
      <c r="J54" s="28">
        <f>IF($C54=0," ",COUNTIFS($C:$C,1,I:I,"&gt;"&amp;I54)+1)</f>
        <v>17</v>
      </c>
      <c r="K54" s="29">
        <f>SUMIF(Sales!B:B,A54,Sales!F:F)</f>
        <v>0.74154742307205268</v>
      </c>
      <c r="L54" s="31">
        <f>IF($C54=0," ",COUNTIFS($C:$C,1,K:K,"&gt;"&amp;K54)+1)</f>
        <v>25</v>
      </c>
      <c r="M54" s="29">
        <f>SQRT(SUMIF(Sales!B:B,A54,Sales!G:G))</f>
        <v>0.8146288783061878</v>
      </c>
      <c r="N54" s="29">
        <f>I54-K54</f>
        <v>0.25845257692794732</v>
      </c>
      <c r="O54" s="31">
        <f>IF($C54=0," ",COUNTIFS($C:$C,1,N:N,"&gt;"&amp;N54)+1)</f>
        <v>11</v>
      </c>
      <c r="P54" s="29">
        <f>N54/M54</f>
        <v>0.31726419699892455</v>
      </c>
      <c r="Q54" s="10">
        <f>IF($C54=0," ",COUNTIFS($C:$C,1,P:P,"&gt;"&amp;P54)+1)</f>
        <v>8</v>
      </c>
      <c r="R54" s="17">
        <f>IF(I54&gt;K54,1-_xlfn.NORM.DIST(I54,K54,M54,1),_xlfn.NORM.DIST(I54,K54,M54,1))</f>
        <v>0.37552157086952909</v>
      </c>
      <c r="S54" s="77">
        <f>IF($C54=0," ",COUNTIFS($C:$C,1,R:R,"&gt;"&amp;R54)+1)</f>
        <v>9</v>
      </c>
      <c r="T54" s="6">
        <f>E54/K54</f>
        <v>202.27971311475409</v>
      </c>
      <c r="U54" s="10">
        <f>IF($C54=0," ",COUNTIFS($C:$C,1,T:T,"&lt;"&amp;T54)+1)</f>
        <v>5</v>
      </c>
    </row>
    <row r="55" spans="1:25" x14ac:dyDescent="0.25">
      <c r="A55" s="4">
        <v>53</v>
      </c>
      <c r="B55" s="4" t="s">
        <v>152</v>
      </c>
      <c r="C55" s="4">
        <v>1</v>
      </c>
      <c r="D55" s="28">
        <f t="array" ref="D55">MAX(IF(Sales!B:B=A55,Sales!C:C))</f>
        <v>20</v>
      </c>
      <c r="E55" s="28">
        <f>SUMIF(Sales!B:B,A55,Sales!E:E)</f>
        <v>50</v>
      </c>
      <c r="F55" s="31">
        <f>IF($C55=0," ",COUNTIFS($C:$C,1,E:E,"&gt;"&amp;E55)+1)</f>
        <v>29</v>
      </c>
      <c r="G55" s="28">
        <f>SUMIF(Sales!B:B,A55,Sales!D:D)</f>
        <v>5</v>
      </c>
      <c r="H55" s="28">
        <f>IF($C55=0," ",COUNTIFS($C:$C,1,G:G,"&gt;"&amp;G55)+1)</f>
        <v>29</v>
      </c>
      <c r="I55" s="28">
        <f>SUMIF(Prizes!B:B,A55,Prizes!D:D)</f>
        <v>0</v>
      </c>
      <c r="J55" s="28">
        <f>IF($C55=0," ",COUNTIFS($C:$C,1,I:I,"&gt;"&amp;I55)+1)</f>
        <v>22</v>
      </c>
      <c r="K55" s="29">
        <f>SUMIF(Sales!B:B,A55,Sales!F:F)</f>
        <v>0.18867924528301885</v>
      </c>
      <c r="L55" s="31">
        <f>IF($C55=0," ",COUNTIFS($C:$C,1,K:K,"&gt;"&amp;K55)+1)</f>
        <v>30</v>
      </c>
      <c r="M55" s="29">
        <f>SQRT(SUMIF(Sales!B:B,A55,Sales!G:G))</f>
        <v>0.42066950977275691</v>
      </c>
      <c r="N55" s="29">
        <f>I55-K55</f>
        <v>-0.18867924528301885</v>
      </c>
      <c r="O55" s="31">
        <f>IF($C55=0," ",COUNTIFS($C:$C,1,N:N,"&gt;"&amp;N55)+1)</f>
        <v>16</v>
      </c>
      <c r="P55" s="29">
        <f>N55/M55</f>
        <v>-0.44852132350866653</v>
      </c>
      <c r="Q55" s="10">
        <f>IF($C55=0," ",COUNTIFS($C:$C,1,P:P,"&gt;"&amp;P55)+1)</f>
        <v>18</v>
      </c>
      <c r="R55" s="17">
        <f>IF(I55&gt;K55,1-_xlfn.NORM.DIST(I55,K55,M55,1),_xlfn.NORM.DIST(I55,K55,M55,1))</f>
        <v>0.32688850024124444</v>
      </c>
      <c r="S55" s="77">
        <f>IF($C55=0," ",COUNTIFS($C:$C,1,R:R,"&gt;"&amp;R55)+1)</f>
        <v>11</v>
      </c>
      <c r="T55" s="6">
        <f>E55/K55</f>
        <v>265</v>
      </c>
      <c r="U55" s="10">
        <f>IF($C55=0," ",COUNTIFS($C:$C,1,T:T,"&lt;"&amp;T55)+1)</f>
        <v>31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9" sqref="G29"/>
    </sheetView>
  </sheetViews>
  <sheetFormatPr defaultColWidth="8.85546875" defaultRowHeight="15" x14ac:dyDescent="0.25"/>
  <cols>
    <col min="2" max="2" width="10" customWidth="1"/>
    <col min="5" max="5" width="9.42578125" style="14" bestFit="1" customWidth="1"/>
  </cols>
  <sheetData>
    <row r="1" spans="1:8" x14ac:dyDescent="0.25">
      <c r="A1" s="20" t="s">
        <v>0</v>
      </c>
      <c r="B1" s="20" t="s">
        <v>17</v>
      </c>
      <c r="C1" s="20" t="s">
        <v>50</v>
      </c>
      <c r="D1" s="18" t="s">
        <v>49</v>
      </c>
      <c r="E1" s="79" t="s">
        <v>141</v>
      </c>
      <c r="F1" s="18" t="s">
        <v>21</v>
      </c>
      <c r="G1" s="18" t="s">
        <v>85</v>
      </c>
      <c r="H1" s="18" t="s">
        <v>99</v>
      </c>
    </row>
    <row r="2" spans="1:8" x14ac:dyDescent="0.25">
      <c r="A2">
        <v>1</v>
      </c>
      <c r="B2" s="1">
        <v>42293</v>
      </c>
      <c r="C2" s="7">
        <v>20</v>
      </c>
      <c r="D2">
        <f>SUMIFS(Sales!D:D,Sales!C:C,A2)</f>
        <v>72</v>
      </c>
      <c r="E2" s="14">
        <f t="shared" ref="E2:E20" si="0">C2*D2</f>
        <v>1440</v>
      </c>
      <c r="F2">
        <f>SUMIFS(Prizes!D:D,Prizes!C:C,A2)</f>
        <v>10</v>
      </c>
      <c r="G2" s="3">
        <f t="shared" ref="G2:G16" si="1">F2/D2</f>
        <v>0.1388888888888889</v>
      </c>
      <c r="H2" s="27">
        <f t="shared" ref="H2:H17" si="2">C2*D2/F2</f>
        <v>144</v>
      </c>
    </row>
    <row r="3" spans="1:8" x14ac:dyDescent="0.25">
      <c r="A3">
        <v>2</v>
      </c>
      <c r="B3" s="1">
        <v>42405</v>
      </c>
      <c r="C3" s="7">
        <v>20</v>
      </c>
      <c r="D3">
        <f>SUMIFS(Sales!D:D,Sales!C:C,A3)</f>
        <v>96</v>
      </c>
      <c r="E3" s="14">
        <f t="shared" si="0"/>
        <v>1920</v>
      </c>
      <c r="F3">
        <f>SUMIFS(Prizes!D:D,Prizes!C:C,A3)</f>
        <v>6</v>
      </c>
      <c r="G3" s="3">
        <f t="shared" si="1"/>
        <v>6.25E-2</v>
      </c>
      <c r="H3" s="27">
        <f t="shared" si="2"/>
        <v>320</v>
      </c>
    </row>
    <row r="4" spans="1:8" x14ac:dyDescent="0.25">
      <c r="A4">
        <v>3</v>
      </c>
      <c r="B4" s="1">
        <v>42482</v>
      </c>
      <c r="C4" s="7">
        <v>10</v>
      </c>
      <c r="D4">
        <f>SUMIFS(Sales!D:D,Sales!C:C,A4)</f>
        <v>188</v>
      </c>
      <c r="E4" s="14">
        <f t="shared" si="0"/>
        <v>1880</v>
      </c>
      <c r="F4">
        <f>SUMIFS(Prizes!D:D,Prizes!C:C,A4)</f>
        <v>6</v>
      </c>
      <c r="G4" s="3">
        <f t="shared" si="1"/>
        <v>3.1914893617021274E-2</v>
      </c>
      <c r="H4" s="27">
        <f t="shared" si="2"/>
        <v>313.33333333333331</v>
      </c>
    </row>
    <row r="5" spans="1:8" x14ac:dyDescent="0.25">
      <c r="A5">
        <v>4</v>
      </c>
      <c r="B5" s="1">
        <v>43175</v>
      </c>
      <c r="C5" s="7">
        <v>10</v>
      </c>
      <c r="D5">
        <f>SUMIFS(Sales!D:D,Sales!C:C,A5)</f>
        <v>170</v>
      </c>
      <c r="E5" s="14">
        <f t="shared" si="0"/>
        <v>1700</v>
      </c>
      <c r="F5">
        <f>SUMIFS(Prizes!D:D,Prizes!C:C,A5)</f>
        <v>5</v>
      </c>
      <c r="G5" s="3">
        <f t="shared" si="1"/>
        <v>2.9411764705882353E-2</v>
      </c>
      <c r="H5" s="27">
        <f t="shared" si="2"/>
        <v>340</v>
      </c>
    </row>
    <row r="6" spans="1:8" x14ac:dyDescent="0.25">
      <c r="A6">
        <v>5</v>
      </c>
      <c r="B6" s="1">
        <v>43224</v>
      </c>
      <c r="C6" s="7">
        <v>10</v>
      </c>
      <c r="D6">
        <f>SUMIFS(Sales!D:D,Sales!C:C,A6)</f>
        <v>120</v>
      </c>
      <c r="E6" s="14">
        <f t="shared" si="0"/>
        <v>1200</v>
      </c>
      <c r="F6">
        <f>SUMIFS(Prizes!D:D,Prizes!C:C,A6)</f>
        <v>5</v>
      </c>
      <c r="G6" s="3">
        <f t="shared" si="1"/>
        <v>4.1666666666666664E-2</v>
      </c>
      <c r="H6" s="27">
        <f t="shared" si="2"/>
        <v>240</v>
      </c>
    </row>
    <row r="7" spans="1:8" x14ac:dyDescent="0.25">
      <c r="A7">
        <v>6</v>
      </c>
      <c r="B7" s="1">
        <v>43259</v>
      </c>
      <c r="C7" s="7">
        <v>10</v>
      </c>
      <c r="D7">
        <f>SUMIFS(Sales!D:D,Sales!C:C,A7)</f>
        <v>150</v>
      </c>
      <c r="E7" s="14">
        <f t="shared" si="0"/>
        <v>1500</v>
      </c>
      <c r="F7">
        <f>SUMIFS(Prizes!D:D,Prizes!C:C,A7)</f>
        <v>5</v>
      </c>
      <c r="G7" s="3">
        <f t="shared" si="1"/>
        <v>3.3333333333333333E-2</v>
      </c>
      <c r="H7" s="27">
        <f t="shared" si="2"/>
        <v>300</v>
      </c>
    </row>
    <row r="8" spans="1:8" x14ac:dyDescent="0.25">
      <c r="A8">
        <v>7</v>
      </c>
      <c r="B8" s="1">
        <v>43322</v>
      </c>
      <c r="C8" s="7">
        <v>10</v>
      </c>
      <c r="D8">
        <f>SUMIFS(Sales!D:D,Sales!C:C,A8)</f>
        <v>175</v>
      </c>
      <c r="E8" s="14">
        <f t="shared" si="0"/>
        <v>1750</v>
      </c>
      <c r="F8">
        <f>SUMIFS(Prizes!D:D,Prizes!C:C,A8)</f>
        <v>7</v>
      </c>
      <c r="G8" s="3">
        <f t="shared" si="1"/>
        <v>0.04</v>
      </c>
      <c r="H8" s="27">
        <f t="shared" si="2"/>
        <v>250</v>
      </c>
    </row>
    <row r="9" spans="1:8" x14ac:dyDescent="0.25">
      <c r="A9">
        <v>8</v>
      </c>
      <c r="B9" s="1">
        <v>43357</v>
      </c>
      <c r="C9" s="7">
        <v>10</v>
      </c>
      <c r="D9" s="7">
        <f>SUMIFS(Sales!D:D,Sales!C:C,A9)</f>
        <v>133</v>
      </c>
      <c r="E9" s="14">
        <f t="shared" si="0"/>
        <v>1330</v>
      </c>
      <c r="F9">
        <f>SUMIFS(Prizes!D:D,Prizes!C:C,A9)</f>
        <v>7</v>
      </c>
      <c r="G9" s="3">
        <f t="shared" si="1"/>
        <v>5.2631578947368418E-2</v>
      </c>
      <c r="H9" s="27">
        <f t="shared" si="2"/>
        <v>190</v>
      </c>
    </row>
    <row r="10" spans="1:8" x14ac:dyDescent="0.25">
      <c r="A10">
        <v>9</v>
      </c>
      <c r="B10" s="1">
        <v>43385</v>
      </c>
      <c r="C10" s="7">
        <v>10</v>
      </c>
      <c r="D10" s="7">
        <f>SUMIFS(Sales!D:D,Sales!C:C,A10)</f>
        <v>152</v>
      </c>
      <c r="E10" s="14">
        <f t="shared" si="0"/>
        <v>1520</v>
      </c>
      <c r="F10">
        <f>SUMIFS(Prizes!D:D,Prizes!C:C,A10)</f>
        <v>5</v>
      </c>
      <c r="G10" s="3">
        <f t="shared" si="1"/>
        <v>3.2894736842105261E-2</v>
      </c>
      <c r="H10" s="27">
        <f t="shared" si="2"/>
        <v>304</v>
      </c>
    </row>
    <row r="11" spans="1:8" x14ac:dyDescent="0.25">
      <c r="A11">
        <v>10</v>
      </c>
      <c r="B11" s="1">
        <v>43427</v>
      </c>
      <c r="C11" s="7">
        <v>10</v>
      </c>
      <c r="D11" s="7">
        <f>SUMIFS(Sales!D:D,Sales!C:C,A11)</f>
        <v>157</v>
      </c>
      <c r="E11" s="14">
        <f t="shared" si="0"/>
        <v>1570</v>
      </c>
      <c r="F11">
        <f>SUMIFS(Prizes!D:D,Prizes!C:C,A11)</f>
        <v>5</v>
      </c>
      <c r="G11" s="3">
        <f t="shared" si="1"/>
        <v>3.1847133757961783E-2</v>
      </c>
      <c r="H11" s="27">
        <f t="shared" si="2"/>
        <v>314</v>
      </c>
    </row>
    <row r="12" spans="1:8" x14ac:dyDescent="0.25">
      <c r="A12">
        <v>11</v>
      </c>
      <c r="B12" s="1">
        <v>43454</v>
      </c>
      <c r="C12" s="7">
        <v>0</v>
      </c>
      <c r="D12" s="7">
        <f>SUMIFS(Sales!D:D,Sales!C:C,A12)</f>
        <v>26</v>
      </c>
      <c r="E12" s="14">
        <f t="shared" si="0"/>
        <v>0</v>
      </c>
      <c r="F12">
        <f>SUMIFS(Prizes!D:D,Prizes!C:C,A12)</f>
        <v>6</v>
      </c>
      <c r="G12" s="3">
        <f t="shared" si="1"/>
        <v>0.23076923076923078</v>
      </c>
      <c r="H12" s="27">
        <f t="shared" si="2"/>
        <v>0</v>
      </c>
    </row>
    <row r="13" spans="1:8" x14ac:dyDescent="0.25">
      <c r="A13">
        <v>12</v>
      </c>
      <c r="B13" s="1">
        <v>43483</v>
      </c>
      <c r="C13" s="7">
        <v>10</v>
      </c>
      <c r="D13" s="7">
        <f>SUMIFS(Sales!D:D,Sales!C:C,A13)</f>
        <v>128</v>
      </c>
      <c r="E13" s="14">
        <f t="shared" si="0"/>
        <v>1280</v>
      </c>
      <c r="F13">
        <f>SUMIFS(Prizes!D:D,Prizes!C:C,A13)</f>
        <v>6</v>
      </c>
      <c r="G13" s="3">
        <f t="shared" si="1"/>
        <v>4.6875E-2</v>
      </c>
      <c r="H13" s="27">
        <f t="shared" si="2"/>
        <v>213.33333333333334</v>
      </c>
    </row>
    <row r="14" spans="1:8" x14ac:dyDescent="0.25">
      <c r="A14">
        <v>13</v>
      </c>
      <c r="B14" s="1">
        <v>43532</v>
      </c>
      <c r="C14" s="7">
        <v>10</v>
      </c>
      <c r="D14" s="7">
        <f>SUMIFS(Sales!D:D,Sales!C:C,A14)</f>
        <v>106</v>
      </c>
      <c r="E14" s="14">
        <f t="shared" si="0"/>
        <v>1060</v>
      </c>
      <c r="F14">
        <f>SUMIFS(Prizes!D:D,Prizes!C:C,A14)</f>
        <v>5</v>
      </c>
      <c r="G14" s="3">
        <f t="shared" si="1"/>
        <v>4.716981132075472E-2</v>
      </c>
      <c r="H14" s="27">
        <f t="shared" si="2"/>
        <v>212</v>
      </c>
    </row>
    <row r="15" spans="1:8" x14ac:dyDescent="0.25">
      <c r="A15">
        <v>14</v>
      </c>
      <c r="B15" s="1">
        <v>43601</v>
      </c>
      <c r="C15" s="7">
        <v>10</v>
      </c>
      <c r="D15" s="7">
        <f>SUMIFS(Sales!D:D,Sales!C:C,A15)</f>
        <v>165</v>
      </c>
      <c r="E15" s="14">
        <f t="shared" si="0"/>
        <v>1650</v>
      </c>
      <c r="F15">
        <f>SUMIFS(Prizes!D:D,Prizes!C:C,A15)</f>
        <v>6</v>
      </c>
      <c r="G15" s="3">
        <f t="shared" si="1"/>
        <v>3.6363636363636362E-2</v>
      </c>
      <c r="H15" s="27">
        <f t="shared" si="2"/>
        <v>275</v>
      </c>
    </row>
    <row r="16" spans="1:8" x14ac:dyDescent="0.25">
      <c r="A16">
        <v>15</v>
      </c>
      <c r="B16" s="1">
        <v>43686</v>
      </c>
      <c r="C16" s="7">
        <v>10</v>
      </c>
      <c r="D16" s="7">
        <f>SUMIFS(Sales!D:D,Sales!C:C,A16)</f>
        <v>92</v>
      </c>
      <c r="E16" s="14">
        <f t="shared" si="0"/>
        <v>920</v>
      </c>
      <c r="F16">
        <f>SUMIFS(Prizes!D:D,Prizes!C:C,A16)</f>
        <v>6</v>
      </c>
      <c r="G16" s="3">
        <f t="shared" si="1"/>
        <v>6.5217391304347824E-2</v>
      </c>
      <c r="H16" s="27">
        <f t="shared" si="2"/>
        <v>153.33333333333334</v>
      </c>
    </row>
    <row r="17" spans="1:8" x14ac:dyDescent="0.25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14">
        <f t="shared" si="0"/>
        <v>1100</v>
      </c>
      <c r="F17" s="7">
        <f>SUMIFS(Prizes!D:D,Prizes!C:C,A17)</f>
        <v>6</v>
      </c>
      <c r="G17" s="3">
        <f>F17/D17</f>
        <v>5.4545454545454543E-2</v>
      </c>
      <c r="H17" s="27">
        <f t="shared" si="2"/>
        <v>183.33333333333334</v>
      </c>
    </row>
    <row r="18" spans="1:8" x14ac:dyDescent="0.25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14">
        <f t="shared" si="0"/>
        <v>1730</v>
      </c>
      <c r="F18" s="7">
        <f>SUMIFS(Prizes!D:D,Prizes!C:C,A18)</f>
        <v>7</v>
      </c>
      <c r="G18" s="3">
        <f>F18/D18</f>
        <v>4.046242774566474E-2</v>
      </c>
      <c r="H18" s="27">
        <f>C18*D18/F18</f>
        <v>247.14285714285714</v>
      </c>
    </row>
    <row r="19" spans="1:8" x14ac:dyDescent="0.25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14">
        <f t="shared" si="0"/>
        <v>1360</v>
      </c>
      <c r="F19" s="7">
        <f>SUMIFS(Prizes!D:D,Prizes!C:C,A19)</f>
        <v>6</v>
      </c>
      <c r="G19" s="3">
        <f>F19/D19</f>
        <v>4.4117647058823532E-2</v>
      </c>
      <c r="H19" s="27">
        <f>C19*D19/F19</f>
        <v>226.66666666666666</v>
      </c>
    </row>
    <row r="20" spans="1:8" x14ac:dyDescent="0.25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14">
        <f t="shared" si="0"/>
        <v>1490</v>
      </c>
      <c r="F20" s="7">
        <f>SUMIFS(Prizes!D:D,Prizes!C:C,A20)</f>
        <v>8</v>
      </c>
      <c r="G20" s="3">
        <f>F20/D20</f>
        <v>5.3691275167785234E-2</v>
      </c>
      <c r="H20" s="27">
        <f>C20*D20/F20</f>
        <v>186.25</v>
      </c>
    </row>
    <row r="21" spans="1:8" x14ac:dyDescent="0.25">
      <c r="A21">
        <v>20</v>
      </c>
      <c r="B21" s="1">
        <v>37363</v>
      </c>
      <c r="C21" s="7">
        <v>10</v>
      </c>
      <c r="D21" s="7">
        <f>SUMIFS(Sales!D:D,Sales!C:C,A21)</f>
        <v>159</v>
      </c>
      <c r="E21" s="14">
        <f>C21*D21</f>
        <v>1590</v>
      </c>
      <c r="F21" s="7">
        <f>SUMIFS(Prizes!D:D,Prizes!C:C,A21)</f>
        <v>6</v>
      </c>
      <c r="G21" s="3">
        <f>F21/D21</f>
        <v>3.7735849056603772E-2</v>
      </c>
      <c r="H21" s="27">
        <f>C21*D21/F21</f>
        <v>265</v>
      </c>
    </row>
  </sheetData>
  <conditionalFormatting sqref="H2:H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Views>
    <sheetView topLeftCell="A333" workbookViewId="0">
      <selection activeCell="F373" sqref="F373"/>
    </sheetView>
  </sheetViews>
  <sheetFormatPr defaultColWidth="8.85546875" defaultRowHeight="15" x14ac:dyDescent="0.25"/>
  <cols>
    <col min="9" max="9" width="12.5703125" style="2" bestFit="1" customWidth="1"/>
    <col min="11" max="11" width="10.140625" bestFit="1" customWidth="1"/>
  </cols>
  <sheetData>
    <row r="1" spans="1:11" ht="17.25" x14ac:dyDescent="0.25">
      <c r="A1" s="20" t="s">
        <v>0</v>
      </c>
      <c r="B1" s="20" t="s">
        <v>19</v>
      </c>
      <c r="C1" s="21" t="s">
        <v>18</v>
      </c>
      <c r="D1" s="20" t="s">
        <v>20</v>
      </c>
      <c r="E1" s="18" t="s">
        <v>50</v>
      </c>
      <c r="F1" s="18" t="s">
        <v>84</v>
      </c>
      <c r="G1" s="22" t="s">
        <v>32</v>
      </c>
      <c r="H1" s="22"/>
      <c r="J1" t="s">
        <v>89</v>
      </c>
      <c r="K1" s="13">
        <f>SUM(E:E)</f>
        <v>27990</v>
      </c>
    </row>
    <row r="2" spans="1:11" x14ac:dyDescent="0.25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D2*INDEX(Lotteries!G:G,MATCH(C2,Lotteries!A:A,0))</f>
        <v>0.69444444444444442</v>
      </c>
      <c r="G2" s="3">
        <f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f>
        <v>0.56430403408102947</v>
      </c>
      <c r="H2" s="3"/>
    </row>
    <row r="3" spans="1:11" x14ac:dyDescent="0.25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D3*INDEX(Lotteries!G:G,MATCH(C3,Lotteries!A:A,0))</f>
        <v>0.69444444444444442</v>
      </c>
      <c r="G3" s="3">
        <f>INDEX(Lotteries!F:F,MATCH(C3,Lotteries!A:A,0))*D3/INDEX(Lotteries!D:D,MATCH(C3,Lotteries!A:A,0))*(INDEX(Lotteries!D:D,MATCH(C3,Lotteries!A:A,0))-D3)/INDEX(Lotteries!D:D,MATCH(C3,Lotteries!A:A,0))*(INDEX(Lotteries!D:D,MATCH(C3,Lotteries!A:A,0))-INDEX(Lotteries!F:F,MATCH(C3,Lotteries!A:A,0)))/(INDEX(Lotteries!D:D,MATCH(C3,Lotteries!A:A,0))-1)</f>
        <v>0.56430403408102947</v>
      </c>
      <c r="H3" s="3"/>
    </row>
    <row r="4" spans="1:11" x14ac:dyDescent="0.25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D4*INDEX(Lotteries!G:G,MATCH(C4,Lotteries!A:A,0))</f>
        <v>0.69444444444444442</v>
      </c>
      <c r="G4" s="3">
        <f>INDEX(Lotteries!F:F,MATCH(C4,Lotteries!A:A,0))*D4/INDEX(Lotteries!D:D,MATCH(C4,Lotteries!A:A,0))*(INDEX(Lotteries!D:D,MATCH(C4,Lotteries!A:A,0))-D4)/INDEX(Lotteries!D:D,MATCH(C4,Lotteries!A:A,0))*(INDEX(Lotteries!D:D,MATCH(C4,Lotteries!A:A,0))-INDEX(Lotteries!F:F,MATCH(C4,Lotteries!A:A,0)))/(INDEX(Lotteries!D:D,MATCH(C4,Lotteries!A:A,0))-1)</f>
        <v>0.56430403408102947</v>
      </c>
      <c r="H4" s="3"/>
    </row>
    <row r="5" spans="1:11" x14ac:dyDescent="0.25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D5*INDEX(Lotteries!G:G,MATCH(C5,Lotteries!A:A,0))</f>
        <v>0.27777777777777779</v>
      </c>
      <c r="G5" s="3">
        <f>INDEX(Lotteries!F:F,MATCH(C5,Lotteries!A:A,0))*D5/INDEX(Lotteries!D:D,MATCH(C5,Lotteries!A:A,0))*(INDEX(Lotteries!D:D,MATCH(C5,Lotteries!A:A,0))-D5)/INDEX(Lotteries!D:D,MATCH(C5,Lotteries!A:A,0))*(INDEX(Lotteries!D:D,MATCH(C5,Lotteries!A:A,0))-INDEX(Lotteries!F:F,MATCH(C5,Lotteries!A:A,0)))/(INDEX(Lotteries!D:D,MATCH(C5,Lotteries!A:A,0))-1)</f>
        <v>0.23582855155625113</v>
      </c>
      <c r="H5" s="3"/>
    </row>
    <row r="6" spans="1:11" x14ac:dyDescent="0.25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D6*INDEX(Lotteries!G:G,MATCH(C6,Lotteries!A:A,0))</f>
        <v>0.69444444444444442</v>
      </c>
      <c r="G6" s="3">
        <f>INDEX(Lotteries!F:F,MATCH(C6,Lotteries!A:A,0))*D6/INDEX(Lotteries!D:D,MATCH(C6,Lotteries!A:A,0))*(INDEX(Lotteries!D:D,MATCH(C6,Lotteries!A:A,0))-D6)/INDEX(Lotteries!D:D,MATCH(C6,Lotteries!A:A,0))*(INDEX(Lotteries!D:D,MATCH(C6,Lotteries!A:A,0))-INDEX(Lotteries!F:F,MATCH(C6,Lotteries!A:A,0)))/(INDEX(Lotteries!D:D,MATCH(C6,Lotteries!A:A,0))-1)</f>
        <v>0.56430403408102947</v>
      </c>
      <c r="H6" s="3"/>
    </row>
    <row r="7" spans="1:11" x14ac:dyDescent="0.25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D7*INDEX(Lotteries!G:G,MATCH(C7,Lotteries!A:A,0))</f>
        <v>0.69444444444444442</v>
      </c>
      <c r="G7" s="3">
        <f>INDEX(Lotteries!F:F,MATCH(C7,Lotteries!A:A,0))*D7/INDEX(Lotteries!D:D,MATCH(C7,Lotteries!A:A,0))*(INDEX(Lotteries!D:D,MATCH(C7,Lotteries!A:A,0))-D7)/INDEX(Lotteries!D:D,MATCH(C7,Lotteries!A:A,0))*(INDEX(Lotteries!D:D,MATCH(C7,Lotteries!A:A,0))-INDEX(Lotteries!F:F,MATCH(C7,Lotteries!A:A,0)))/(INDEX(Lotteries!D:D,MATCH(C7,Lotteries!A:A,0))-1)</f>
        <v>0.56430403408102947</v>
      </c>
      <c r="H7" s="3"/>
    </row>
    <row r="8" spans="1:11" x14ac:dyDescent="0.25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D8*INDEX(Lotteries!G:G,MATCH(C8,Lotteries!A:A,0))</f>
        <v>0.69444444444444442</v>
      </c>
      <c r="G8" s="3">
        <f>INDEX(Lotteries!F:F,MATCH(C8,Lotteries!A:A,0))*D8/INDEX(Lotteries!D:D,MATCH(C8,Lotteries!A:A,0))*(INDEX(Lotteries!D:D,MATCH(C8,Lotteries!A:A,0))-D8)/INDEX(Lotteries!D:D,MATCH(C8,Lotteries!A:A,0))*(INDEX(Lotteries!D:D,MATCH(C8,Lotteries!A:A,0))-INDEX(Lotteries!F:F,MATCH(C8,Lotteries!A:A,0)))/(INDEX(Lotteries!D:D,MATCH(C8,Lotteries!A:A,0))-1)</f>
        <v>0.56430403408102947</v>
      </c>
      <c r="H8" s="3"/>
    </row>
    <row r="9" spans="1:11" x14ac:dyDescent="0.25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D9*INDEX(Lotteries!G:G,MATCH(C9,Lotteries!A:A,0))</f>
        <v>1.1111111111111112</v>
      </c>
      <c r="G9" s="3">
        <f>INDEX(Lotteries!F:F,MATCH(C9,Lotteries!A:A,0))*D9/INDEX(Lotteries!D:D,MATCH(C9,Lotteries!A:A,0))*(INDEX(Lotteries!D:D,MATCH(C9,Lotteries!A:A,0))-D9)/INDEX(Lotteries!D:D,MATCH(C9,Lotteries!A:A,0))*(INDEX(Lotteries!D:D,MATCH(C9,Lotteries!A:A,0))-INDEX(Lotteries!F:F,MATCH(C9,Lotteries!A:A,0)))/(INDEX(Lotteries!D:D,MATCH(C9,Lotteries!A:A,0))-1)</f>
        <v>0.86245870283428971</v>
      </c>
      <c r="H9" s="3"/>
    </row>
    <row r="10" spans="1:11" x14ac:dyDescent="0.25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D10*INDEX(Lotteries!G:G,MATCH(C10,Lotteries!A:A,0))</f>
        <v>0.69444444444444442</v>
      </c>
      <c r="G10" s="3">
        <f>INDEX(Lotteries!F:F,MATCH(C10,Lotteries!A:A,0))*D10/INDEX(Lotteries!D:D,MATCH(C10,Lotteries!A:A,0))*(INDEX(Lotteries!D:D,MATCH(C10,Lotteries!A:A,0))-D10)/INDEX(Lotteries!D:D,MATCH(C10,Lotteries!A:A,0))*(INDEX(Lotteries!D:D,MATCH(C10,Lotteries!A:A,0))-INDEX(Lotteries!F:F,MATCH(C10,Lotteries!A:A,0)))/(INDEX(Lotteries!D:D,MATCH(C10,Lotteries!A:A,0))-1)</f>
        <v>0.56430403408102947</v>
      </c>
      <c r="H10" s="3"/>
    </row>
    <row r="11" spans="1:11" x14ac:dyDescent="0.25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D11*INDEX(Lotteries!G:G,MATCH(C11,Lotteries!A:A,0))</f>
        <v>0.69444444444444442</v>
      </c>
      <c r="G11" s="3">
        <f>INDEX(Lotteries!F:F,MATCH(C11,Lotteries!A:A,0))*D11/INDEX(Lotteries!D:D,MATCH(C11,Lotteries!A:A,0))*(INDEX(Lotteries!D:D,MATCH(C11,Lotteries!A:A,0))-D11)/INDEX(Lotteries!D:D,MATCH(C11,Lotteries!A:A,0))*(INDEX(Lotteries!D:D,MATCH(C11,Lotteries!A:A,0))-INDEX(Lotteries!F:F,MATCH(C11,Lotteries!A:A,0)))/(INDEX(Lotteries!D:D,MATCH(C11,Lotteries!A:A,0))-1)</f>
        <v>0.56430403408102947</v>
      </c>
      <c r="H11" s="3"/>
    </row>
    <row r="12" spans="1:11" x14ac:dyDescent="0.25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D12*INDEX(Lotteries!G:G,MATCH(C12,Lotteries!A:A,0))</f>
        <v>0.41666666666666669</v>
      </c>
      <c r="G12" s="3">
        <f>INDEX(Lotteries!F:F,MATCH(C12,Lotteries!A:A,0))*D12/INDEX(Lotteries!D:D,MATCH(C12,Lotteries!A:A,0))*(INDEX(Lotteries!D:D,MATCH(C12,Lotteries!A:A,0))-D12)/INDEX(Lotteries!D:D,MATCH(C12,Lotteries!A:A,0))*(INDEX(Lotteries!D:D,MATCH(C12,Lotteries!A:A,0))-INDEX(Lotteries!F:F,MATCH(C12,Lotteries!A:A,0)))/(INDEX(Lotteries!D:D,MATCH(C12,Lotteries!A:A,0))-1)</f>
        <v>0.34868935837245701</v>
      </c>
      <c r="H12" s="3"/>
    </row>
    <row r="13" spans="1:11" x14ac:dyDescent="0.25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D13*INDEX(Lotteries!G:G,MATCH(C13,Lotteries!A:A,0))</f>
        <v>0.41666666666666669</v>
      </c>
      <c r="G13" s="3">
        <f>INDEX(Lotteries!F:F,MATCH(C13,Lotteries!A:A,0))*D13/INDEX(Lotteries!D:D,MATCH(C13,Lotteries!A:A,0))*(INDEX(Lotteries!D:D,MATCH(C13,Lotteries!A:A,0))-D13)/INDEX(Lotteries!D:D,MATCH(C13,Lotteries!A:A,0))*(INDEX(Lotteries!D:D,MATCH(C13,Lotteries!A:A,0))-INDEX(Lotteries!F:F,MATCH(C13,Lotteries!A:A,0)))/(INDEX(Lotteries!D:D,MATCH(C13,Lotteries!A:A,0))-1)</f>
        <v>0.34868935837245701</v>
      </c>
      <c r="H13" s="3"/>
    </row>
    <row r="14" spans="1:11" x14ac:dyDescent="0.25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D14*INDEX(Lotteries!G:G,MATCH(C14,Lotteries!A:A,0))</f>
        <v>0.69444444444444442</v>
      </c>
      <c r="G14" s="3">
        <f>INDEX(Lotteries!F:F,MATCH(C14,Lotteries!A:A,0))*D14/INDEX(Lotteries!D:D,MATCH(C14,Lotteries!A:A,0))*(INDEX(Lotteries!D:D,MATCH(C14,Lotteries!A:A,0))-D14)/INDEX(Lotteries!D:D,MATCH(C14,Lotteries!A:A,0))*(INDEX(Lotteries!D:D,MATCH(C14,Lotteries!A:A,0))-INDEX(Lotteries!F:F,MATCH(C14,Lotteries!A:A,0)))/(INDEX(Lotteries!D:D,MATCH(C14,Lotteries!A:A,0))-1)</f>
        <v>0.56430403408102947</v>
      </c>
      <c r="H14" s="3"/>
    </row>
    <row r="15" spans="1:11" x14ac:dyDescent="0.25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D15*INDEX(Lotteries!G:G,MATCH(C15,Lotteries!A:A,0))</f>
        <v>0.69444444444444442</v>
      </c>
      <c r="G15" s="3">
        <f>INDEX(Lotteries!F:F,MATCH(C15,Lotteries!A:A,0))*D15/INDEX(Lotteries!D:D,MATCH(C15,Lotteries!A:A,0))*(INDEX(Lotteries!D:D,MATCH(C15,Lotteries!A:A,0))-D15)/INDEX(Lotteries!D:D,MATCH(C15,Lotteries!A:A,0))*(INDEX(Lotteries!D:D,MATCH(C15,Lotteries!A:A,0))-INDEX(Lotteries!F:F,MATCH(C15,Lotteries!A:A,0)))/(INDEX(Lotteries!D:D,MATCH(C15,Lotteries!A:A,0))-1)</f>
        <v>0.56430403408102947</v>
      </c>
      <c r="H15" s="3"/>
    </row>
    <row r="16" spans="1:11" x14ac:dyDescent="0.25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D16*INDEX(Lotteries!G:G,MATCH(C16,Lotteries!A:A,0))</f>
        <v>0.83333333333333337</v>
      </c>
      <c r="G16" s="3">
        <f>INDEX(Lotteries!F:F,MATCH(C16,Lotteries!A:A,0))*D16/INDEX(Lotteries!D:D,MATCH(C16,Lotteries!A:A,0))*(INDEX(Lotteries!D:D,MATCH(C16,Lotteries!A:A,0))-D16)/INDEX(Lotteries!D:D,MATCH(C16,Lotteries!A:A,0))*(INDEX(Lotteries!D:D,MATCH(C16,Lotteries!A:A,0))-INDEX(Lotteries!F:F,MATCH(C16,Lotteries!A:A,0)))/(INDEX(Lotteries!D:D,MATCH(C16,Lotteries!A:A,0))-1)</f>
        <v>0.66705790297339584</v>
      </c>
      <c r="H16" s="3"/>
    </row>
    <row r="17" spans="1:8" x14ac:dyDescent="0.25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D17*INDEX(Lotteries!G:G,MATCH(C17,Lotteries!A:A,0))</f>
        <v>0.3125</v>
      </c>
      <c r="G17" s="3">
        <f>INDEX(Lotteries!F:F,MATCH(C17,Lotteries!A:A,0))*D17/INDEX(Lotteries!D:D,MATCH(C17,Lotteries!A:A,0))*(INDEX(Lotteries!D:D,MATCH(C17,Lotteries!A:A,0))-D17)/INDEX(Lotteries!D:D,MATCH(C17,Lotteries!A:A,0))*(INDEX(Lotteries!D:D,MATCH(C17,Lotteries!A:A,0))-INDEX(Lotteries!F:F,MATCH(C17,Lotteries!A:A,0)))/(INDEX(Lotteries!D:D,MATCH(C17,Lotteries!A:A,0))-1)</f>
        <v>0.28063322368421051</v>
      </c>
      <c r="H17" s="3"/>
    </row>
    <row r="18" spans="1:8" x14ac:dyDescent="0.25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D18*INDEX(Lotteries!G:G,MATCH(C18,Lotteries!A:A,0))</f>
        <v>0.1875</v>
      </c>
      <c r="G18" s="3">
        <f>INDEX(Lotteries!F:F,MATCH(C18,Lotteries!A:A,0))*D18/INDEX(Lotteries!D:D,MATCH(C18,Lotteries!A:A,0))*(INDEX(Lotteries!D:D,MATCH(C18,Lotteries!A:A,0))-D18)/INDEX(Lotteries!D:D,MATCH(C18,Lotteries!A:A,0))*(INDEX(Lotteries!D:D,MATCH(C18,Lotteries!A:A,0))-INDEX(Lotteries!F:F,MATCH(C18,Lotteries!A:A,0)))/(INDEX(Lotteries!D:D,MATCH(C18,Lotteries!A:A,0))-1)</f>
        <v>0.17208059210526316</v>
      </c>
      <c r="H18" s="3"/>
    </row>
    <row r="19" spans="1:8" x14ac:dyDescent="0.25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D19*INDEX(Lotteries!G:G,MATCH(C19,Lotteries!A:A,0))</f>
        <v>0.3125</v>
      </c>
      <c r="G19" s="3">
        <f>INDEX(Lotteries!F:F,MATCH(C19,Lotteries!A:A,0))*D19/INDEX(Lotteries!D:D,MATCH(C19,Lotteries!A:A,0))*(INDEX(Lotteries!D:D,MATCH(C19,Lotteries!A:A,0))-D19)/INDEX(Lotteries!D:D,MATCH(C19,Lotteries!A:A,0))*(INDEX(Lotteries!D:D,MATCH(C19,Lotteries!A:A,0))-INDEX(Lotteries!F:F,MATCH(C19,Lotteries!A:A,0)))/(INDEX(Lotteries!D:D,MATCH(C19,Lotteries!A:A,0))-1)</f>
        <v>0.28063322368421051</v>
      </c>
      <c r="H19" s="3"/>
    </row>
    <row r="20" spans="1:8" x14ac:dyDescent="0.25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D20*INDEX(Lotteries!G:G,MATCH(C20,Lotteries!A:A,0))</f>
        <v>0.3125</v>
      </c>
      <c r="G20" s="3">
        <f>INDEX(Lotteries!F:F,MATCH(C20,Lotteries!A:A,0))*D20/INDEX(Lotteries!D:D,MATCH(C20,Lotteries!A:A,0))*(INDEX(Lotteries!D:D,MATCH(C20,Lotteries!A:A,0))-D20)/INDEX(Lotteries!D:D,MATCH(C20,Lotteries!A:A,0))*(INDEX(Lotteries!D:D,MATCH(C20,Lotteries!A:A,0))-INDEX(Lotteries!F:F,MATCH(C20,Lotteries!A:A,0)))/(INDEX(Lotteries!D:D,MATCH(C20,Lotteries!A:A,0))-1)</f>
        <v>0.28063322368421051</v>
      </c>
      <c r="H20" s="3"/>
    </row>
    <row r="21" spans="1:8" x14ac:dyDescent="0.25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D21*INDEX(Lotteries!G:G,MATCH(C21,Lotteries!A:A,0))</f>
        <v>0.125</v>
      </c>
      <c r="G21" s="3">
        <f>INDEX(Lotteries!F:F,MATCH(C21,Lotteries!A:A,0))*D21/INDEX(Lotteries!D:D,MATCH(C21,Lotteries!A:A,0))*(INDEX(Lotteries!D:D,MATCH(C21,Lotteries!A:A,0))-D21)/INDEX(Lotteries!D:D,MATCH(C21,Lotteries!A:A,0))*(INDEX(Lotteries!D:D,MATCH(C21,Lotteries!A:A,0))-INDEX(Lotteries!F:F,MATCH(C21,Lotteries!A:A,0)))/(INDEX(Lotteries!D:D,MATCH(C21,Lotteries!A:A,0))-1)</f>
        <v>0.11595394736842106</v>
      </c>
      <c r="H21" s="3"/>
    </row>
    <row r="22" spans="1:8" x14ac:dyDescent="0.25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D22*INDEX(Lotteries!G:G,MATCH(C22,Lotteries!A:A,0))</f>
        <v>0.125</v>
      </c>
      <c r="G22" s="3">
        <f>INDEX(Lotteries!F:F,MATCH(C22,Lotteries!A:A,0))*D22/INDEX(Lotteries!D:D,MATCH(C22,Lotteries!A:A,0))*(INDEX(Lotteries!D:D,MATCH(C22,Lotteries!A:A,0))-D22)/INDEX(Lotteries!D:D,MATCH(C22,Lotteries!A:A,0))*(INDEX(Lotteries!D:D,MATCH(C22,Lotteries!A:A,0))-INDEX(Lotteries!F:F,MATCH(C22,Lotteries!A:A,0)))/(INDEX(Lotteries!D:D,MATCH(C22,Lotteries!A:A,0))-1)</f>
        <v>0.11595394736842106</v>
      </c>
      <c r="H22" s="3"/>
    </row>
    <row r="23" spans="1:8" x14ac:dyDescent="0.25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D23*INDEX(Lotteries!G:G,MATCH(C23,Lotteries!A:A,0))</f>
        <v>0.3125</v>
      </c>
      <c r="G23" s="3">
        <f>INDEX(Lotteries!F:F,MATCH(C23,Lotteries!A:A,0))*D23/INDEX(Lotteries!D:D,MATCH(C23,Lotteries!A:A,0))*(INDEX(Lotteries!D:D,MATCH(C23,Lotteries!A:A,0))-D23)/INDEX(Lotteries!D:D,MATCH(C23,Lotteries!A:A,0))*(INDEX(Lotteries!D:D,MATCH(C23,Lotteries!A:A,0))-INDEX(Lotteries!F:F,MATCH(C23,Lotteries!A:A,0)))/(INDEX(Lotteries!D:D,MATCH(C23,Lotteries!A:A,0))-1)</f>
        <v>0.28063322368421051</v>
      </c>
      <c r="H23" s="3"/>
    </row>
    <row r="24" spans="1:8" x14ac:dyDescent="0.25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D24*INDEX(Lotteries!G:G,MATCH(C24,Lotteries!A:A,0))</f>
        <v>0.3125</v>
      </c>
      <c r="G24" s="3">
        <f>INDEX(Lotteries!F:F,MATCH(C24,Lotteries!A:A,0))*D24/INDEX(Lotteries!D:D,MATCH(C24,Lotteries!A:A,0))*(INDEX(Lotteries!D:D,MATCH(C24,Lotteries!A:A,0))-D24)/INDEX(Lotteries!D:D,MATCH(C24,Lotteries!A:A,0))*(INDEX(Lotteries!D:D,MATCH(C24,Lotteries!A:A,0))-INDEX(Lotteries!F:F,MATCH(C24,Lotteries!A:A,0)))/(INDEX(Lotteries!D:D,MATCH(C24,Lotteries!A:A,0))-1)</f>
        <v>0.28063322368421051</v>
      </c>
      <c r="H24" s="3"/>
    </row>
    <row r="25" spans="1:8" x14ac:dyDescent="0.25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D25*INDEX(Lotteries!G:G,MATCH(C25,Lotteries!A:A,0))</f>
        <v>0.3125</v>
      </c>
      <c r="G25" s="3">
        <f>INDEX(Lotteries!F:F,MATCH(C25,Lotteries!A:A,0))*D25/INDEX(Lotteries!D:D,MATCH(C25,Lotteries!A:A,0))*(INDEX(Lotteries!D:D,MATCH(C25,Lotteries!A:A,0))-D25)/INDEX(Lotteries!D:D,MATCH(C25,Lotteries!A:A,0))*(INDEX(Lotteries!D:D,MATCH(C25,Lotteries!A:A,0))-INDEX(Lotteries!F:F,MATCH(C25,Lotteries!A:A,0)))/(INDEX(Lotteries!D:D,MATCH(C25,Lotteries!A:A,0))-1)</f>
        <v>0.28063322368421051</v>
      </c>
      <c r="H25" s="3"/>
    </row>
    <row r="26" spans="1:8" x14ac:dyDescent="0.25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D26*INDEX(Lotteries!G:G,MATCH(C26,Lotteries!A:A,0))</f>
        <v>0.625</v>
      </c>
      <c r="G26" s="3">
        <f>INDEX(Lotteries!F:F,MATCH(C26,Lotteries!A:A,0))*D26/INDEX(Lotteries!D:D,MATCH(C26,Lotteries!A:A,0))*(INDEX(Lotteries!D:D,MATCH(C26,Lotteries!A:A,0))-D26)/INDEX(Lotteries!D:D,MATCH(C26,Lotteries!A:A,0))*(INDEX(Lotteries!D:D,MATCH(C26,Lotteries!A:A,0))-INDEX(Lotteries!F:F,MATCH(C26,Lotteries!A:A,0)))/(INDEX(Lotteries!D:D,MATCH(C26,Lotteries!A:A,0))-1)</f>
        <v>0.53042763157894735</v>
      </c>
      <c r="H26" s="3"/>
    </row>
    <row r="27" spans="1:8" x14ac:dyDescent="0.25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D27*INDEX(Lotteries!G:G,MATCH(C27,Lotteries!A:A,0))</f>
        <v>0.125</v>
      </c>
      <c r="G27" s="3">
        <f>INDEX(Lotteries!F:F,MATCH(C27,Lotteries!A:A,0))*D27/INDEX(Lotteries!D:D,MATCH(C27,Lotteries!A:A,0))*(INDEX(Lotteries!D:D,MATCH(C27,Lotteries!A:A,0))-D27)/INDEX(Lotteries!D:D,MATCH(C27,Lotteries!A:A,0))*(INDEX(Lotteries!D:D,MATCH(C27,Lotteries!A:A,0))-INDEX(Lotteries!F:F,MATCH(C27,Lotteries!A:A,0)))/(INDEX(Lotteries!D:D,MATCH(C27,Lotteries!A:A,0))-1)</f>
        <v>0.11595394736842106</v>
      </c>
      <c r="H27" s="3"/>
    </row>
    <row r="28" spans="1:8" x14ac:dyDescent="0.25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D28*INDEX(Lotteries!G:G,MATCH(C28,Lotteries!A:A,0))</f>
        <v>0.3125</v>
      </c>
      <c r="G28" s="3">
        <f>INDEX(Lotteries!F:F,MATCH(C28,Lotteries!A:A,0))*D28/INDEX(Lotteries!D:D,MATCH(C28,Lotteries!A:A,0))*(INDEX(Lotteries!D:D,MATCH(C28,Lotteries!A:A,0))-D28)/INDEX(Lotteries!D:D,MATCH(C28,Lotteries!A:A,0))*(INDEX(Lotteries!D:D,MATCH(C28,Lotteries!A:A,0))-INDEX(Lotteries!F:F,MATCH(C28,Lotteries!A:A,0)))/(INDEX(Lotteries!D:D,MATCH(C28,Lotteries!A:A,0))-1)</f>
        <v>0.28063322368421051</v>
      </c>
      <c r="H28" s="3"/>
    </row>
    <row r="29" spans="1:8" x14ac:dyDescent="0.25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D29*INDEX(Lotteries!G:G,MATCH(C29,Lotteries!A:A,0))</f>
        <v>0.625</v>
      </c>
      <c r="G29" s="3">
        <f>INDEX(Lotteries!F:F,MATCH(C29,Lotteries!A:A,0))*D29/INDEX(Lotteries!D:D,MATCH(C29,Lotteries!A:A,0))*(INDEX(Lotteries!D:D,MATCH(C29,Lotteries!A:A,0))-D29)/INDEX(Lotteries!D:D,MATCH(C29,Lotteries!A:A,0))*(INDEX(Lotteries!D:D,MATCH(C29,Lotteries!A:A,0))-INDEX(Lotteries!F:F,MATCH(C29,Lotteries!A:A,0)))/(INDEX(Lotteries!D:D,MATCH(C29,Lotteries!A:A,0))-1)</f>
        <v>0.53042763157894735</v>
      </c>
      <c r="H29" s="3"/>
    </row>
    <row r="30" spans="1:8" x14ac:dyDescent="0.25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D30*INDEX(Lotteries!G:G,MATCH(C30,Lotteries!A:A,0))</f>
        <v>0.3125</v>
      </c>
      <c r="G30" s="3">
        <f>INDEX(Lotteries!F:F,MATCH(C30,Lotteries!A:A,0))*D30/INDEX(Lotteries!D:D,MATCH(C30,Lotteries!A:A,0))*(INDEX(Lotteries!D:D,MATCH(C30,Lotteries!A:A,0))-D30)/INDEX(Lotteries!D:D,MATCH(C30,Lotteries!A:A,0))*(INDEX(Lotteries!D:D,MATCH(C30,Lotteries!A:A,0))-INDEX(Lotteries!F:F,MATCH(C30,Lotteries!A:A,0)))/(INDEX(Lotteries!D:D,MATCH(C30,Lotteries!A:A,0))-1)</f>
        <v>0.28063322368421051</v>
      </c>
      <c r="H30" s="3"/>
    </row>
    <row r="31" spans="1:8" x14ac:dyDescent="0.25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D31*INDEX(Lotteries!G:G,MATCH(C31,Lotteries!A:A,0))</f>
        <v>0.3125</v>
      </c>
      <c r="G31" s="3">
        <f>INDEX(Lotteries!F:F,MATCH(C31,Lotteries!A:A,0))*D31/INDEX(Lotteries!D:D,MATCH(C31,Lotteries!A:A,0))*(INDEX(Lotteries!D:D,MATCH(C31,Lotteries!A:A,0))-D31)/INDEX(Lotteries!D:D,MATCH(C31,Lotteries!A:A,0))*(INDEX(Lotteries!D:D,MATCH(C31,Lotteries!A:A,0))-INDEX(Lotteries!F:F,MATCH(C31,Lotteries!A:A,0)))/(INDEX(Lotteries!D:D,MATCH(C31,Lotteries!A:A,0))-1)</f>
        <v>0.28063322368421051</v>
      </c>
      <c r="H31" s="3"/>
    </row>
    <row r="32" spans="1:8" x14ac:dyDescent="0.25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D32*INDEX(Lotteries!G:G,MATCH(C32,Lotteries!A:A,0))</f>
        <v>0.3125</v>
      </c>
      <c r="G32" s="3">
        <f>INDEX(Lotteries!F:F,MATCH(C32,Lotteries!A:A,0))*D32/INDEX(Lotteries!D:D,MATCH(C32,Lotteries!A:A,0))*(INDEX(Lotteries!D:D,MATCH(C32,Lotteries!A:A,0))-D32)/INDEX(Lotteries!D:D,MATCH(C32,Lotteries!A:A,0))*(INDEX(Lotteries!D:D,MATCH(C32,Lotteries!A:A,0))-INDEX(Lotteries!F:F,MATCH(C32,Lotteries!A:A,0)))/(INDEX(Lotteries!D:D,MATCH(C32,Lotteries!A:A,0))-1)</f>
        <v>0.28063322368421051</v>
      </c>
      <c r="H32" s="3"/>
    </row>
    <row r="33" spans="1:8" x14ac:dyDescent="0.25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D33*INDEX(Lotteries!G:G,MATCH(C33,Lotteries!A:A,0))</f>
        <v>0.125</v>
      </c>
      <c r="G33" s="3">
        <f>INDEX(Lotteries!F:F,MATCH(C33,Lotteries!A:A,0))*D33/INDEX(Lotteries!D:D,MATCH(C33,Lotteries!A:A,0))*(INDEX(Lotteries!D:D,MATCH(C33,Lotteries!A:A,0))-D33)/INDEX(Lotteries!D:D,MATCH(C33,Lotteries!A:A,0))*(INDEX(Lotteries!D:D,MATCH(C33,Lotteries!A:A,0))-INDEX(Lotteries!F:F,MATCH(C33,Lotteries!A:A,0)))/(INDEX(Lotteries!D:D,MATCH(C33,Lotteries!A:A,0))-1)</f>
        <v>0.11595394736842106</v>
      </c>
      <c r="H33" s="3"/>
    </row>
    <row r="34" spans="1:8" x14ac:dyDescent="0.25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D34*INDEX(Lotteries!G:G,MATCH(C34,Lotteries!A:A,0))</f>
        <v>0.3125</v>
      </c>
      <c r="G34" s="3">
        <f>INDEX(Lotteries!F:F,MATCH(C34,Lotteries!A:A,0))*D34/INDEX(Lotteries!D:D,MATCH(C34,Lotteries!A:A,0))*(INDEX(Lotteries!D:D,MATCH(C34,Lotteries!A:A,0))-D34)/INDEX(Lotteries!D:D,MATCH(C34,Lotteries!A:A,0))*(INDEX(Lotteries!D:D,MATCH(C34,Lotteries!A:A,0))-INDEX(Lotteries!F:F,MATCH(C34,Lotteries!A:A,0)))/(INDEX(Lotteries!D:D,MATCH(C34,Lotteries!A:A,0))-1)</f>
        <v>0.28063322368421051</v>
      </c>
      <c r="H34" s="3"/>
    </row>
    <row r="35" spans="1:8" x14ac:dyDescent="0.25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D35*INDEX(Lotteries!G:G,MATCH(C35,Lotteries!A:A,0))</f>
        <v>0.3125</v>
      </c>
      <c r="G35" s="3">
        <f>INDEX(Lotteries!F:F,MATCH(C35,Lotteries!A:A,0))*D35/INDEX(Lotteries!D:D,MATCH(C35,Lotteries!A:A,0))*(INDEX(Lotteries!D:D,MATCH(C35,Lotteries!A:A,0))-D35)/INDEX(Lotteries!D:D,MATCH(C35,Lotteries!A:A,0))*(INDEX(Lotteries!D:D,MATCH(C35,Lotteries!A:A,0))-INDEX(Lotteries!F:F,MATCH(C35,Lotteries!A:A,0)))/(INDEX(Lotteries!D:D,MATCH(C35,Lotteries!A:A,0))-1)</f>
        <v>0.28063322368421051</v>
      </c>
      <c r="H35" s="3"/>
    </row>
    <row r="36" spans="1:8" x14ac:dyDescent="0.25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D36*INDEX(Lotteries!G:G,MATCH(C36,Lotteries!A:A,0))</f>
        <v>0.3125</v>
      </c>
      <c r="G36" s="3">
        <f>INDEX(Lotteries!F:F,MATCH(C36,Lotteries!A:A,0))*D36/INDEX(Lotteries!D:D,MATCH(C36,Lotteries!A:A,0))*(INDEX(Lotteries!D:D,MATCH(C36,Lotteries!A:A,0))-D36)/INDEX(Lotteries!D:D,MATCH(C36,Lotteries!A:A,0))*(INDEX(Lotteries!D:D,MATCH(C36,Lotteries!A:A,0))-INDEX(Lotteries!F:F,MATCH(C36,Lotteries!A:A,0)))/(INDEX(Lotteries!D:D,MATCH(C36,Lotteries!A:A,0))-1)</f>
        <v>0.28063322368421051</v>
      </c>
      <c r="H36" s="3"/>
    </row>
    <row r="37" spans="1:8" x14ac:dyDescent="0.25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D37*INDEX(Lotteries!G:G,MATCH(C37,Lotteries!A:A,0))</f>
        <v>6.3829787234042548E-2</v>
      </c>
      <c r="G37" s="3">
        <f>INDEX(Lotteries!F:F,MATCH(C37,Lotteries!A:A,0))*D37/INDEX(Lotteries!D:D,MATCH(C37,Lotteries!A:A,0))*(INDEX(Lotteries!D:D,MATCH(C37,Lotteries!A:A,0))-D37)/INDEX(Lotteries!D:D,MATCH(C37,Lotteries!A:A,0))*(INDEX(Lotteries!D:D,MATCH(C37,Lotteries!A:A,0))-INDEX(Lotteries!F:F,MATCH(C37,Lotteries!A:A,0)))/(INDEX(Lotteries!D:D,MATCH(C37,Lotteries!A:A,0))-1)</f>
        <v>6.1462224298748667E-2</v>
      </c>
      <c r="H37" s="3"/>
    </row>
    <row r="38" spans="1:8" x14ac:dyDescent="0.25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D38*INDEX(Lotteries!G:G,MATCH(C38,Lotteries!A:A,0))</f>
        <v>0.31914893617021273</v>
      </c>
      <c r="G38" s="3">
        <f>INDEX(Lotteries!F:F,MATCH(C38,Lotteries!A:A,0))*D38/INDEX(Lotteries!D:D,MATCH(C38,Lotteries!A:A,0))*(INDEX(Lotteries!D:D,MATCH(C38,Lotteries!A:A,0))-D38)/INDEX(Lotteries!D:D,MATCH(C38,Lotteries!A:A,0))*(INDEX(Lotteries!D:D,MATCH(C38,Lotteries!A:A,0))-INDEX(Lotteries!F:F,MATCH(C38,Lotteries!A:A,0)))/(INDEX(Lotteries!D:D,MATCH(C38,Lotteries!A:A,0))-1)</f>
        <v>0.2940934388488512</v>
      </c>
      <c r="H38" s="3"/>
    </row>
    <row r="39" spans="1:8" x14ac:dyDescent="0.25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D39*INDEX(Lotteries!G:G,MATCH(C39,Lotteries!A:A,0))</f>
        <v>0.31914893617021273</v>
      </c>
      <c r="G39" s="3">
        <f>INDEX(Lotteries!F:F,MATCH(C39,Lotteries!A:A,0))*D39/INDEX(Lotteries!D:D,MATCH(C39,Lotteries!A:A,0))*(INDEX(Lotteries!D:D,MATCH(C39,Lotteries!A:A,0))-D39)/INDEX(Lotteries!D:D,MATCH(C39,Lotteries!A:A,0))*(INDEX(Lotteries!D:D,MATCH(C39,Lotteries!A:A,0))-INDEX(Lotteries!F:F,MATCH(C39,Lotteries!A:A,0)))/(INDEX(Lotteries!D:D,MATCH(C39,Lotteries!A:A,0))-1)</f>
        <v>0.2940934388488512</v>
      </c>
      <c r="H39" s="3"/>
    </row>
    <row r="40" spans="1:8" x14ac:dyDescent="0.25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D40*INDEX(Lotteries!G:G,MATCH(C40,Lotteries!A:A,0))</f>
        <v>0.38297872340425532</v>
      </c>
      <c r="G40" s="3">
        <f>INDEX(Lotteries!F:F,MATCH(C40,Lotteries!A:A,0))*D40/INDEX(Lotteries!D:D,MATCH(C40,Lotteries!A:A,0))*(INDEX(Lotteries!D:D,MATCH(C40,Lotteries!A:A,0))-D40)/INDEX(Lotteries!D:D,MATCH(C40,Lotteries!A:A,0))*(INDEX(Lotteries!D:D,MATCH(C40,Lotteries!A:A,0))-INDEX(Lotteries!F:F,MATCH(C40,Lotteries!A:A,0)))/(INDEX(Lotteries!D:D,MATCH(C40,Lotteries!A:A,0))-1)</f>
        <v>0.34894682182515374</v>
      </c>
      <c r="H40" s="3"/>
    </row>
    <row r="41" spans="1:8" x14ac:dyDescent="0.25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D41*INDEX(Lotteries!G:G,MATCH(C41,Lotteries!A:A,0))</f>
        <v>0.31914893617021273</v>
      </c>
      <c r="G41" s="3">
        <f>INDEX(Lotteries!F:F,MATCH(C41,Lotteries!A:A,0))*D41/INDEX(Lotteries!D:D,MATCH(C41,Lotteries!A:A,0))*(INDEX(Lotteries!D:D,MATCH(C41,Lotteries!A:A,0))-D41)/INDEX(Lotteries!D:D,MATCH(C41,Lotteries!A:A,0))*(INDEX(Lotteries!D:D,MATCH(C41,Lotteries!A:A,0))-INDEX(Lotteries!F:F,MATCH(C41,Lotteries!A:A,0)))/(INDEX(Lotteries!D:D,MATCH(C41,Lotteries!A:A,0))-1)</f>
        <v>0.2940934388488512</v>
      </c>
      <c r="H41" s="3"/>
    </row>
    <row r="42" spans="1:8" x14ac:dyDescent="0.25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D42*INDEX(Lotteries!G:G,MATCH(C42,Lotteries!A:A,0))</f>
        <v>0.15957446808510636</v>
      </c>
      <c r="G42" s="3">
        <f>INDEX(Lotteries!F:F,MATCH(C42,Lotteries!A:A,0))*D42/INDEX(Lotteries!D:D,MATCH(C42,Lotteries!A:A,0))*(INDEX(Lotteries!D:D,MATCH(C42,Lotteries!A:A,0))-D42)/INDEX(Lotteries!D:D,MATCH(C42,Lotteries!A:A,0))*(INDEX(Lotteries!D:D,MATCH(C42,Lotteries!A:A,0))-INDEX(Lotteries!F:F,MATCH(C42,Lotteries!A:A,0)))/(INDEX(Lotteries!D:D,MATCH(C42,Lotteries!A:A,0))-1)</f>
        <v>0.15117724525095441</v>
      </c>
      <c r="H42" s="3"/>
    </row>
    <row r="43" spans="1:8" x14ac:dyDescent="0.25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D43*INDEX(Lotteries!G:G,MATCH(C43,Lotteries!A:A,0))</f>
        <v>0.31914893617021273</v>
      </c>
      <c r="G43" s="3">
        <f>INDEX(Lotteries!F:F,MATCH(C43,Lotteries!A:A,0))*D43/INDEX(Lotteries!D:D,MATCH(C43,Lotteries!A:A,0))*(INDEX(Lotteries!D:D,MATCH(C43,Lotteries!A:A,0))-D43)/INDEX(Lotteries!D:D,MATCH(C43,Lotteries!A:A,0))*(INDEX(Lotteries!D:D,MATCH(C43,Lotteries!A:A,0))-INDEX(Lotteries!F:F,MATCH(C43,Lotteries!A:A,0)))/(INDEX(Lotteries!D:D,MATCH(C43,Lotteries!A:A,0))-1)</f>
        <v>0.2940934388488512</v>
      </c>
      <c r="H43" s="3"/>
    </row>
    <row r="44" spans="1:8" x14ac:dyDescent="0.25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D44*INDEX(Lotteries!G:G,MATCH(C44,Lotteries!A:A,0))</f>
        <v>0.31914893617021273</v>
      </c>
      <c r="G44" s="3">
        <f>INDEX(Lotteries!F:F,MATCH(C44,Lotteries!A:A,0))*D44/INDEX(Lotteries!D:D,MATCH(C44,Lotteries!A:A,0))*(INDEX(Lotteries!D:D,MATCH(C44,Lotteries!A:A,0))-D44)/INDEX(Lotteries!D:D,MATCH(C44,Lotteries!A:A,0))*(INDEX(Lotteries!D:D,MATCH(C44,Lotteries!A:A,0))-INDEX(Lotteries!F:F,MATCH(C44,Lotteries!A:A,0)))/(INDEX(Lotteries!D:D,MATCH(C44,Lotteries!A:A,0))-1)</f>
        <v>0.2940934388488512</v>
      </c>
      <c r="H44" s="3"/>
    </row>
    <row r="45" spans="1:8" x14ac:dyDescent="0.25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D45*INDEX(Lotteries!G:G,MATCH(C45,Lotteries!A:A,0))</f>
        <v>0.9893617021276595</v>
      </c>
      <c r="G45" s="3">
        <f>INDEX(Lotteries!F:F,MATCH(C45,Lotteries!A:A,0))*D45/INDEX(Lotteries!D:D,MATCH(C45,Lotteries!A:A,0))*(INDEX(Lotteries!D:D,MATCH(C45,Lotteries!A:A,0))-D45)/INDEX(Lotteries!D:D,MATCH(C45,Lotteries!A:A,0))*(INDEX(Lotteries!D:D,MATCH(C45,Lotteries!A:A,0))-INDEX(Lotteries!F:F,MATCH(C45,Lotteries!A:A,0)))/(INDEX(Lotteries!D:D,MATCH(C45,Lotteries!A:A,0))-1)</f>
        <v>0.80413076790862847</v>
      </c>
      <c r="H45" s="3"/>
    </row>
    <row r="46" spans="1:8" x14ac:dyDescent="0.25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D46*INDEX(Lotteries!G:G,MATCH(C46,Lotteries!A:A,0))</f>
        <v>6.3829787234042548E-2</v>
      </c>
      <c r="G46" s="3">
        <f>INDEX(Lotteries!F:F,MATCH(C46,Lotteries!A:A,0))*D46/INDEX(Lotteries!D:D,MATCH(C46,Lotteries!A:A,0))*(INDEX(Lotteries!D:D,MATCH(C46,Lotteries!A:A,0))-D46)/INDEX(Lotteries!D:D,MATCH(C46,Lotteries!A:A,0))*(INDEX(Lotteries!D:D,MATCH(C46,Lotteries!A:A,0))-INDEX(Lotteries!F:F,MATCH(C46,Lotteries!A:A,0)))/(INDEX(Lotteries!D:D,MATCH(C46,Lotteries!A:A,0))-1)</f>
        <v>6.1462224298748667E-2</v>
      </c>
      <c r="H46" s="3"/>
    </row>
    <row r="47" spans="1:8" x14ac:dyDescent="0.25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D47*INDEX(Lotteries!G:G,MATCH(C47,Lotteries!A:A,0))</f>
        <v>0.31914893617021273</v>
      </c>
      <c r="G47" s="3">
        <f>INDEX(Lotteries!F:F,MATCH(C47,Lotteries!A:A,0))*D47/INDEX(Lotteries!D:D,MATCH(C47,Lotteries!A:A,0))*(INDEX(Lotteries!D:D,MATCH(C47,Lotteries!A:A,0))-D47)/INDEX(Lotteries!D:D,MATCH(C47,Lotteries!A:A,0))*(INDEX(Lotteries!D:D,MATCH(C47,Lotteries!A:A,0))-INDEX(Lotteries!F:F,MATCH(C47,Lotteries!A:A,0)))/(INDEX(Lotteries!D:D,MATCH(C47,Lotteries!A:A,0))-1)</f>
        <v>0.2940934388488512</v>
      </c>
      <c r="H47" s="3"/>
    </row>
    <row r="48" spans="1:8" x14ac:dyDescent="0.25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D48*INDEX(Lotteries!G:G,MATCH(C48,Lotteries!A:A,0))</f>
        <v>0.63829787234042545</v>
      </c>
      <c r="G48" s="3">
        <f>INDEX(Lotteries!F:F,MATCH(C48,Lotteries!A:A,0))*D48/INDEX(Lotteries!D:D,MATCH(C48,Lotteries!A:A,0))*(INDEX(Lotteries!D:D,MATCH(C48,Lotteries!A:A,0))-D48)/INDEX(Lotteries!D:D,MATCH(C48,Lotteries!A:A,0))*(INDEX(Lotteries!D:D,MATCH(C48,Lotteries!A:A,0))-INDEX(Lotteries!F:F,MATCH(C48,Lotteries!A:A,0)))/(INDEX(Lotteries!D:D,MATCH(C48,Lotteries!A:A,0))-1)</f>
        <v>0.55514267108547199</v>
      </c>
      <c r="H48" s="3"/>
    </row>
    <row r="49" spans="1:8" x14ac:dyDescent="0.25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D49*INDEX(Lotteries!G:G,MATCH(C49,Lotteries!A:A,0))</f>
        <v>0.38297872340425532</v>
      </c>
      <c r="G49" s="3">
        <f>INDEX(Lotteries!F:F,MATCH(C49,Lotteries!A:A,0))*D49/INDEX(Lotteries!D:D,MATCH(C49,Lotteries!A:A,0))*(INDEX(Lotteries!D:D,MATCH(C49,Lotteries!A:A,0))-D49)/INDEX(Lotteries!D:D,MATCH(C49,Lotteries!A:A,0))*(INDEX(Lotteries!D:D,MATCH(C49,Lotteries!A:A,0))-INDEX(Lotteries!F:F,MATCH(C49,Lotteries!A:A,0)))/(INDEX(Lotteries!D:D,MATCH(C49,Lotteries!A:A,0))-1)</f>
        <v>0.34894682182515374</v>
      </c>
      <c r="H49" s="3"/>
    </row>
    <row r="50" spans="1:8" x14ac:dyDescent="0.25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D50*INDEX(Lotteries!G:G,MATCH(C50,Lotteries!A:A,0))</f>
        <v>0.31914893617021273</v>
      </c>
      <c r="G50" s="3">
        <f>INDEX(Lotteries!F:F,MATCH(C50,Lotteries!A:A,0))*D50/INDEX(Lotteries!D:D,MATCH(C50,Lotteries!A:A,0))*(INDEX(Lotteries!D:D,MATCH(C50,Lotteries!A:A,0))-D50)/INDEX(Lotteries!D:D,MATCH(C50,Lotteries!A:A,0))*(INDEX(Lotteries!D:D,MATCH(C50,Lotteries!A:A,0))-INDEX(Lotteries!F:F,MATCH(C50,Lotteries!A:A,0)))/(INDEX(Lotteries!D:D,MATCH(C50,Lotteries!A:A,0))-1)</f>
        <v>0.2940934388488512</v>
      </c>
      <c r="H50" s="3"/>
    </row>
    <row r="51" spans="1:8" x14ac:dyDescent="0.25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D51*INDEX(Lotteries!G:G,MATCH(C51,Lotteries!A:A,0))</f>
        <v>0.31914893617021273</v>
      </c>
      <c r="G51" s="3">
        <f>INDEX(Lotteries!F:F,MATCH(C51,Lotteries!A:A,0))*D51/INDEX(Lotteries!D:D,MATCH(C51,Lotteries!A:A,0))*(INDEX(Lotteries!D:D,MATCH(C51,Lotteries!A:A,0))-D51)/INDEX(Lotteries!D:D,MATCH(C51,Lotteries!A:A,0))*(INDEX(Lotteries!D:D,MATCH(C51,Lotteries!A:A,0))-INDEX(Lotteries!F:F,MATCH(C51,Lotteries!A:A,0)))/(INDEX(Lotteries!D:D,MATCH(C51,Lotteries!A:A,0))-1)</f>
        <v>0.2940934388488512</v>
      </c>
      <c r="H51" s="3"/>
    </row>
    <row r="52" spans="1:8" x14ac:dyDescent="0.25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D52*INDEX(Lotteries!G:G,MATCH(C52,Lotteries!A:A,0))</f>
        <v>9.5744680851063829E-2</v>
      </c>
      <c r="G52" s="3">
        <f>INDEX(Lotteries!F:F,MATCH(C52,Lotteries!A:A,0))*D52/INDEX(Lotteries!D:D,MATCH(C52,Lotteries!A:A,0))*(INDEX(Lotteries!D:D,MATCH(C52,Lotteries!A:A,0))-D52)/INDEX(Lotteries!D:D,MATCH(C52,Lotteries!A:A,0))*(INDEX(Lotteries!D:D,MATCH(C52,Lotteries!A:A,0))-INDEX(Lotteries!F:F,MATCH(C52,Lotteries!A:A,0)))/(INDEX(Lotteries!D:D,MATCH(C52,Lotteries!A:A,0))-1)</f>
        <v>9.1697673348939551E-2</v>
      </c>
      <c r="H52" s="3"/>
    </row>
    <row r="53" spans="1:8" x14ac:dyDescent="0.25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D53*INDEX(Lotteries!G:G,MATCH(C53,Lotteries!A:A,0))</f>
        <v>0.15957446808510636</v>
      </c>
      <c r="G53" s="3">
        <f>INDEX(Lotteries!F:F,MATCH(C53,Lotteries!A:A,0))*D53/INDEX(Lotteries!D:D,MATCH(C53,Lotteries!A:A,0))*(INDEX(Lotteries!D:D,MATCH(C53,Lotteries!A:A,0))-D53)/INDEX(Lotteries!D:D,MATCH(C53,Lotteries!A:A,0))*(INDEX(Lotteries!D:D,MATCH(C53,Lotteries!A:A,0))-INDEX(Lotteries!F:F,MATCH(C53,Lotteries!A:A,0)))/(INDEX(Lotteries!D:D,MATCH(C53,Lotteries!A:A,0))-1)</f>
        <v>0.15117724525095441</v>
      </c>
      <c r="H53" s="3"/>
    </row>
    <row r="54" spans="1:8" x14ac:dyDescent="0.25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D54*INDEX(Lotteries!G:G,MATCH(C54,Lotteries!A:A,0))</f>
        <v>0.31914893617021273</v>
      </c>
      <c r="G54" s="3">
        <f>INDEX(Lotteries!F:F,MATCH(C54,Lotteries!A:A,0))*D54/INDEX(Lotteries!D:D,MATCH(C54,Lotteries!A:A,0))*(INDEX(Lotteries!D:D,MATCH(C54,Lotteries!A:A,0))-D54)/INDEX(Lotteries!D:D,MATCH(C54,Lotteries!A:A,0))*(INDEX(Lotteries!D:D,MATCH(C54,Lotteries!A:A,0))-INDEX(Lotteries!F:F,MATCH(C54,Lotteries!A:A,0)))/(INDEX(Lotteries!D:D,MATCH(C54,Lotteries!A:A,0))-1)</f>
        <v>0.2940934388488512</v>
      </c>
      <c r="H54" s="3"/>
    </row>
    <row r="55" spans="1:8" x14ac:dyDescent="0.25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D55*INDEX(Lotteries!G:G,MATCH(C55,Lotteries!A:A,0))</f>
        <v>0.19148936170212766</v>
      </c>
      <c r="G55" s="3">
        <f>INDEX(Lotteries!F:F,MATCH(C55,Lotteries!A:A,0))*D55/INDEX(Lotteries!D:D,MATCH(C55,Lotteries!A:A,0))*(INDEX(Lotteries!D:D,MATCH(C55,Lotteries!A:A,0))-D55)/INDEX(Lotteries!D:D,MATCH(C55,Lotteries!A:A,0))*(INDEX(Lotteries!D:D,MATCH(C55,Lotteries!A:A,0))-INDEX(Lotteries!F:F,MATCH(C55,Lotteries!A:A,0)))/(INDEX(Lotteries!D:D,MATCH(C55,Lotteries!A:A,0))-1)</f>
        <v>0.1804213681027784</v>
      </c>
      <c r="H55" s="3"/>
    </row>
    <row r="56" spans="1:8" x14ac:dyDescent="0.25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D56*INDEX(Lotteries!G:G,MATCH(C56,Lotteries!A:A,0))</f>
        <v>0.29411764705882354</v>
      </c>
      <c r="G56" s="3">
        <f>INDEX(Lotteries!F:F,MATCH(C56,Lotteries!A:A,0))*D56/INDEX(Lotteries!D:D,MATCH(C56,Lotteries!A:A,0))*(INDEX(Lotteries!D:D,MATCH(C56,Lotteries!A:A,0))-D56)/INDEX(Lotteries!D:D,MATCH(C56,Lotteries!A:A,0))*(INDEX(Lotteries!D:D,MATCH(C56,Lotteries!A:A,0))-INDEX(Lotteries!F:F,MATCH(C56,Lotteries!A:A,0)))/(INDEX(Lotteries!D:D,MATCH(C56,Lotteries!A:A,0))-1)</f>
        <v>0.27026473659425487</v>
      </c>
      <c r="H56" s="3"/>
    </row>
    <row r="57" spans="1:8" x14ac:dyDescent="0.25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D57*INDEX(Lotteries!G:G,MATCH(C57,Lotteries!A:A,0))</f>
        <v>0.29411764705882354</v>
      </c>
      <c r="G57" s="3">
        <f>INDEX(Lotteries!F:F,MATCH(C57,Lotteries!A:A,0))*D57/INDEX(Lotteries!D:D,MATCH(C57,Lotteries!A:A,0))*(INDEX(Lotteries!D:D,MATCH(C57,Lotteries!A:A,0))-D57)/INDEX(Lotteries!D:D,MATCH(C57,Lotteries!A:A,0))*(INDEX(Lotteries!D:D,MATCH(C57,Lotteries!A:A,0))-INDEX(Lotteries!F:F,MATCH(C57,Lotteries!A:A,0)))/(INDEX(Lotteries!D:D,MATCH(C57,Lotteries!A:A,0))-1)</f>
        <v>0.27026473659425487</v>
      </c>
      <c r="H57" s="3"/>
    </row>
    <row r="58" spans="1:8" x14ac:dyDescent="0.25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D58*INDEX(Lotteries!G:G,MATCH(C58,Lotteries!A:A,0))</f>
        <v>0.29411764705882354</v>
      </c>
      <c r="G58" s="3">
        <f>INDEX(Lotteries!F:F,MATCH(C58,Lotteries!A:A,0))*D58/INDEX(Lotteries!D:D,MATCH(C58,Lotteries!A:A,0))*(INDEX(Lotteries!D:D,MATCH(C58,Lotteries!A:A,0))-D58)/INDEX(Lotteries!D:D,MATCH(C58,Lotteries!A:A,0))*(INDEX(Lotteries!D:D,MATCH(C58,Lotteries!A:A,0))-INDEX(Lotteries!F:F,MATCH(C58,Lotteries!A:A,0)))/(INDEX(Lotteries!D:D,MATCH(C58,Lotteries!A:A,0))-1)</f>
        <v>0.27026473659425487</v>
      </c>
      <c r="H58" s="3"/>
    </row>
    <row r="59" spans="1:8" x14ac:dyDescent="0.25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D59*INDEX(Lotteries!G:G,MATCH(C59,Lotteries!A:A,0))</f>
        <v>0.14705882352941177</v>
      </c>
      <c r="G59" s="3">
        <f>INDEX(Lotteries!F:F,MATCH(C59,Lotteries!A:A,0))*D59/INDEX(Lotteries!D:D,MATCH(C59,Lotteries!A:A,0))*(INDEX(Lotteries!D:D,MATCH(C59,Lotteries!A:A,0))-D59)/INDEX(Lotteries!D:D,MATCH(C59,Lotteries!A:A,0))*(INDEX(Lotteries!D:D,MATCH(C59,Lotteries!A:A,0))-INDEX(Lotteries!F:F,MATCH(C59,Lotteries!A:A,0)))/(INDEX(Lotteries!D:D,MATCH(C59,Lotteries!A:A,0))-1)</f>
        <v>0.13935525480641264</v>
      </c>
      <c r="H59" s="3"/>
    </row>
    <row r="60" spans="1:8" x14ac:dyDescent="0.25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D60*INDEX(Lotteries!G:G,MATCH(C60,Lotteries!A:A,0))</f>
        <v>0.58823529411764708</v>
      </c>
      <c r="G60" s="3">
        <f>INDEX(Lotteries!F:F,MATCH(C60,Lotteries!A:A,0))*D60/INDEX(Lotteries!D:D,MATCH(C60,Lotteries!A:A,0))*(INDEX(Lotteries!D:D,MATCH(C60,Lotteries!A:A,0))-D60)/INDEX(Lotteries!D:D,MATCH(C60,Lotteries!A:A,0))*(INDEX(Lotteries!D:D,MATCH(C60,Lotteries!A:A,0))-INDEX(Lotteries!F:F,MATCH(C60,Lotteries!A:A,0)))/(INDEX(Lotteries!D:D,MATCH(C60,Lotteries!A:A,0))-1)</f>
        <v>0.50674638111422776</v>
      </c>
      <c r="H60" s="3"/>
    </row>
    <row r="61" spans="1:8" x14ac:dyDescent="0.25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D61*INDEX(Lotteries!G:G,MATCH(C61,Lotteries!A:A,0))</f>
        <v>0.14705882352941177</v>
      </c>
      <c r="G61" s="3">
        <f>INDEX(Lotteries!F:F,MATCH(C61,Lotteries!A:A,0))*D61/INDEX(Lotteries!D:D,MATCH(C61,Lotteries!A:A,0))*(INDEX(Lotteries!D:D,MATCH(C61,Lotteries!A:A,0))-D61)/INDEX(Lotteries!D:D,MATCH(C61,Lotteries!A:A,0))*(INDEX(Lotteries!D:D,MATCH(C61,Lotteries!A:A,0))-INDEX(Lotteries!F:F,MATCH(C61,Lotteries!A:A,0)))/(INDEX(Lotteries!D:D,MATCH(C61,Lotteries!A:A,0))-1)</f>
        <v>0.13935525480641264</v>
      </c>
      <c r="H61" s="3"/>
    </row>
    <row r="62" spans="1:8" x14ac:dyDescent="0.25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D62*INDEX(Lotteries!G:G,MATCH(C62,Lotteries!A:A,0))</f>
        <v>0.14705882352941177</v>
      </c>
      <c r="G62" s="3">
        <f>INDEX(Lotteries!F:F,MATCH(C62,Lotteries!A:A,0))*D62/INDEX(Lotteries!D:D,MATCH(C62,Lotteries!A:A,0))*(INDEX(Lotteries!D:D,MATCH(C62,Lotteries!A:A,0))-D62)/INDEX(Lotteries!D:D,MATCH(C62,Lotteries!A:A,0))*(INDEX(Lotteries!D:D,MATCH(C62,Lotteries!A:A,0))-INDEX(Lotteries!F:F,MATCH(C62,Lotteries!A:A,0)))/(INDEX(Lotteries!D:D,MATCH(C62,Lotteries!A:A,0))-1)</f>
        <v>0.13935525480641264</v>
      </c>
      <c r="H62" s="3"/>
    </row>
    <row r="63" spans="1:8" x14ac:dyDescent="0.25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D63*INDEX(Lotteries!G:G,MATCH(C63,Lotteries!A:A,0))</f>
        <v>0.44117647058823528</v>
      </c>
      <c r="G63" s="3">
        <f>INDEX(Lotteries!F:F,MATCH(C63,Lotteries!A:A,0))*D63/INDEX(Lotteries!D:D,MATCH(C63,Lotteries!A:A,0))*(INDEX(Lotteries!D:D,MATCH(C63,Lotteries!A:A,0))-D63)/INDEX(Lotteries!D:D,MATCH(C63,Lotteries!A:A,0))*(INDEX(Lotteries!D:D,MATCH(C63,Lotteries!A:A,0))-INDEX(Lotteries!F:F,MATCH(C63,Lotteries!A:A,0)))/(INDEX(Lotteries!D:D,MATCH(C63,Lotteries!A:A,0))-1)</f>
        <v>0.39272844536352647</v>
      </c>
      <c r="H63" s="3"/>
    </row>
    <row r="64" spans="1:8" x14ac:dyDescent="0.25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D64*INDEX(Lotteries!G:G,MATCH(C64,Lotteries!A:A,0))</f>
        <v>0.14705882352941177</v>
      </c>
      <c r="G64" s="3">
        <f>INDEX(Lotteries!F:F,MATCH(C64,Lotteries!A:A,0))*D64/INDEX(Lotteries!D:D,MATCH(C64,Lotteries!A:A,0))*(INDEX(Lotteries!D:D,MATCH(C64,Lotteries!A:A,0))-D64)/INDEX(Lotteries!D:D,MATCH(C64,Lotteries!A:A,0))*(INDEX(Lotteries!D:D,MATCH(C64,Lotteries!A:A,0))-INDEX(Lotteries!F:F,MATCH(C64,Lotteries!A:A,0)))/(INDEX(Lotteries!D:D,MATCH(C64,Lotteries!A:A,0))-1)</f>
        <v>0.13935525480641264</v>
      </c>
      <c r="H64" s="3"/>
    </row>
    <row r="65" spans="1:8" x14ac:dyDescent="0.25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D65*INDEX(Lotteries!G:G,MATCH(C65,Lotteries!A:A,0))</f>
        <v>0.29411764705882354</v>
      </c>
      <c r="G65" s="3">
        <f>INDEX(Lotteries!F:F,MATCH(C65,Lotteries!A:A,0))*D65/INDEX(Lotteries!D:D,MATCH(C65,Lotteries!A:A,0))*(INDEX(Lotteries!D:D,MATCH(C65,Lotteries!A:A,0))-D65)/INDEX(Lotteries!D:D,MATCH(C65,Lotteries!A:A,0))*(INDEX(Lotteries!D:D,MATCH(C65,Lotteries!A:A,0))-INDEX(Lotteries!F:F,MATCH(C65,Lotteries!A:A,0)))/(INDEX(Lotteries!D:D,MATCH(C65,Lotteries!A:A,0))-1)</f>
        <v>0.27026473659425487</v>
      </c>
      <c r="H65" s="3"/>
    </row>
    <row r="66" spans="1:8" x14ac:dyDescent="0.25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D66*INDEX(Lotteries!G:G,MATCH(C66,Lotteries!A:A,0))</f>
        <v>0.29411764705882354</v>
      </c>
      <c r="G66" s="3">
        <f>INDEX(Lotteries!F:F,MATCH(C66,Lotteries!A:A,0))*D66/INDEX(Lotteries!D:D,MATCH(C66,Lotteries!A:A,0))*(INDEX(Lotteries!D:D,MATCH(C66,Lotteries!A:A,0))-D66)/INDEX(Lotteries!D:D,MATCH(C66,Lotteries!A:A,0))*(INDEX(Lotteries!D:D,MATCH(C66,Lotteries!A:A,0))-INDEX(Lotteries!F:F,MATCH(C66,Lotteries!A:A,0)))/(INDEX(Lotteries!D:D,MATCH(C66,Lotteries!A:A,0))-1)</f>
        <v>0.27026473659425487</v>
      </c>
      <c r="H66" s="3"/>
    </row>
    <row r="67" spans="1:8" x14ac:dyDescent="0.25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D67*INDEX(Lotteries!G:G,MATCH(C67,Lotteries!A:A,0))</f>
        <v>0.29411764705882354</v>
      </c>
      <c r="G67" s="3">
        <f>INDEX(Lotteries!F:F,MATCH(C67,Lotteries!A:A,0))*D67/INDEX(Lotteries!D:D,MATCH(C67,Lotteries!A:A,0))*(INDEX(Lotteries!D:D,MATCH(C67,Lotteries!A:A,0))-D67)/INDEX(Lotteries!D:D,MATCH(C67,Lotteries!A:A,0))*(INDEX(Lotteries!D:D,MATCH(C67,Lotteries!A:A,0))-INDEX(Lotteries!F:F,MATCH(C67,Lotteries!A:A,0)))/(INDEX(Lotteries!D:D,MATCH(C67,Lotteries!A:A,0))-1)</f>
        <v>0.27026473659425487</v>
      </c>
      <c r="H67" s="3"/>
    </row>
    <row r="68" spans="1:8" x14ac:dyDescent="0.25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D68*INDEX(Lotteries!G:G,MATCH(C68,Lotteries!A:A,0))</f>
        <v>0.29411764705882354</v>
      </c>
      <c r="G68" s="3">
        <f>INDEX(Lotteries!F:F,MATCH(C68,Lotteries!A:A,0))*D68/INDEX(Lotteries!D:D,MATCH(C68,Lotteries!A:A,0))*(INDEX(Lotteries!D:D,MATCH(C68,Lotteries!A:A,0))-D68)/INDEX(Lotteries!D:D,MATCH(C68,Lotteries!A:A,0))*(INDEX(Lotteries!D:D,MATCH(C68,Lotteries!A:A,0))-INDEX(Lotteries!F:F,MATCH(C68,Lotteries!A:A,0)))/(INDEX(Lotteries!D:D,MATCH(C68,Lotteries!A:A,0))-1)</f>
        <v>0.27026473659425487</v>
      </c>
      <c r="H68" s="3"/>
    </row>
    <row r="69" spans="1:8" x14ac:dyDescent="0.25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D69*INDEX(Lotteries!G:G,MATCH(C69,Lotteries!A:A,0))</f>
        <v>0.44117647058823528</v>
      </c>
      <c r="G69" s="3">
        <f>INDEX(Lotteries!F:F,MATCH(C69,Lotteries!A:A,0))*D69/INDEX(Lotteries!D:D,MATCH(C69,Lotteries!A:A,0))*(INDEX(Lotteries!D:D,MATCH(C69,Lotteries!A:A,0))-D69)/INDEX(Lotteries!D:D,MATCH(C69,Lotteries!A:A,0))*(INDEX(Lotteries!D:D,MATCH(C69,Lotteries!A:A,0))-INDEX(Lotteries!F:F,MATCH(C69,Lotteries!A:A,0)))/(INDEX(Lotteries!D:D,MATCH(C69,Lotteries!A:A,0))-1)</f>
        <v>0.39272844536352647</v>
      </c>
      <c r="H69" s="3"/>
    </row>
    <row r="70" spans="1:8" x14ac:dyDescent="0.25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D70*INDEX(Lotteries!G:G,MATCH(C70,Lotteries!A:A,0))</f>
        <v>0.58823529411764708</v>
      </c>
      <c r="G70" s="3">
        <f>INDEX(Lotteries!F:F,MATCH(C70,Lotteries!A:A,0))*D70/INDEX(Lotteries!D:D,MATCH(C70,Lotteries!A:A,0))*(INDEX(Lotteries!D:D,MATCH(C70,Lotteries!A:A,0))-D70)/INDEX(Lotteries!D:D,MATCH(C70,Lotteries!A:A,0))*(INDEX(Lotteries!D:D,MATCH(C70,Lotteries!A:A,0))-INDEX(Lotteries!F:F,MATCH(C70,Lotteries!A:A,0)))/(INDEX(Lotteries!D:D,MATCH(C70,Lotteries!A:A,0))-1)</f>
        <v>0.50674638111422776</v>
      </c>
      <c r="H70" s="3"/>
    </row>
    <row r="71" spans="1:8" x14ac:dyDescent="0.25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D71*INDEX(Lotteries!G:G,MATCH(C71,Lotteries!A:A,0))</f>
        <v>0.29411764705882354</v>
      </c>
      <c r="G71" s="3">
        <f>INDEX(Lotteries!F:F,MATCH(C71,Lotteries!A:A,0))*D71/INDEX(Lotteries!D:D,MATCH(C71,Lotteries!A:A,0))*(INDEX(Lotteries!D:D,MATCH(C71,Lotteries!A:A,0))-D71)/INDEX(Lotteries!D:D,MATCH(C71,Lotteries!A:A,0))*(INDEX(Lotteries!D:D,MATCH(C71,Lotteries!A:A,0))-INDEX(Lotteries!F:F,MATCH(C71,Lotteries!A:A,0)))/(INDEX(Lotteries!D:D,MATCH(C71,Lotteries!A:A,0))-1)</f>
        <v>0.27026473659425487</v>
      </c>
      <c r="H71" s="3"/>
    </row>
    <row r="72" spans="1:8" x14ac:dyDescent="0.25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D72*INDEX(Lotteries!G:G,MATCH(C72,Lotteries!A:A,0))</f>
        <v>0.41666666666666663</v>
      </c>
      <c r="G72" s="3">
        <f>INDEX(Lotteries!F:F,MATCH(C72,Lotteries!A:A,0))*D72/INDEX(Lotteries!D:D,MATCH(C72,Lotteries!A:A,0))*(INDEX(Lotteries!D:D,MATCH(C72,Lotteries!A:A,0))-D72)/INDEX(Lotteries!D:D,MATCH(C72,Lotteries!A:A,0))*(INDEX(Lotteries!D:D,MATCH(C72,Lotteries!A:A,0))-INDEX(Lotteries!F:F,MATCH(C72,Lotteries!A:A,0)))/(INDEX(Lotteries!D:D,MATCH(C72,Lotteries!A:A,0))-1)</f>
        <v>0.3691059757236228</v>
      </c>
      <c r="H72" s="3"/>
    </row>
    <row r="73" spans="1:8" x14ac:dyDescent="0.25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D73*INDEX(Lotteries!G:G,MATCH(C73,Lotteries!A:A,0))</f>
        <v>0.20833333333333331</v>
      </c>
      <c r="G73" s="3">
        <f>INDEX(Lotteries!F:F,MATCH(C73,Lotteries!A:A,0))*D73/INDEX(Lotteries!D:D,MATCH(C73,Lotteries!A:A,0))*(INDEX(Lotteries!D:D,MATCH(C73,Lotteries!A:A,0))-D73)/INDEX(Lotteries!D:D,MATCH(C73,Lotteries!A:A,0))*(INDEX(Lotteries!D:D,MATCH(C73,Lotteries!A:A,0))-INDEX(Lotteries!F:F,MATCH(C73,Lotteries!A:A,0)))/(INDEX(Lotteries!D:D,MATCH(C73,Lotteries!A:A,0))-1)</f>
        <v>0.19294176003734828</v>
      </c>
      <c r="H73" s="3"/>
    </row>
    <row r="74" spans="1:8" x14ac:dyDescent="0.25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D74*INDEX(Lotteries!G:G,MATCH(C74,Lotteries!A:A,0))</f>
        <v>0.20833333333333331</v>
      </c>
      <c r="G74" s="3">
        <f>INDEX(Lotteries!F:F,MATCH(C74,Lotteries!A:A,0))*D74/INDEX(Lotteries!D:D,MATCH(C74,Lotteries!A:A,0))*(INDEX(Lotteries!D:D,MATCH(C74,Lotteries!A:A,0))-D74)/INDEX(Lotteries!D:D,MATCH(C74,Lotteries!A:A,0))*(INDEX(Lotteries!D:D,MATCH(C74,Lotteries!A:A,0))-INDEX(Lotteries!F:F,MATCH(C74,Lotteries!A:A,0)))/(INDEX(Lotteries!D:D,MATCH(C74,Lotteries!A:A,0))-1)</f>
        <v>0.19294176003734828</v>
      </c>
      <c r="H74" s="3"/>
    </row>
    <row r="75" spans="1:8" x14ac:dyDescent="0.25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D75*INDEX(Lotteries!G:G,MATCH(C75,Lotteries!A:A,0))</f>
        <v>0.20833333333333331</v>
      </c>
      <c r="G75" s="3">
        <f>INDEX(Lotteries!F:F,MATCH(C75,Lotteries!A:A,0))*D75/INDEX(Lotteries!D:D,MATCH(C75,Lotteries!A:A,0))*(INDEX(Lotteries!D:D,MATCH(C75,Lotteries!A:A,0))-D75)/INDEX(Lotteries!D:D,MATCH(C75,Lotteries!A:A,0))*(INDEX(Lotteries!D:D,MATCH(C75,Lotteries!A:A,0))-INDEX(Lotteries!F:F,MATCH(C75,Lotteries!A:A,0)))/(INDEX(Lotteries!D:D,MATCH(C75,Lotteries!A:A,0))-1)</f>
        <v>0.19294176003734828</v>
      </c>
      <c r="H75" s="3"/>
    </row>
    <row r="76" spans="1:8" x14ac:dyDescent="0.25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D76*INDEX(Lotteries!G:G,MATCH(C76,Lotteries!A:A,0))</f>
        <v>0.625</v>
      </c>
      <c r="G76" s="3">
        <f>INDEX(Lotteries!F:F,MATCH(C76,Lotteries!A:A,0))*D76/INDEX(Lotteries!D:D,MATCH(C76,Lotteries!A:A,0))*(INDEX(Lotteries!D:D,MATCH(C76,Lotteries!A:A,0))-D76)/INDEX(Lotteries!D:D,MATCH(C76,Lotteries!A:A,0))*(INDEX(Lotteries!D:D,MATCH(C76,Lotteries!A:A,0))-INDEX(Lotteries!F:F,MATCH(C76,Lotteries!A:A,0)))/(INDEX(Lotteries!D:D,MATCH(C76,Lotteries!A:A,0))-1)</f>
        <v>0.52849264705882348</v>
      </c>
      <c r="H76" s="3"/>
    </row>
    <row r="77" spans="1:8" x14ac:dyDescent="0.25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D77*INDEX(Lotteries!G:G,MATCH(C77,Lotteries!A:A,0))</f>
        <v>0.20833333333333331</v>
      </c>
      <c r="G77" s="3">
        <f>INDEX(Lotteries!F:F,MATCH(C77,Lotteries!A:A,0))*D77/INDEX(Lotteries!D:D,MATCH(C77,Lotteries!A:A,0))*(INDEX(Lotteries!D:D,MATCH(C77,Lotteries!A:A,0))-D77)/INDEX(Lotteries!D:D,MATCH(C77,Lotteries!A:A,0))*(INDEX(Lotteries!D:D,MATCH(C77,Lotteries!A:A,0))-INDEX(Lotteries!F:F,MATCH(C77,Lotteries!A:A,0)))/(INDEX(Lotteries!D:D,MATCH(C77,Lotteries!A:A,0))-1)</f>
        <v>0.19294176003734828</v>
      </c>
      <c r="H77" s="3"/>
    </row>
    <row r="78" spans="1:8" x14ac:dyDescent="0.25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D78*INDEX(Lotteries!G:G,MATCH(C78,Lotteries!A:A,0))</f>
        <v>0.41666666666666663</v>
      </c>
      <c r="G78" s="3">
        <f>INDEX(Lotteries!F:F,MATCH(C78,Lotteries!A:A,0))*D78/INDEX(Lotteries!D:D,MATCH(C78,Lotteries!A:A,0))*(INDEX(Lotteries!D:D,MATCH(C78,Lotteries!A:A,0))-D78)/INDEX(Lotteries!D:D,MATCH(C78,Lotteries!A:A,0))*(INDEX(Lotteries!D:D,MATCH(C78,Lotteries!A:A,0))-INDEX(Lotteries!F:F,MATCH(C78,Lotteries!A:A,0)))/(INDEX(Lotteries!D:D,MATCH(C78,Lotteries!A:A,0))-1)</f>
        <v>0.3691059757236228</v>
      </c>
      <c r="H78" s="3"/>
    </row>
    <row r="79" spans="1:8" x14ac:dyDescent="0.25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D79*INDEX(Lotteries!G:G,MATCH(C79,Lotteries!A:A,0))</f>
        <v>0.41666666666666663</v>
      </c>
      <c r="G79" s="3">
        <f>INDEX(Lotteries!F:F,MATCH(C79,Lotteries!A:A,0))*D79/INDEX(Lotteries!D:D,MATCH(C79,Lotteries!A:A,0))*(INDEX(Lotteries!D:D,MATCH(C79,Lotteries!A:A,0))-D79)/INDEX(Lotteries!D:D,MATCH(C79,Lotteries!A:A,0))*(INDEX(Lotteries!D:D,MATCH(C79,Lotteries!A:A,0))-INDEX(Lotteries!F:F,MATCH(C79,Lotteries!A:A,0)))/(INDEX(Lotteries!D:D,MATCH(C79,Lotteries!A:A,0))-1)</f>
        <v>0.3691059757236228</v>
      </c>
      <c r="H79" s="3"/>
    </row>
    <row r="80" spans="1:8" x14ac:dyDescent="0.25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D80*INDEX(Lotteries!G:G,MATCH(C80,Lotteries!A:A,0))</f>
        <v>0.20833333333333331</v>
      </c>
      <c r="G80" s="3">
        <f>INDEX(Lotteries!F:F,MATCH(C80,Lotteries!A:A,0))*D80/INDEX(Lotteries!D:D,MATCH(C80,Lotteries!A:A,0))*(INDEX(Lotteries!D:D,MATCH(C80,Lotteries!A:A,0))-D80)/INDEX(Lotteries!D:D,MATCH(C80,Lotteries!A:A,0))*(INDEX(Lotteries!D:D,MATCH(C80,Lotteries!A:A,0))-INDEX(Lotteries!F:F,MATCH(C80,Lotteries!A:A,0)))/(INDEX(Lotteries!D:D,MATCH(C80,Lotteries!A:A,0))-1)</f>
        <v>0.19294176003734828</v>
      </c>
      <c r="H80" s="3"/>
    </row>
    <row r="81" spans="1:8" x14ac:dyDescent="0.25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D81*INDEX(Lotteries!G:G,MATCH(C81,Lotteries!A:A,0))</f>
        <v>0.20833333333333331</v>
      </c>
      <c r="G81" s="3">
        <f>INDEX(Lotteries!F:F,MATCH(C81,Lotteries!A:A,0))*D81/INDEX(Lotteries!D:D,MATCH(C81,Lotteries!A:A,0))*(INDEX(Lotteries!D:D,MATCH(C81,Lotteries!A:A,0))-D81)/INDEX(Lotteries!D:D,MATCH(C81,Lotteries!A:A,0))*(INDEX(Lotteries!D:D,MATCH(C81,Lotteries!A:A,0))-INDEX(Lotteries!F:F,MATCH(C81,Lotteries!A:A,0)))/(INDEX(Lotteries!D:D,MATCH(C81,Lotteries!A:A,0))-1)</f>
        <v>0.19294176003734828</v>
      </c>
      <c r="H81" s="3"/>
    </row>
    <row r="82" spans="1:8" x14ac:dyDescent="0.25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D82*INDEX(Lotteries!G:G,MATCH(C82,Lotteries!A:A,0))</f>
        <v>0.41666666666666663</v>
      </c>
      <c r="G82" s="3">
        <f>INDEX(Lotteries!F:F,MATCH(C82,Lotteries!A:A,0))*D82/INDEX(Lotteries!D:D,MATCH(C82,Lotteries!A:A,0))*(INDEX(Lotteries!D:D,MATCH(C82,Lotteries!A:A,0))-D82)/INDEX(Lotteries!D:D,MATCH(C82,Lotteries!A:A,0))*(INDEX(Lotteries!D:D,MATCH(C82,Lotteries!A:A,0))-INDEX(Lotteries!F:F,MATCH(C82,Lotteries!A:A,0)))/(INDEX(Lotteries!D:D,MATCH(C82,Lotteries!A:A,0))-1)</f>
        <v>0.3691059757236228</v>
      </c>
      <c r="H82" s="3"/>
    </row>
    <row r="83" spans="1:8" x14ac:dyDescent="0.25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D83*INDEX(Lotteries!G:G,MATCH(C83,Lotteries!A:A,0))</f>
        <v>0.20833333333333331</v>
      </c>
      <c r="G83" s="3">
        <f>INDEX(Lotteries!F:F,MATCH(C83,Lotteries!A:A,0))*D83/INDEX(Lotteries!D:D,MATCH(C83,Lotteries!A:A,0))*(INDEX(Lotteries!D:D,MATCH(C83,Lotteries!A:A,0))-D83)/INDEX(Lotteries!D:D,MATCH(C83,Lotteries!A:A,0))*(INDEX(Lotteries!D:D,MATCH(C83,Lotteries!A:A,0))-INDEX(Lotteries!F:F,MATCH(C83,Lotteries!A:A,0)))/(INDEX(Lotteries!D:D,MATCH(C83,Lotteries!A:A,0))-1)</f>
        <v>0.19294176003734828</v>
      </c>
      <c r="H83" s="3"/>
    </row>
    <row r="84" spans="1:8" x14ac:dyDescent="0.25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D84*INDEX(Lotteries!G:G,MATCH(C84,Lotteries!A:A,0))</f>
        <v>0.41666666666666663</v>
      </c>
      <c r="G84" s="3">
        <f>INDEX(Lotteries!F:F,MATCH(C84,Lotteries!A:A,0))*D84/INDEX(Lotteries!D:D,MATCH(C84,Lotteries!A:A,0))*(INDEX(Lotteries!D:D,MATCH(C84,Lotteries!A:A,0))-D84)/INDEX(Lotteries!D:D,MATCH(C84,Lotteries!A:A,0))*(INDEX(Lotteries!D:D,MATCH(C84,Lotteries!A:A,0))-INDEX(Lotteries!F:F,MATCH(C84,Lotteries!A:A,0)))/(INDEX(Lotteries!D:D,MATCH(C84,Lotteries!A:A,0))-1)</f>
        <v>0.3691059757236228</v>
      </c>
      <c r="H84" s="3"/>
    </row>
    <row r="85" spans="1:8" x14ac:dyDescent="0.25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D85*INDEX(Lotteries!G:G,MATCH(C85,Lotteries!A:A,0))</f>
        <v>0.41666666666666663</v>
      </c>
      <c r="G85" s="3">
        <f>INDEX(Lotteries!F:F,MATCH(C85,Lotteries!A:A,0))*D85/INDEX(Lotteries!D:D,MATCH(C85,Lotteries!A:A,0))*(INDEX(Lotteries!D:D,MATCH(C85,Lotteries!A:A,0))-D85)/INDEX(Lotteries!D:D,MATCH(C85,Lotteries!A:A,0))*(INDEX(Lotteries!D:D,MATCH(C85,Lotteries!A:A,0))-INDEX(Lotteries!F:F,MATCH(C85,Lotteries!A:A,0)))/(INDEX(Lotteries!D:D,MATCH(C85,Lotteries!A:A,0))-1)</f>
        <v>0.3691059757236228</v>
      </c>
      <c r="H85" s="3"/>
    </row>
    <row r="86" spans="1:8" x14ac:dyDescent="0.25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D86*INDEX(Lotteries!G:G,MATCH(C86,Lotteries!A:A,0))</f>
        <v>0.41666666666666663</v>
      </c>
      <c r="G86" s="3">
        <f>INDEX(Lotteries!F:F,MATCH(C86,Lotteries!A:A,0))*D86/INDEX(Lotteries!D:D,MATCH(C86,Lotteries!A:A,0))*(INDEX(Lotteries!D:D,MATCH(C86,Lotteries!A:A,0))-D86)/INDEX(Lotteries!D:D,MATCH(C86,Lotteries!A:A,0))*(INDEX(Lotteries!D:D,MATCH(C86,Lotteries!A:A,0))-INDEX(Lotteries!F:F,MATCH(C86,Lotteries!A:A,0)))/(INDEX(Lotteries!D:D,MATCH(C86,Lotteries!A:A,0))-1)</f>
        <v>0.3691059757236228</v>
      </c>
      <c r="H86" s="3"/>
    </row>
    <row r="87" spans="1:8" x14ac:dyDescent="0.25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D87*INDEX(Lotteries!G:G,MATCH(C87,Lotteries!A:A,0))</f>
        <v>0.5</v>
      </c>
      <c r="G87" s="3">
        <f>INDEX(Lotteries!F:F,MATCH(C87,Lotteries!A:A,0))*D87/INDEX(Lotteries!D:D,MATCH(C87,Lotteries!A:A,0))*(INDEX(Lotteries!D:D,MATCH(C87,Lotteries!A:A,0))-D87)/INDEX(Lotteries!D:D,MATCH(C87,Lotteries!A:A,0))*(INDEX(Lotteries!D:D,MATCH(C87,Lotteries!A:A,0))-INDEX(Lotteries!F:F,MATCH(C87,Lotteries!A:A,0)))/(INDEX(Lotteries!D:D,MATCH(C87,Lotteries!A:A,0))-1)</f>
        <v>0.43791946308724833</v>
      </c>
      <c r="H87" s="3"/>
    </row>
    <row r="88" spans="1:8" x14ac:dyDescent="0.25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D88*INDEX(Lotteries!G:G,MATCH(C88,Lotteries!A:A,0))</f>
        <v>0.33333333333333331</v>
      </c>
      <c r="G88" s="3">
        <f>INDEX(Lotteries!F:F,MATCH(C88,Lotteries!A:A,0))*D88/INDEX(Lotteries!D:D,MATCH(C88,Lotteries!A:A,0))*(INDEX(Lotteries!D:D,MATCH(C88,Lotteries!A:A,0))-D88)/INDEX(Lotteries!D:D,MATCH(C88,Lotteries!A:A,0))*(INDEX(Lotteries!D:D,MATCH(C88,Lotteries!A:A,0))-INDEX(Lotteries!F:F,MATCH(C88,Lotteries!A:A,0)))/(INDEX(Lotteries!D:D,MATCH(C88,Lotteries!A:A,0))-1)</f>
        <v>0.30275913497390011</v>
      </c>
      <c r="H88" s="3"/>
    </row>
    <row r="89" spans="1:8" x14ac:dyDescent="0.25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D89*INDEX(Lotteries!G:G,MATCH(C89,Lotteries!A:A,0))</f>
        <v>0.1</v>
      </c>
      <c r="G89" s="3">
        <f>INDEX(Lotteries!F:F,MATCH(C89,Lotteries!A:A,0))*D89/INDEX(Lotteries!D:D,MATCH(C89,Lotteries!A:A,0))*(INDEX(Lotteries!D:D,MATCH(C89,Lotteries!A:A,0))-D89)/INDEX(Lotteries!D:D,MATCH(C89,Lotteries!A:A,0))*(INDEX(Lotteries!D:D,MATCH(C89,Lotteries!A:A,0))-INDEX(Lotteries!F:F,MATCH(C89,Lotteries!A:A,0)))/(INDEX(Lotteries!D:D,MATCH(C89,Lotteries!A:A,0))-1)</f>
        <v>9.5369127516778535E-2</v>
      </c>
      <c r="H89" s="3"/>
    </row>
    <row r="90" spans="1:8" x14ac:dyDescent="0.25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D90*INDEX(Lotteries!G:G,MATCH(C90,Lotteries!A:A,0))</f>
        <v>0.16666666666666666</v>
      </c>
      <c r="G90" s="3">
        <f>INDEX(Lotteries!F:F,MATCH(C90,Lotteries!A:A,0))*D90/INDEX(Lotteries!D:D,MATCH(C90,Lotteries!A:A,0))*(INDEX(Lotteries!D:D,MATCH(C90,Lotteries!A:A,0))-D90)/INDEX(Lotteries!D:D,MATCH(C90,Lotteries!A:A,0))*(INDEX(Lotteries!D:D,MATCH(C90,Lotteries!A:A,0))-INDEX(Lotteries!F:F,MATCH(C90,Lotteries!A:A,0)))/(INDEX(Lotteries!D:D,MATCH(C90,Lotteries!A:A,0))-1)</f>
        <v>0.15678598061148394</v>
      </c>
      <c r="H90" s="3"/>
    </row>
    <row r="91" spans="1:8" x14ac:dyDescent="0.25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D91*INDEX(Lotteries!G:G,MATCH(C91,Lotteries!A:A,0))</f>
        <v>0.33333333333333331</v>
      </c>
      <c r="G91" s="3">
        <f>INDEX(Lotteries!F:F,MATCH(C91,Lotteries!A:A,0))*D91/INDEX(Lotteries!D:D,MATCH(C91,Lotteries!A:A,0))*(INDEX(Lotteries!D:D,MATCH(C91,Lotteries!A:A,0))-D91)/INDEX(Lotteries!D:D,MATCH(C91,Lotteries!A:A,0))*(INDEX(Lotteries!D:D,MATCH(C91,Lotteries!A:A,0))-INDEX(Lotteries!F:F,MATCH(C91,Lotteries!A:A,0)))/(INDEX(Lotteries!D:D,MATCH(C91,Lotteries!A:A,0))-1)</f>
        <v>0.30275913497390011</v>
      </c>
      <c r="H91" s="3"/>
    </row>
    <row r="92" spans="1:8" x14ac:dyDescent="0.25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D92*INDEX(Lotteries!G:G,MATCH(C92,Lotteries!A:A,0))</f>
        <v>0.16666666666666666</v>
      </c>
      <c r="G92" s="3">
        <f>INDEX(Lotteries!F:F,MATCH(C92,Lotteries!A:A,0))*D92/INDEX(Lotteries!D:D,MATCH(C92,Lotteries!A:A,0))*(INDEX(Lotteries!D:D,MATCH(C92,Lotteries!A:A,0))-D92)/INDEX(Lotteries!D:D,MATCH(C92,Lotteries!A:A,0))*(INDEX(Lotteries!D:D,MATCH(C92,Lotteries!A:A,0))-INDEX(Lotteries!F:F,MATCH(C92,Lotteries!A:A,0)))/(INDEX(Lotteries!D:D,MATCH(C92,Lotteries!A:A,0))-1)</f>
        <v>0.15678598061148394</v>
      </c>
      <c r="H92" s="3"/>
    </row>
    <row r="93" spans="1:8" x14ac:dyDescent="0.25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D93*INDEX(Lotteries!G:G,MATCH(C93,Lotteries!A:A,0))</f>
        <v>0.36666666666666664</v>
      </c>
      <c r="G93" s="3">
        <f>INDEX(Lotteries!F:F,MATCH(C93,Lotteries!A:A,0))*D93/INDEX(Lotteries!D:D,MATCH(C93,Lotteries!A:A,0))*(INDEX(Lotteries!D:D,MATCH(C93,Lotteries!A:A,0))-D93)/INDEX(Lotteries!D:D,MATCH(C93,Lotteries!A:A,0))*(INDEX(Lotteries!D:D,MATCH(C93,Lotteries!A:A,0))-INDEX(Lotteries!F:F,MATCH(C93,Lotteries!A:A,0)))/(INDEX(Lotteries!D:D,MATCH(C93,Lotteries!A:A,0))-1)</f>
        <v>0.33065622669649514</v>
      </c>
      <c r="H93" s="3"/>
    </row>
    <row r="94" spans="1:8" x14ac:dyDescent="0.25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D94*INDEX(Lotteries!G:G,MATCH(C94,Lotteries!A:A,0))</f>
        <v>0.33333333333333331</v>
      </c>
      <c r="G94" s="3">
        <f>INDEX(Lotteries!F:F,MATCH(C94,Lotteries!A:A,0))*D94/INDEX(Lotteries!D:D,MATCH(C94,Lotteries!A:A,0))*(INDEX(Lotteries!D:D,MATCH(C94,Lotteries!A:A,0))-D94)/INDEX(Lotteries!D:D,MATCH(C94,Lotteries!A:A,0))*(INDEX(Lotteries!D:D,MATCH(C94,Lotteries!A:A,0))-INDEX(Lotteries!F:F,MATCH(C94,Lotteries!A:A,0)))/(INDEX(Lotteries!D:D,MATCH(C94,Lotteries!A:A,0))-1)</f>
        <v>0.30275913497390011</v>
      </c>
      <c r="H94" s="3"/>
    </row>
    <row r="95" spans="1:8" x14ac:dyDescent="0.25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D95*INDEX(Lotteries!G:G,MATCH(C95,Lotteries!A:A,0))</f>
        <v>0.33333333333333331</v>
      </c>
      <c r="G95" s="3">
        <f>INDEX(Lotteries!F:F,MATCH(C95,Lotteries!A:A,0))*D95/INDEX(Lotteries!D:D,MATCH(C95,Lotteries!A:A,0))*(INDEX(Lotteries!D:D,MATCH(C95,Lotteries!A:A,0))-D95)/INDEX(Lotteries!D:D,MATCH(C95,Lotteries!A:A,0))*(INDEX(Lotteries!D:D,MATCH(C95,Lotteries!A:A,0))-INDEX(Lotteries!F:F,MATCH(C95,Lotteries!A:A,0)))/(INDEX(Lotteries!D:D,MATCH(C95,Lotteries!A:A,0))-1)</f>
        <v>0.30275913497390011</v>
      </c>
      <c r="H95" s="3"/>
    </row>
    <row r="96" spans="1:8" x14ac:dyDescent="0.25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D96*INDEX(Lotteries!G:G,MATCH(C96,Lotteries!A:A,0))</f>
        <v>0.33333333333333331</v>
      </c>
      <c r="G96" s="3">
        <f>INDEX(Lotteries!F:F,MATCH(C96,Lotteries!A:A,0))*D96/INDEX(Lotteries!D:D,MATCH(C96,Lotteries!A:A,0))*(INDEX(Lotteries!D:D,MATCH(C96,Lotteries!A:A,0))-D96)/INDEX(Lotteries!D:D,MATCH(C96,Lotteries!A:A,0))*(INDEX(Lotteries!D:D,MATCH(C96,Lotteries!A:A,0))-INDEX(Lotteries!F:F,MATCH(C96,Lotteries!A:A,0)))/(INDEX(Lotteries!D:D,MATCH(C96,Lotteries!A:A,0))-1)</f>
        <v>0.30275913497390011</v>
      </c>
      <c r="H96" s="3"/>
    </row>
    <row r="97" spans="1:8" x14ac:dyDescent="0.25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D97*INDEX(Lotteries!G:G,MATCH(C97,Lotteries!A:A,0))</f>
        <v>0.33333333333333331</v>
      </c>
      <c r="G97" s="3">
        <f>INDEX(Lotteries!F:F,MATCH(C97,Lotteries!A:A,0))*D97/INDEX(Lotteries!D:D,MATCH(C97,Lotteries!A:A,0))*(INDEX(Lotteries!D:D,MATCH(C97,Lotteries!A:A,0))-D97)/INDEX(Lotteries!D:D,MATCH(C97,Lotteries!A:A,0))*(INDEX(Lotteries!D:D,MATCH(C97,Lotteries!A:A,0))-INDEX(Lotteries!F:F,MATCH(C97,Lotteries!A:A,0)))/(INDEX(Lotteries!D:D,MATCH(C97,Lotteries!A:A,0))-1)</f>
        <v>0.30275913497390011</v>
      </c>
      <c r="H97" s="3"/>
    </row>
    <row r="98" spans="1:8" x14ac:dyDescent="0.25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D98*INDEX(Lotteries!G:G,MATCH(C98,Lotteries!A:A,0))</f>
        <v>0.1</v>
      </c>
      <c r="G98" s="3">
        <f>INDEX(Lotteries!F:F,MATCH(C98,Lotteries!A:A,0))*D98/INDEX(Lotteries!D:D,MATCH(C98,Lotteries!A:A,0))*(INDEX(Lotteries!D:D,MATCH(C98,Lotteries!A:A,0))-D98)/INDEX(Lotteries!D:D,MATCH(C98,Lotteries!A:A,0))*(INDEX(Lotteries!D:D,MATCH(C98,Lotteries!A:A,0))-INDEX(Lotteries!F:F,MATCH(C98,Lotteries!A:A,0)))/(INDEX(Lotteries!D:D,MATCH(C98,Lotteries!A:A,0))-1)</f>
        <v>9.5369127516778535E-2</v>
      </c>
      <c r="H98" s="3"/>
    </row>
    <row r="99" spans="1:8" x14ac:dyDescent="0.25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D99*INDEX(Lotteries!G:G,MATCH(C99,Lotteries!A:A,0))</f>
        <v>0.16666666666666666</v>
      </c>
      <c r="G99" s="3">
        <f>INDEX(Lotteries!F:F,MATCH(C99,Lotteries!A:A,0))*D99/INDEX(Lotteries!D:D,MATCH(C99,Lotteries!A:A,0))*(INDEX(Lotteries!D:D,MATCH(C99,Lotteries!A:A,0))-D99)/INDEX(Lotteries!D:D,MATCH(C99,Lotteries!A:A,0))*(INDEX(Lotteries!D:D,MATCH(C99,Lotteries!A:A,0))-INDEX(Lotteries!F:F,MATCH(C99,Lotteries!A:A,0)))/(INDEX(Lotteries!D:D,MATCH(C99,Lotteries!A:A,0))-1)</f>
        <v>0.15678598061148394</v>
      </c>
      <c r="H99" s="3"/>
    </row>
    <row r="100" spans="1:8" x14ac:dyDescent="0.25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D100*INDEX(Lotteries!G:G,MATCH(C100,Lotteries!A:A,0))</f>
        <v>0.33333333333333331</v>
      </c>
      <c r="G100" s="3">
        <f>INDEX(Lotteries!F:F,MATCH(C100,Lotteries!A:A,0))*D100/INDEX(Lotteries!D:D,MATCH(C100,Lotteries!A:A,0))*(INDEX(Lotteries!D:D,MATCH(C100,Lotteries!A:A,0))-D100)/INDEX(Lotteries!D:D,MATCH(C100,Lotteries!A:A,0))*(INDEX(Lotteries!D:D,MATCH(C100,Lotteries!A:A,0))-INDEX(Lotteries!F:F,MATCH(C100,Lotteries!A:A,0)))/(INDEX(Lotteries!D:D,MATCH(C100,Lotteries!A:A,0))-1)</f>
        <v>0.30275913497390011</v>
      </c>
      <c r="H100" s="3"/>
    </row>
    <row r="101" spans="1:8" x14ac:dyDescent="0.25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D101*INDEX(Lotteries!G:G,MATCH(C101,Lotteries!A:A,0))</f>
        <v>0.33333333333333331</v>
      </c>
      <c r="G101" s="3">
        <f>INDEX(Lotteries!F:F,MATCH(C101,Lotteries!A:A,0))*D101/INDEX(Lotteries!D:D,MATCH(C101,Lotteries!A:A,0))*(INDEX(Lotteries!D:D,MATCH(C101,Lotteries!A:A,0))-D101)/INDEX(Lotteries!D:D,MATCH(C101,Lotteries!A:A,0))*(INDEX(Lotteries!D:D,MATCH(C101,Lotteries!A:A,0))-INDEX(Lotteries!F:F,MATCH(C101,Lotteries!A:A,0)))/(INDEX(Lotteries!D:D,MATCH(C101,Lotteries!A:A,0))-1)</f>
        <v>0.30275913497390011</v>
      </c>
      <c r="H101" s="3"/>
    </row>
    <row r="102" spans="1:8" x14ac:dyDescent="0.25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D102*INDEX(Lotteries!G:G,MATCH(C102,Lotteries!A:A,0))</f>
        <v>6.6666666666666666E-2</v>
      </c>
      <c r="G102" s="3">
        <f>INDEX(Lotteries!F:F,MATCH(C102,Lotteries!A:A,0))*D102/INDEX(Lotteries!D:D,MATCH(C102,Lotteries!A:A,0))*(INDEX(Lotteries!D:D,MATCH(C102,Lotteries!A:A,0))-D102)/INDEX(Lotteries!D:D,MATCH(C102,Lotteries!A:A,0))*(INDEX(Lotteries!D:D,MATCH(C102,Lotteries!A:A,0))-INDEX(Lotteries!F:F,MATCH(C102,Lotteries!A:A,0)))/(INDEX(Lotteries!D:D,MATCH(C102,Lotteries!A:A,0))-1)</f>
        <v>6.4011931394481733E-2</v>
      </c>
      <c r="H102" s="3"/>
    </row>
    <row r="103" spans="1:8" x14ac:dyDescent="0.25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D103*INDEX(Lotteries!G:G,MATCH(C103,Lotteries!A:A,0))</f>
        <v>0.16666666666666666</v>
      </c>
      <c r="G103" s="3">
        <f>INDEX(Lotteries!F:F,MATCH(C103,Lotteries!A:A,0))*D103/INDEX(Lotteries!D:D,MATCH(C103,Lotteries!A:A,0))*(INDEX(Lotteries!D:D,MATCH(C103,Lotteries!A:A,0))-D103)/INDEX(Lotteries!D:D,MATCH(C103,Lotteries!A:A,0))*(INDEX(Lotteries!D:D,MATCH(C103,Lotteries!A:A,0))-INDEX(Lotteries!F:F,MATCH(C103,Lotteries!A:A,0)))/(INDEX(Lotteries!D:D,MATCH(C103,Lotteries!A:A,0))-1)</f>
        <v>0.15678598061148394</v>
      </c>
      <c r="H103" s="3"/>
    </row>
    <row r="104" spans="1:8" x14ac:dyDescent="0.25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D104*INDEX(Lotteries!G:G,MATCH(C104,Lotteries!A:A,0))</f>
        <v>0.53333333333333333</v>
      </c>
      <c r="G104" s="3">
        <f>INDEX(Lotteries!F:F,MATCH(C104,Lotteries!A:A,0))*D104/INDEX(Lotteries!D:D,MATCH(C104,Lotteries!A:A,0))*(INDEX(Lotteries!D:D,MATCH(C104,Lotteries!A:A,0))-D104)/INDEX(Lotteries!D:D,MATCH(C104,Lotteries!A:A,0))*(INDEX(Lotteries!D:D,MATCH(C104,Lotteries!A:A,0))-INDEX(Lotteries!F:F,MATCH(C104,Lotteries!A:A,0)))/(INDEX(Lotteries!D:D,MATCH(C104,Lotteries!A:A,0))-1)</f>
        <v>0.46365398956002984</v>
      </c>
      <c r="H104" s="3"/>
    </row>
    <row r="105" spans="1:8" x14ac:dyDescent="0.25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D105*INDEX(Lotteries!G:G,MATCH(C105,Lotteries!A:A,0))</f>
        <v>0.4</v>
      </c>
      <c r="G105" s="3">
        <f>INDEX(Lotteries!F:F,MATCH(C105,Lotteries!A:A,0))*D105/INDEX(Lotteries!D:D,MATCH(C105,Lotteries!A:A,0))*(INDEX(Lotteries!D:D,MATCH(C105,Lotteries!A:A,0))-D105)/INDEX(Lotteries!D:D,MATCH(C105,Lotteries!A:A,0))*(INDEX(Lotteries!D:D,MATCH(C105,Lotteries!A:A,0))-INDEX(Lotteries!F:F,MATCH(C105,Lotteries!A:A,0)))/(INDEX(Lotteries!D:D,MATCH(C105,Lotteries!A:A,0))-1)</f>
        <v>0.36413793103448278</v>
      </c>
      <c r="H105" s="3"/>
    </row>
    <row r="106" spans="1:8" x14ac:dyDescent="0.25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D106*INDEX(Lotteries!G:G,MATCH(C106,Lotteries!A:A,0))</f>
        <v>0.24</v>
      </c>
      <c r="G106" s="3">
        <f>INDEX(Lotteries!F:F,MATCH(C106,Lotteries!A:A,0))*D106/INDEX(Lotteries!D:D,MATCH(C106,Lotteries!A:A,0))*(INDEX(Lotteries!D:D,MATCH(C106,Lotteries!A:A,0))-D106)/INDEX(Lotteries!D:D,MATCH(C106,Lotteries!A:A,0))*(INDEX(Lotteries!D:D,MATCH(C106,Lotteries!A:A,0))-INDEX(Lotteries!F:F,MATCH(C106,Lotteries!A:A,0)))/(INDEX(Lotteries!D:D,MATCH(C106,Lotteries!A:A,0))-1)</f>
        <v>0.22377931034482756</v>
      </c>
      <c r="H106" s="3"/>
    </row>
    <row r="107" spans="1:8" x14ac:dyDescent="0.25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D107*INDEX(Lotteries!G:G,MATCH(C107,Lotteries!A:A,0))</f>
        <v>0.4</v>
      </c>
      <c r="G107" s="3">
        <f>INDEX(Lotteries!F:F,MATCH(C107,Lotteries!A:A,0))*D107/INDEX(Lotteries!D:D,MATCH(C107,Lotteries!A:A,0))*(INDEX(Lotteries!D:D,MATCH(C107,Lotteries!A:A,0))-D107)/INDEX(Lotteries!D:D,MATCH(C107,Lotteries!A:A,0))*(INDEX(Lotteries!D:D,MATCH(C107,Lotteries!A:A,0))-INDEX(Lotteries!F:F,MATCH(C107,Lotteries!A:A,0)))/(INDEX(Lotteries!D:D,MATCH(C107,Lotteries!A:A,0))-1)</f>
        <v>0.36413793103448278</v>
      </c>
      <c r="H107" s="3"/>
    </row>
    <row r="108" spans="1:8" x14ac:dyDescent="0.25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D108*INDEX(Lotteries!G:G,MATCH(C108,Lotteries!A:A,0))</f>
        <v>0.4</v>
      </c>
      <c r="G108" s="3">
        <f>INDEX(Lotteries!F:F,MATCH(C108,Lotteries!A:A,0))*D108/INDEX(Lotteries!D:D,MATCH(C108,Lotteries!A:A,0))*(INDEX(Lotteries!D:D,MATCH(C108,Lotteries!A:A,0))-D108)/INDEX(Lotteries!D:D,MATCH(C108,Lotteries!A:A,0))*(INDEX(Lotteries!D:D,MATCH(C108,Lotteries!A:A,0))-INDEX(Lotteries!F:F,MATCH(C108,Lotteries!A:A,0)))/(INDEX(Lotteries!D:D,MATCH(C108,Lotteries!A:A,0))-1)</f>
        <v>0.36413793103448278</v>
      </c>
      <c r="H108" s="3"/>
    </row>
    <row r="109" spans="1:8" x14ac:dyDescent="0.25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D109*INDEX(Lotteries!G:G,MATCH(C109,Lotteries!A:A,0))</f>
        <v>0.2</v>
      </c>
      <c r="G109" s="3">
        <f>INDEX(Lotteries!F:F,MATCH(C109,Lotteries!A:A,0))*D109/INDEX(Lotteries!D:D,MATCH(C109,Lotteries!A:A,0))*(INDEX(Lotteries!D:D,MATCH(C109,Lotteries!A:A,0))-D109)/INDEX(Lotteries!D:D,MATCH(C109,Lotteries!A:A,0))*(INDEX(Lotteries!D:D,MATCH(C109,Lotteries!A:A,0))-INDEX(Lotteries!F:F,MATCH(C109,Lotteries!A:A,0)))/(INDEX(Lotteries!D:D,MATCH(C109,Lotteries!A:A,0))-1)</f>
        <v>0.18758620689655173</v>
      </c>
      <c r="H109" s="3"/>
    </row>
    <row r="110" spans="1:8" x14ac:dyDescent="0.25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D110*INDEX(Lotteries!G:G,MATCH(C110,Lotteries!A:A,0))</f>
        <v>0.2</v>
      </c>
      <c r="G110" s="3">
        <f>INDEX(Lotteries!F:F,MATCH(C110,Lotteries!A:A,0))*D110/INDEX(Lotteries!D:D,MATCH(C110,Lotteries!A:A,0))*(INDEX(Lotteries!D:D,MATCH(C110,Lotteries!A:A,0))-D110)/INDEX(Lotteries!D:D,MATCH(C110,Lotteries!A:A,0))*(INDEX(Lotteries!D:D,MATCH(C110,Lotteries!A:A,0))-INDEX(Lotteries!F:F,MATCH(C110,Lotteries!A:A,0)))/(INDEX(Lotteries!D:D,MATCH(C110,Lotteries!A:A,0))-1)</f>
        <v>0.18758620689655173</v>
      </c>
      <c r="H110" s="3"/>
    </row>
    <row r="111" spans="1:8" x14ac:dyDescent="0.25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D111*INDEX(Lotteries!G:G,MATCH(C111,Lotteries!A:A,0))</f>
        <v>0.4</v>
      </c>
      <c r="G111" s="3">
        <f>INDEX(Lotteries!F:F,MATCH(C111,Lotteries!A:A,0))*D111/INDEX(Lotteries!D:D,MATCH(C111,Lotteries!A:A,0))*(INDEX(Lotteries!D:D,MATCH(C111,Lotteries!A:A,0))-D111)/INDEX(Lotteries!D:D,MATCH(C111,Lotteries!A:A,0))*(INDEX(Lotteries!D:D,MATCH(C111,Lotteries!A:A,0))-INDEX(Lotteries!F:F,MATCH(C111,Lotteries!A:A,0)))/(INDEX(Lotteries!D:D,MATCH(C111,Lotteries!A:A,0))-1)</f>
        <v>0.36413793103448278</v>
      </c>
      <c r="H111" s="3"/>
    </row>
    <row r="112" spans="1:8" x14ac:dyDescent="0.25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D112*INDEX(Lotteries!G:G,MATCH(C112,Lotteries!A:A,0))</f>
        <v>0.32</v>
      </c>
      <c r="G112" s="3">
        <f>INDEX(Lotteries!F:F,MATCH(C112,Lotteries!A:A,0))*D112/INDEX(Lotteries!D:D,MATCH(C112,Lotteries!A:A,0))*(INDEX(Lotteries!D:D,MATCH(C112,Lotteries!A:A,0))-D112)/INDEX(Lotteries!D:D,MATCH(C112,Lotteries!A:A,0))*(INDEX(Lotteries!D:D,MATCH(C112,Lotteries!A:A,0))-INDEX(Lotteries!F:F,MATCH(C112,Lotteries!A:A,0)))/(INDEX(Lotteries!D:D,MATCH(C112,Lotteries!A:A,0))-1)</f>
        <v>0.29484137931034482</v>
      </c>
      <c r="H112" s="3"/>
    </row>
    <row r="113" spans="1:8" x14ac:dyDescent="0.25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D113*INDEX(Lotteries!G:G,MATCH(C113,Lotteries!A:A,0))</f>
        <v>0.2</v>
      </c>
      <c r="G113" s="3">
        <f>INDEX(Lotteries!F:F,MATCH(C113,Lotteries!A:A,0))*D113/INDEX(Lotteries!D:D,MATCH(C113,Lotteries!A:A,0))*(INDEX(Lotteries!D:D,MATCH(C113,Lotteries!A:A,0))-D113)/INDEX(Lotteries!D:D,MATCH(C113,Lotteries!A:A,0))*(INDEX(Lotteries!D:D,MATCH(C113,Lotteries!A:A,0))-INDEX(Lotteries!F:F,MATCH(C113,Lotteries!A:A,0)))/(INDEX(Lotteries!D:D,MATCH(C113,Lotteries!A:A,0))-1)</f>
        <v>0.18758620689655173</v>
      </c>
      <c r="H113" s="3"/>
    </row>
    <row r="114" spans="1:8" x14ac:dyDescent="0.25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D114*INDEX(Lotteries!G:G,MATCH(C114,Lotteries!A:A,0))</f>
        <v>0.4</v>
      </c>
      <c r="G114" s="3">
        <f>INDEX(Lotteries!F:F,MATCH(C114,Lotteries!A:A,0))*D114/INDEX(Lotteries!D:D,MATCH(C114,Lotteries!A:A,0))*(INDEX(Lotteries!D:D,MATCH(C114,Lotteries!A:A,0))-D114)/INDEX(Lotteries!D:D,MATCH(C114,Lotteries!A:A,0))*(INDEX(Lotteries!D:D,MATCH(C114,Lotteries!A:A,0))-INDEX(Lotteries!F:F,MATCH(C114,Lotteries!A:A,0)))/(INDEX(Lotteries!D:D,MATCH(C114,Lotteries!A:A,0))-1)</f>
        <v>0.36413793103448278</v>
      </c>
      <c r="H114" s="3"/>
    </row>
    <row r="115" spans="1:8" x14ac:dyDescent="0.25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D115*INDEX(Lotteries!G:G,MATCH(C115,Lotteries!A:A,0))</f>
        <v>0.4</v>
      </c>
      <c r="G115" s="3">
        <f>INDEX(Lotteries!F:F,MATCH(C115,Lotteries!A:A,0))*D115/INDEX(Lotteries!D:D,MATCH(C115,Lotteries!A:A,0))*(INDEX(Lotteries!D:D,MATCH(C115,Lotteries!A:A,0))-D115)/INDEX(Lotteries!D:D,MATCH(C115,Lotteries!A:A,0))*(INDEX(Lotteries!D:D,MATCH(C115,Lotteries!A:A,0))-INDEX(Lotteries!F:F,MATCH(C115,Lotteries!A:A,0)))/(INDEX(Lotteries!D:D,MATCH(C115,Lotteries!A:A,0))-1)</f>
        <v>0.36413793103448278</v>
      </c>
      <c r="H115" s="3"/>
    </row>
    <row r="116" spans="1:8" x14ac:dyDescent="0.25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D116*INDEX(Lotteries!G:G,MATCH(C116,Lotteries!A:A,0))</f>
        <v>0.8</v>
      </c>
      <c r="G116" s="3">
        <f>INDEX(Lotteries!F:F,MATCH(C116,Lotteries!A:A,0))*D116/INDEX(Lotteries!D:D,MATCH(C116,Lotteries!A:A,0))*(INDEX(Lotteries!D:D,MATCH(C116,Lotteries!A:A,0))-D116)/INDEX(Lotteries!D:D,MATCH(C116,Lotteries!A:A,0))*(INDEX(Lotteries!D:D,MATCH(C116,Lotteries!A:A,0))-INDEX(Lotteries!F:F,MATCH(C116,Lotteries!A:A,0)))/(INDEX(Lotteries!D:D,MATCH(C116,Lotteries!A:A,0))-1)</f>
        <v>0.68413793103448273</v>
      </c>
      <c r="H116" s="3"/>
    </row>
    <row r="117" spans="1:8" x14ac:dyDescent="0.25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D117*INDEX(Lotteries!G:G,MATCH(C117,Lotteries!A:A,0))</f>
        <v>0.2</v>
      </c>
      <c r="G117" s="3">
        <f>INDEX(Lotteries!F:F,MATCH(C117,Lotteries!A:A,0))*D117/INDEX(Lotteries!D:D,MATCH(C117,Lotteries!A:A,0))*(INDEX(Lotteries!D:D,MATCH(C117,Lotteries!A:A,0))-D117)/INDEX(Lotteries!D:D,MATCH(C117,Lotteries!A:A,0))*(INDEX(Lotteries!D:D,MATCH(C117,Lotteries!A:A,0))-INDEX(Lotteries!F:F,MATCH(C117,Lotteries!A:A,0)))/(INDEX(Lotteries!D:D,MATCH(C117,Lotteries!A:A,0))-1)</f>
        <v>0.18758620689655173</v>
      </c>
      <c r="H117" s="3"/>
    </row>
    <row r="118" spans="1:8" x14ac:dyDescent="0.25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D118*INDEX(Lotteries!G:G,MATCH(C118,Lotteries!A:A,0))</f>
        <v>0.36</v>
      </c>
      <c r="G118" s="3">
        <f>INDEX(Lotteries!F:F,MATCH(C118,Lotteries!A:A,0))*D118/INDEX(Lotteries!D:D,MATCH(C118,Lotteries!A:A,0))*(INDEX(Lotteries!D:D,MATCH(C118,Lotteries!A:A,0))-D118)/INDEX(Lotteries!D:D,MATCH(C118,Lotteries!A:A,0))*(INDEX(Lotteries!D:D,MATCH(C118,Lotteries!A:A,0))-INDEX(Lotteries!F:F,MATCH(C118,Lotteries!A:A,0)))/(INDEX(Lotteries!D:D,MATCH(C118,Lotteries!A:A,0))-1)</f>
        <v>0.32971034482758621</v>
      </c>
      <c r="H118" s="3"/>
    </row>
    <row r="119" spans="1:8" x14ac:dyDescent="0.25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D119*INDEX(Lotteries!G:G,MATCH(C119,Lotteries!A:A,0))</f>
        <v>0.48</v>
      </c>
      <c r="G119" s="3">
        <f>INDEX(Lotteries!F:F,MATCH(C119,Lotteries!A:A,0))*D119/INDEX(Lotteries!D:D,MATCH(C119,Lotteries!A:A,0))*(INDEX(Lotteries!D:D,MATCH(C119,Lotteries!A:A,0))-D119)/INDEX(Lotteries!D:D,MATCH(C119,Lotteries!A:A,0))*(INDEX(Lotteries!D:D,MATCH(C119,Lotteries!A:A,0))-INDEX(Lotteries!F:F,MATCH(C119,Lotteries!A:A,0)))/(INDEX(Lotteries!D:D,MATCH(C119,Lotteries!A:A,0))-1)</f>
        <v>0.43166896551724138</v>
      </c>
      <c r="H119" s="3"/>
    </row>
    <row r="120" spans="1:8" x14ac:dyDescent="0.25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D120*INDEX(Lotteries!G:G,MATCH(C120,Lotteries!A:A,0))</f>
        <v>0.4</v>
      </c>
      <c r="G120" s="3">
        <f>INDEX(Lotteries!F:F,MATCH(C120,Lotteries!A:A,0))*D120/INDEX(Lotteries!D:D,MATCH(C120,Lotteries!A:A,0))*(INDEX(Lotteries!D:D,MATCH(C120,Lotteries!A:A,0))-D120)/INDEX(Lotteries!D:D,MATCH(C120,Lotteries!A:A,0))*(INDEX(Lotteries!D:D,MATCH(C120,Lotteries!A:A,0))-INDEX(Lotteries!F:F,MATCH(C120,Lotteries!A:A,0)))/(INDEX(Lotteries!D:D,MATCH(C120,Lotteries!A:A,0))-1)</f>
        <v>0.36413793103448278</v>
      </c>
      <c r="H120" s="3"/>
    </row>
    <row r="121" spans="1:8" x14ac:dyDescent="0.25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D121*INDEX(Lotteries!G:G,MATCH(C121,Lotteries!A:A,0))</f>
        <v>0.8</v>
      </c>
      <c r="G121" s="3">
        <f>INDEX(Lotteries!F:F,MATCH(C121,Lotteries!A:A,0))*D121/INDEX(Lotteries!D:D,MATCH(C121,Lotteries!A:A,0))*(INDEX(Lotteries!D:D,MATCH(C121,Lotteries!A:A,0))-D121)/INDEX(Lotteries!D:D,MATCH(C121,Lotteries!A:A,0))*(INDEX(Lotteries!D:D,MATCH(C121,Lotteries!A:A,0))-INDEX(Lotteries!F:F,MATCH(C121,Lotteries!A:A,0)))/(INDEX(Lotteries!D:D,MATCH(C121,Lotteries!A:A,0))-1)</f>
        <v>0.68413793103448273</v>
      </c>
      <c r="H121" s="3"/>
    </row>
    <row r="122" spans="1:8" x14ac:dyDescent="0.25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D122*INDEX(Lotteries!G:G,MATCH(C122,Lotteries!A:A,0))</f>
        <v>0.4</v>
      </c>
      <c r="G122" s="3">
        <f>INDEX(Lotteries!F:F,MATCH(C122,Lotteries!A:A,0))*D122/INDEX(Lotteries!D:D,MATCH(C122,Lotteries!A:A,0))*(INDEX(Lotteries!D:D,MATCH(C122,Lotteries!A:A,0))-D122)/INDEX(Lotteries!D:D,MATCH(C122,Lotteries!A:A,0))*(INDEX(Lotteries!D:D,MATCH(C122,Lotteries!A:A,0))-INDEX(Lotteries!F:F,MATCH(C122,Lotteries!A:A,0)))/(INDEX(Lotteries!D:D,MATCH(C122,Lotteries!A:A,0))-1)</f>
        <v>0.36413793103448278</v>
      </c>
      <c r="H122" s="3"/>
    </row>
    <row r="123" spans="1:8" x14ac:dyDescent="0.25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D123*INDEX(Lotteries!G:G,MATCH(C123,Lotteries!A:A,0))</f>
        <v>0.52631578947368418</v>
      </c>
      <c r="G123" s="3">
        <f>INDEX(Lotteries!F:F,MATCH(C123,Lotteries!A:A,0))*D123/INDEX(Lotteries!D:D,MATCH(C123,Lotteries!A:A,0))*(INDEX(Lotteries!D:D,MATCH(C123,Lotteries!A:A,0))-D123)/INDEX(Lotteries!D:D,MATCH(C123,Lotteries!A:A,0))*(INDEX(Lotteries!D:D,MATCH(C123,Lotteries!A:A,0))-INDEX(Lotteries!F:F,MATCH(C123,Lotteries!A:A,0)))/(INDEX(Lotteries!D:D,MATCH(C123,Lotteries!A:A,0))-1)</f>
        <v>0.46461848400906564</v>
      </c>
      <c r="H123" s="3"/>
    </row>
    <row r="124" spans="1:8" x14ac:dyDescent="0.25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D124*INDEX(Lotteries!G:G,MATCH(C124,Lotteries!A:A,0))</f>
        <v>0.26315789473684209</v>
      </c>
      <c r="G124" s="3">
        <f>INDEX(Lotteries!F:F,MATCH(C124,Lotteries!A:A,0))*D124/INDEX(Lotteries!D:D,MATCH(C124,Lotteries!A:A,0))*(INDEX(Lotteries!D:D,MATCH(C124,Lotteries!A:A,0))-D124)/INDEX(Lotteries!D:D,MATCH(C124,Lotteries!A:A,0))*(INDEX(Lotteries!D:D,MATCH(C124,Lotteries!A:A,0))-INDEX(Lotteries!F:F,MATCH(C124,Lotteries!A:A,0)))/(INDEX(Lotteries!D:D,MATCH(C124,Lotteries!A:A,0))-1)</f>
        <v>0.24175270712666835</v>
      </c>
      <c r="H124" s="3"/>
    </row>
    <row r="125" spans="1:8" x14ac:dyDescent="0.25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D125*INDEX(Lotteries!G:G,MATCH(C125,Lotteries!A:A,0))</f>
        <v>0.52631578947368418</v>
      </c>
      <c r="G125" s="3">
        <f>INDEX(Lotteries!F:F,MATCH(C125,Lotteries!A:A,0))*D125/INDEX(Lotteries!D:D,MATCH(C125,Lotteries!A:A,0))*(INDEX(Lotteries!D:D,MATCH(C125,Lotteries!A:A,0))-D125)/INDEX(Lotteries!D:D,MATCH(C125,Lotteries!A:A,0))*(INDEX(Lotteries!D:D,MATCH(C125,Lotteries!A:A,0))-INDEX(Lotteries!F:F,MATCH(C125,Lotteries!A:A,0)))/(INDEX(Lotteries!D:D,MATCH(C125,Lotteries!A:A,0))-1)</f>
        <v>0.46461848400906564</v>
      </c>
      <c r="H125" s="3"/>
    </row>
    <row r="126" spans="1:8" x14ac:dyDescent="0.25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D126*INDEX(Lotteries!G:G,MATCH(C126,Lotteries!A:A,0))</f>
        <v>0.52631578947368418</v>
      </c>
      <c r="G126" s="3">
        <f>INDEX(Lotteries!F:F,MATCH(C126,Lotteries!A:A,0))*D126/INDEX(Lotteries!D:D,MATCH(C126,Lotteries!A:A,0))*(INDEX(Lotteries!D:D,MATCH(C126,Lotteries!A:A,0))-D126)/INDEX(Lotteries!D:D,MATCH(C126,Lotteries!A:A,0))*(INDEX(Lotteries!D:D,MATCH(C126,Lotteries!A:A,0))-INDEX(Lotteries!F:F,MATCH(C126,Lotteries!A:A,0)))/(INDEX(Lotteries!D:D,MATCH(C126,Lotteries!A:A,0))-1)</f>
        <v>0.46461848400906564</v>
      </c>
      <c r="H126" s="3"/>
    </row>
    <row r="127" spans="1:8" x14ac:dyDescent="0.25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D127*INDEX(Lotteries!G:G,MATCH(C127,Lotteries!A:A,0))</f>
        <v>0.26315789473684209</v>
      </c>
      <c r="G127" s="3">
        <f>INDEX(Lotteries!F:F,MATCH(C127,Lotteries!A:A,0))*D127/INDEX(Lotteries!D:D,MATCH(C127,Lotteries!A:A,0))*(INDEX(Lotteries!D:D,MATCH(C127,Lotteries!A:A,0))-D127)/INDEX(Lotteries!D:D,MATCH(C127,Lotteries!A:A,0))*(INDEX(Lotteries!D:D,MATCH(C127,Lotteries!A:A,0))-INDEX(Lotteries!F:F,MATCH(C127,Lotteries!A:A,0)))/(INDEX(Lotteries!D:D,MATCH(C127,Lotteries!A:A,0))-1)</f>
        <v>0.24175270712666835</v>
      </c>
      <c r="H127" s="3"/>
    </row>
    <row r="128" spans="1:8" x14ac:dyDescent="0.25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D128*INDEX(Lotteries!G:G,MATCH(C128,Lotteries!A:A,0))</f>
        <v>0.52631578947368418</v>
      </c>
      <c r="G128" s="3">
        <f>INDEX(Lotteries!F:F,MATCH(C128,Lotteries!A:A,0))*D128/INDEX(Lotteries!D:D,MATCH(C128,Lotteries!A:A,0))*(INDEX(Lotteries!D:D,MATCH(C128,Lotteries!A:A,0))-D128)/INDEX(Lotteries!D:D,MATCH(C128,Lotteries!A:A,0))*(INDEX(Lotteries!D:D,MATCH(C128,Lotteries!A:A,0))-INDEX(Lotteries!F:F,MATCH(C128,Lotteries!A:A,0)))/(INDEX(Lotteries!D:D,MATCH(C128,Lotteries!A:A,0))-1)</f>
        <v>0.46461848400906564</v>
      </c>
      <c r="H128" s="3"/>
    </row>
    <row r="129" spans="1:8" x14ac:dyDescent="0.25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D129*INDEX(Lotteries!G:G,MATCH(C129,Lotteries!A:A,0))</f>
        <v>0.26315789473684209</v>
      </c>
      <c r="G129" s="3">
        <f>INDEX(Lotteries!F:F,MATCH(C129,Lotteries!A:A,0))*D129/INDEX(Lotteries!D:D,MATCH(C129,Lotteries!A:A,0))*(INDEX(Lotteries!D:D,MATCH(C129,Lotteries!A:A,0))-D129)/INDEX(Lotteries!D:D,MATCH(C129,Lotteries!A:A,0))*(INDEX(Lotteries!D:D,MATCH(C129,Lotteries!A:A,0))-INDEX(Lotteries!F:F,MATCH(C129,Lotteries!A:A,0)))/(INDEX(Lotteries!D:D,MATCH(C129,Lotteries!A:A,0))-1)</f>
        <v>0.24175270712666835</v>
      </c>
      <c r="H129" s="3"/>
    </row>
    <row r="130" spans="1:8" x14ac:dyDescent="0.25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D130*INDEX(Lotteries!G:G,MATCH(C130,Lotteries!A:A,0))</f>
        <v>1.0526315789473684</v>
      </c>
      <c r="G130" s="3">
        <f>INDEX(Lotteries!F:F,MATCH(C130,Lotteries!A:A,0))*D130/INDEX(Lotteries!D:D,MATCH(C130,Lotteries!A:A,0))*(INDEX(Lotteries!D:D,MATCH(C130,Lotteries!A:A,0))-D130)/INDEX(Lotteries!D:D,MATCH(C130,Lotteries!A:A,0))*(INDEX(Lotteries!D:D,MATCH(C130,Lotteries!A:A,0))-INDEX(Lotteries!F:F,MATCH(C130,Lotteries!A:A,0)))/(INDEX(Lotteries!D:D,MATCH(C130,Lotteries!A:A,0))-1)</f>
        <v>0.85368924704104754</v>
      </c>
      <c r="H130" s="3"/>
    </row>
    <row r="131" spans="1:8" x14ac:dyDescent="0.25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D131*INDEX(Lotteries!G:G,MATCH(C131,Lotteries!A:A,0))</f>
        <v>0.26315789473684209</v>
      </c>
      <c r="G131" s="3">
        <f>INDEX(Lotteries!F:F,MATCH(C131,Lotteries!A:A,0))*D131/INDEX(Lotteries!D:D,MATCH(C131,Lotteries!A:A,0))*(INDEX(Lotteries!D:D,MATCH(C131,Lotteries!A:A,0))-D131)/INDEX(Lotteries!D:D,MATCH(C131,Lotteries!A:A,0))*(INDEX(Lotteries!D:D,MATCH(C131,Lotteries!A:A,0))-INDEX(Lotteries!F:F,MATCH(C131,Lotteries!A:A,0)))/(INDEX(Lotteries!D:D,MATCH(C131,Lotteries!A:A,0))-1)</f>
        <v>0.24175270712666835</v>
      </c>
      <c r="H131" s="3"/>
    </row>
    <row r="132" spans="1:8" x14ac:dyDescent="0.25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D132*INDEX(Lotteries!G:G,MATCH(C132,Lotteries!A:A,0))</f>
        <v>0.31578947368421051</v>
      </c>
      <c r="G132" s="3">
        <f>INDEX(Lotteries!F:F,MATCH(C132,Lotteries!A:A,0))*D132/INDEX(Lotteries!D:D,MATCH(C132,Lotteries!A:A,0))*(INDEX(Lotteries!D:D,MATCH(C132,Lotteries!A:A,0))-D132)/INDEX(Lotteries!D:D,MATCH(C132,Lotteries!A:A,0))*(INDEX(Lotteries!D:D,MATCH(C132,Lotteries!A:A,0))-INDEX(Lotteries!F:F,MATCH(C132,Lotteries!A:A,0)))/(INDEX(Lotteries!D:D,MATCH(C132,Lotteries!A:A,0))-1)</f>
        <v>0.28783681692268942</v>
      </c>
      <c r="H132" s="3"/>
    </row>
    <row r="133" spans="1:8" x14ac:dyDescent="0.25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D133*INDEX(Lotteries!G:G,MATCH(C133,Lotteries!A:A,0))</f>
        <v>0.10526315789473684</v>
      </c>
      <c r="G133" s="3">
        <f>INDEX(Lotteries!F:F,MATCH(C133,Lotteries!A:A,0))*D133/INDEX(Lotteries!D:D,MATCH(C133,Lotteries!A:A,0))*(INDEX(Lotteries!D:D,MATCH(C133,Lotteries!A:A,0))-D133)/INDEX(Lotteries!D:D,MATCH(C133,Lotteries!A:A,0))*(INDEX(Lotteries!D:D,MATCH(C133,Lotteries!A:A,0))-INDEX(Lotteries!F:F,MATCH(C133,Lotteries!A:A,0)))/(INDEX(Lotteries!D:D,MATCH(C133,Lotteries!A:A,0))-1)</f>
        <v>9.8967514479979854E-2</v>
      </c>
      <c r="H133" s="3"/>
    </row>
    <row r="134" spans="1:8" x14ac:dyDescent="0.25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D134*INDEX(Lotteries!G:G,MATCH(C134,Lotteries!A:A,0))</f>
        <v>0.26315789473684209</v>
      </c>
      <c r="G134" s="3">
        <f>INDEX(Lotteries!F:F,MATCH(C134,Lotteries!A:A,0))*D134/INDEX(Lotteries!D:D,MATCH(C134,Lotteries!A:A,0))*(INDEX(Lotteries!D:D,MATCH(C134,Lotteries!A:A,0))-D134)/INDEX(Lotteries!D:D,MATCH(C134,Lotteries!A:A,0))*(INDEX(Lotteries!D:D,MATCH(C134,Lotteries!A:A,0))-INDEX(Lotteries!F:F,MATCH(C134,Lotteries!A:A,0)))/(INDEX(Lotteries!D:D,MATCH(C134,Lotteries!A:A,0))-1)</f>
        <v>0.24175270712666835</v>
      </c>
      <c r="H134" s="3"/>
    </row>
    <row r="135" spans="1:8" x14ac:dyDescent="0.25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D135*INDEX(Lotteries!G:G,MATCH(C135,Lotteries!A:A,0))</f>
        <v>0.26315789473684209</v>
      </c>
      <c r="G135" s="3">
        <f>INDEX(Lotteries!F:F,MATCH(C135,Lotteries!A:A,0))*D135/INDEX(Lotteries!D:D,MATCH(C135,Lotteries!A:A,0))*(INDEX(Lotteries!D:D,MATCH(C135,Lotteries!A:A,0))-D135)/INDEX(Lotteries!D:D,MATCH(C135,Lotteries!A:A,0))*(INDEX(Lotteries!D:D,MATCH(C135,Lotteries!A:A,0))-INDEX(Lotteries!F:F,MATCH(C135,Lotteries!A:A,0)))/(INDEX(Lotteries!D:D,MATCH(C135,Lotteries!A:A,0))-1)</f>
        <v>0.24175270712666835</v>
      </c>
      <c r="H135" s="3"/>
    </row>
    <row r="136" spans="1:8" x14ac:dyDescent="0.25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D136*INDEX(Lotteries!G:G,MATCH(C136,Lotteries!A:A,0))</f>
        <v>0.26315789473684209</v>
      </c>
      <c r="G136" s="3">
        <f>INDEX(Lotteries!F:F,MATCH(C136,Lotteries!A:A,0))*D136/INDEX(Lotteries!D:D,MATCH(C136,Lotteries!A:A,0))*(INDEX(Lotteries!D:D,MATCH(C136,Lotteries!A:A,0))-D136)/INDEX(Lotteries!D:D,MATCH(C136,Lotteries!A:A,0))*(INDEX(Lotteries!D:D,MATCH(C136,Lotteries!A:A,0))-INDEX(Lotteries!F:F,MATCH(C136,Lotteries!A:A,0)))/(INDEX(Lotteries!D:D,MATCH(C136,Lotteries!A:A,0))-1)</f>
        <v>0.24175270712666835</v>
      </c>
      <c r="H136" s="3"/>
    </row>
    <row r="137" spans="1:8" x14ac:dyDescent="0.25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D137*INDEX(Lotteries!G:G,MATCH(C137,Lotteries!A:A,0))</f>
        <v>0.26315789473684209</v>
      </c>
      <c r="G137" s="3">
        <f>INDEX(Lotteries!F:F,MATCH(C137,Lotteries!A:A,0))*D137/INDEX(Lotteries!D:D,MATCH(C137,Lotteries!A:A,0))*(INDEX(Lotteries!D:D,MATCH(C137,Lotteries!A:A,0))-D137)/INDEX(Lotteries!D:D,MATCH(C137,Lotteries!A:A,0))*(INDEX(Lotteries!D:D,MATCH(C137,Lotteries!A:A,0))-INDEX(Lotteries!F:F,MATCH(C137,Lotteries!A:A,0)))/(INDEX(Lotteries!D:D,MATCH(C137,Lotteries!A:A,0))-1)</f>
        <v>0.24175270712666835</v>
      </c>
      <c r="H137" s="3"/>
    </row>
    <row r="138" spans="1:8" x14ac:dyDescent="0.25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D138*INDEX(Lotteries!G:G,MATCH(C138,Lotteries!A:A,0))</f>
        <v>0.26315789473684209</v>
      </c>
      <c r="G138" s="3">
        <f>INDEX(Lotteries!F:F,MATCH(C138,Lotteries!A:A,0))*D138/INDEX(Lotteries!D:D,MATCH(C138,Lotteries!A:A,0))*(INDEX(Lotteries!D:D,MATCH(C138,Lotteries!A:A,0))-D138)/INDEX(Lotteries!D:D,MATCH(C138,Lotteries!A:A,0))*(INDEX(Lotteries!D:D,MATCH(C138,Lotteries!A:A,0))-INDEX(Lotteries!F:F,MATCH(C138,Lotteries!A:A,0)))/(INDEX(Lotteries!D:D,MATCH(C138,Lotteries!A:A,0))-1)</f>
        <v>0.24175270712666835</v>
      </c>
      <c r="H138" s="3"/>
    </row>
    <row r="139" spans="1:8" x14ac:dyDescent="0.25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D139*INDEX(Lotteries!G:G,MATCH(C139,Lotteries!A:A,0))</f>
        <v>0.52631578947368418</v>
      </c>
      <c r="G139" s="3">
        <f>INDEX(Lotteries!F:F,MATCH(C139,Lotteries!A:A,0))*D139/INDEX(Lotteries!D:D,MATCH(C139,Lotteries!A:A,0))*(INDEX(Lotteries!D:D,MATCH(C139,Lotteries!A:A,0))-D139)/INDEX(Lotteries!D:D,MATCH(C139,Lotteries!A:A,0))*(INDEX(Lotteries!D:D,MATCH(C139,Lotteries!A:A,0))-INDEX(Lotteries!F:F,MATCH(C139,Lotteries!A:A,0)))/(INDEX(Lotteries!D:D,MATCH(C139,Lotteries!A:A,0))-1)</f>
        <v>0.46461848400906564</v>
      </c>
      <c r="H139" s="3"/>
    </row>
    <row r="140" spans="1:8" x14ac:dyDescent="0.25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D140*INDEX(Lotteries!G:G,MATCH(C140,Lotteries!A:A,0))</f>
        <v>0.52631578947368418</v>
      </c>
      <c r="G140" s="3">
        <f>INDEX(Lotteries!F:F,MATCH(C140,Lotteries!A:A,0))*D140/INDEX(Lotteries!D:D,MATCH(C140,Lotteries!A:A,0))*(INDEX(Lotteries!D:D,MATCH(C140,Lotteries!A:A,0))-D140)/INDEX(Lotteries!D:D,MATCH(C140,Lotteries!A:A,0))*(INDEX(Lotteries!D:D,MATCH(C140,Lotteries!A:A,0))-INDEX(Lotteries!F:F,MATCH(C140,Lotteries!A:A,0)))/(INDEX(Lotteries!D:D,MATCH(C140,Lotteries!A:A,0))-1)</f>
        <v>0.46461848400906564</v>
      </c>
      <c r="H140" s="3"/>
    </row>
    <row r="141" spans="1:8" x14ac:dyDescent="0.25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D141*INDEX(Lotteries!G:G,MATCH(C141,Lotteries!A:A,0))</f>
        <v>0.1644736842105263</v>
      </c>
      <c r="G141" s="3">
        <f>INDEX(Lotteries!F:F,MATCH(C141,Lotteries!A:A,0))*D141/INDEX(Lotteries!D:D,MATCH(C141,Lotteries!A:A,0))*(INDEX(Lotteries!D:D,MATCH(C141,Lotteries!A:A,0))-D141)/INDEX(Lotteries!D:D,MATCH(C141,Lotteries!A:A,0))*(INDEX(Lotteries!D:D,MATCH(C141,Lotteries!A:A,0))-INDEX(Lotteries!F:F,MATCH(C141,Lotteries!A:A,0)))/(INDEX(Lotteries!D:D,MATCH(C141,Lotteries!A:A,0))-1)</f>
        <v>0.15484976656087762</v>
      </c>
      <c r="H141" s="3"/>
    </row>
    <row r="142" spans="1:8" x14ac:dyDescent="0.25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D142*INDEX(Lotteries!G:G,MATCH(C142,Lotteries!A:A,0))</f>
        <v>0.3289473684210526</v>
      </c>
      <c r="G142" s="3">
        <f>INDEX(Lotteries!F:F,MATCH(C142,Lotteries!A:A,0))*D142/INDEX(Lotteries!D:D,MATCH(C142,Lotteries!A:A,0))*(INDEX(Lotteries!D:D,MATCH(C142,Lotteries!A:A,0))-D142)/INDEX(Lotteries!D:D,MATCH(C142,Lotteries!A:A,0))*(INDEX(Lotteries!D:D,MATCH(C142,Lotteries!A:A,0))-INDEX(Lotteries!F:F,MATCH(C142,Lotteries!A:A,0)))/(INDEX(Lotteries!D:D,MATCH(C142,Lotteries!A:A,0))-1)</f>
        <v>0.29916553539652552</v>
      </c>
      <c r="H142" s="3"/>
    </row>
    <row r="143" spans="1:8" x14ac:dyDescent="0.25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D143*INDEX(Lotteries!G:G,MATCH(C143,Lotteries!A:A,0))</f>
        <v>0.1644736842105263</v>
      </c>
      <c r="G143" s="3">
        <f>INDEX(Lotteries!F:F,MATCH(C143,Lotteries!A:A,0))*D143/INDEX(Lotteries!D:D,MATCH(C143,Lotteries!A:A,0))*(INDEX(Lotteries!D:D,MATCH(C143,Lotteries!A:A,0))-D143)/INDEX(Lotteries!D:D,MATCH(C143,Lotteries!A:A,0))*(INDEX(Lotteries!D:D,MATCH(C143,Lotteries!A:A,0))-INDEX(Lotteries!F:F,MATCH(C143,Lotteries!A:A,0)))/(INDEX(Lotteries!D:D,MATCH(C143,Lotteries!A:A,0))-1)</f>
        <v>0.15484976656087762</v>
      </c>
      <c r="H143" s="3"/>
    </row>
    <row r="144" spans="1:8" x14ac:dyDescent="0.25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D144*INDEX(Lotteries!G:G,MATCH(C144,Lotteries!A:A,0))</f>
        <v>0.3289473684210526</v>
      </c>
      <c r="G144" s="3">
        <f>INDEX(Lotteries!F:F,MATCH(C144,Lotteries!A:A,0))*D144/INDEX(Lotteries!D:D,MATCH(C144,Lotteries!A:A,0))*(INDEX(Lotteries!D:D,MATCH(C144,Lotteries!A:A,0))-D144)/INDEX(Lotteries!D:D,MATCH(C144,Lotteries!A:A,0))*(INDEX(Lotteries!D:D,MATCH(C144,Lotteries!A:A,0))-INDEX(Lotteries!F:F,MATCH(C144,Lotteries!A:A,0)))/(INDEX(Lotteries!D:D,MATCH(C144,Lotteries!A:A,0))-1)</f>
        <v>0.29916553539652552</v>
      </c>
      <c r="H144" s="3"/>
    </row>
    <row r="145" spans="1:8" x14ac:dyDescent="0.25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D145*INDEX(Lotteries!G:G,MATCH(C145,Lotteries!A:A,0))</f>
        <v>0.1644736842105263</v>
      </c>
      <c r="G145" s="3">
        <f>INDEX(Lotteries!F:F,MATCH(C145,Lotteries!A:A,0))*D145/INDEX(Lotteries!D:D,MATCH(C145,Lotteries!A:A,0))*(INDEX(Lotteries!D:D,MATCH(C145,Lotteries!A:A,0))-D145)/INDEX(Lotteries!D:D,MATCH(C145,Lotteries!A:A,0))*(INDEX(Lotteries!D:D,MATCH(C145,Lotteries!A:A,0))-INDEX(Lotteries!F:F,MATCH(C145,Lotteries!A:A,0)))/(INDEX(Lotteries!D:D,MATCH(C145,Lotteries!A:A,0))-1)</f>
        <v>0.15484976656087762</v>
      </c>
      <c r="H145" s="3"/>
    </row>
    <row r="146" spans="1:8" x14ac:dyDescent="0.25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D146*INDEX(Lotteries!G:G,MATCH(C146,Lotteries!A:A,0))</f>
        <v>0.49342105263157893</v>
      </c>
      <c r="G146" s="3">
        <f>INDEX(Lotteries!F:F,MATCH(C146,Lotteries!A:A,0))*D146/INDEX(Lotteries!D:D,MATCH(C146,Lotteries!A:A,0))*(INDEX(Lotteries!D:D,MATCH(C146,Lotteries!A:A,0))-D146)/INDEX(Lotteries!D:D,MATCH(C146,Lotteries!A:A,0))*(INDEX(Lotteries!D:D,MATCH(C146,Lotteries!A:A,0))-INDEX(Lotteries!F:F,MATCH(C146,Lotteries!A:A,0)))/(INDEX(Lotteries!D:D,MATCH(C146,Lotteries!A:A,0))-1)</f>
        <v>0.43294730650694352</v>
      </c>
      <c r="H146" s="3"/>
    </row>
    <row r="147" spans="1:8" x14ac:dyDescent="0.25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D147*INDEX(Lotteries!G:G,MATCH(C147,Lotteries!A:A,0))</f>
        <v>0.3289473684210526</v>
      </c>
      <c r="G147" s="3">
        <f>INDEX(Lotteries!F:F,MATCH(C147,Lotteries!A:A,0))*D147/INDEX(Lotteries!D:D,MATCH(C147,Lotteries!A:A,0))*(INDEX(Lotteries!D:D,MATCH(C147,Lotteries!A:A,0))-D147)/INDEX(Lotteries!D:D,MATCH(C147,Lotteries!A:A,0))*(INDEX(Lotteries!D:D,MATCH(C147,Lotteries!A:A,0))-INDEX(Lotteries!F:F,MATCH(C147,Lotteries!A:A,0)))/(INDEX(Lotteries!D:D,MATCH(C147,Lotteries!A:A,0))-1)</f>
        <v>0.29916553539652552</v>
      </c>
      <c r="H147" s="3"/>
    </row>
    <row r="148" spans="1:8" x14ac:dyDescent="0.25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D148*INDEX(Lotteries!G:G,MATCH(C148,Lotteries!A:A,0))</f>
        <v>0.3289473684210526</v>
      </c>
      <c r="G148" s="3">
        <f>INDEX(Lotteries!F:F,MATCH(C148,Lotteries!A:A,0))*D148/INDEX(Lotteries!D:D,MATCH(C148,Lotteries!A:A,0))*(INDEX(Lotteries!D:D,MATCH(C148,Lotteries!A:A,0))-D148)/INDEX(Lotteries!D:D,MATCH(C148,Lotteries!A:A,0))*(INDEX(Lotteries!D:D,MATCH(C148,Lotteries!A:A,0))-INDEX(Lotteries!F:F,MATCH(C148,Lotteries!A:A,0)))/(INDEX(Lotteries!D:D,MATCH(C148,Lotteries!A:A,0))-1)</f>
        <v>0.29916553539652552</v>
      </c>
      <c r="H148" s="3"/>
    </row>
    <row r="149" spans="1:8" x14ac:dyDescent="0.25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D149*INDEX(Lotteries!G:G,MATCH(C149,Lotteries!A:A,0))</f>
        <v>0.3289473684210526</v>
      </c>
      <c r="G149" s="3">
        <f>INDEX(Lotteries!F:F,MATCH(C149,Lotteries!A:A,0))*D149/INDEX(Lotteries!D:D,MATCH(C149,Lotteries!A:A,0))*(INDEX(Lotteries!D:D,MATCH(C149,Lotteries!A:A,0))-D149)/INDEX(Lotteries!D:D,MATCH(C149,Lotteries!A:A,0))*(INDEX(Lotteries!D:D,MATCH(C149,Lotteries!A:A,0))-INDEX(Lotteries!F:F,MATCH(C149,Lotteries!A:A,0)))/(INDEX(Lotteries!D:D,MATCH(C149,Lotteries!A:A,0))-1)</f>
        <v>0.29916553539652552</v>
      </c>
      <c r="H149" s="3"/>
    </row>
    <row r="150" spans="1:8" x14ac:dyDescent="0.25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D150*INDEX(Lotteries!G:G,MATCH(C150,Lotteries!A:A,0))</f>
        <v>0.1644736842105263</v>
      </c>
      <c r="G150" s="3">
        <f>INDEX(Lotteries!F:F,MATCH(C150,Lotteries!A:A,0))*D150/INDEX(Lotteries!D:D,MATCH(C150,Lotteries!A:A,0))*(INDEX(Lotteries!D:D,MATCH(C150,Lotteries!A:A,0))-D150)/INDEX(Lotteries!D:D,MATCH(C150,Lotteries!A:A,0))*(INDEX(Lotteries!D:D,MATCH(C150,Lotteries!A:A,0))-INDEX(Lotteries!F:F,MATCH(C150,Lotteries!A:A,0)))/(INDEX(Lotteries!D:D,MATCH(C150,Lotteries!A:A,0))-1)</f>
        <v>0.15484976656087762</v>
      </c>
      <c r="H150" s="3"/>
    </row>
    <row r="151" spans="1:8" x14ac:dyDescent="0.25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D151*INDEX(Lotteries!G:G,MATCH(C151,Lotteries!A:A,0))</f>
        <v>0.1644736842105263</v>
      </c>
      <c r="G151" s="3">
        <f>INDEX(Lotteries!F:F,MATCH(C151,Lotteries!A:A,0))*D151/INDEX(Lotteries!D:D,MATCH(C151,Lotteries!A:A,0))*(INDEX(Lotteries!D:D,MATCH(C151,Lotteries!A:A,0))-D151)/INDEX(Lotteries!D:D,MATCH(C151,Lotteries!A:A,0))*(INDEX(Lotteries!D:D,MATCH(C151,Lotteries!A:A,0))-INDEX(Lotteries!F:F,MATCH(C151,Lotteries!A:A,0)))/(INDEX(Lotteries!D:D,MATCH(C151,Lotteries!A:A,0))-1)</f>
        <v>0.15484976656087762</v>
      </c>
      <c r="H151" s="3"/>
    </row>
    <row r="152" spans="1:8" x14ac:dyDescent="0.25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D152*INDEX(Lotteries!G:G,MATCH(C152,Lotteries!A:A,0))</f>
        <v>0.1644736842105263</v>
      </c>
      <c r="G152" s="3">
        <f>INDEX(Lotteries!F:F,MATCH(C152,Lotteries!A:A,0))*D152/INDEX(Lotteries!D:D,MATCH(C152,Lotteries!A:A,0))*(INDEX(Lotteries!D:D,MATCH(C152,Lotteries!A:A,0))-D152)/INDEX(Lotteries!D:D,MATCH(C152,Lotteries!A:A,0))*(INDEX(Lotteries!D:D,MATCH(C152,Lotteries!A:A,0))-INDEX(Lotteries!F:F,MATCH(C152,Lotteries!A:A,0)))/(INDEX(Lotteries!D:D,MATCH(C152,Lotteries!A:A,0))-1)</f>
        <v>0.15484976656087762</v>
      </c>
      <c r="H152" s="3"/>
    </row>
    <row r="153" spans="1:8" x14ac:dyDescent="0.25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D153*INDEX(Lotteries!G:G,MATCH(C153,Lotteries!A:A,0))</f>
        <v>0.3289473684210526</v>
      </c>
      <c r="G153" s="3">
        <f>INDEX(Lotteries!F:F,MATCH(C153,Lotteries!A:A,0))*D153/INDEX(Lotteries!D:D,MATCH(C153,Lotteries!A:A,0))*(INDEX(Lotteries!D:D,MATCH(C153,Lotteries!A:A,0))-D153)/INDEX(Lotteries!D:D,MATCH(C153,Lotteries!A:A,0))*(INDEX(Lotteries!D:D,MATCH(C153,Lotteries!A:A,0))-INDEX(Lotteries!F:F,MATCH(C153,Lotteries!A:A,0)))/(INDEX(Lotteries!D:D,MATCH(C153,Lotteries!A:A,0))-1)</f>
        <v>0.29916553539652552</v>
      </c>
      <c r="H153" s="3"/>
    </row>
    <row r="154" spans="1:8" x14ac:dyDescent="0.25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D154*INDEX(Lotteries!G:G,MATCH(C154,Lotteries!A:A,0))</f>
        <v>0.3289473684210526</v>
      </c>
      <c r="G154" s="3">
        <f>INDEX(Lotteries!F:F,MATCH(C154,Lotteries!A:A,0))*D154/INDEX(Lotteries!D:D,MATCH(C154,Lotteries!A:A,0))*(INDEX(Lotteries!D:D,MATCH(C154,Lotteries!A:A,0))-D154)/INDEX(Lotteries!D:D,MATCH(C154,Lotteries!A:A,0))*(INDEX(Lotteries!D:D,MATCH(C154,Lotteries!A:A,0))-INDEX(Lotteries!F:F,MATCH(C154,Lotteries!A:A,0)))/(INDEX(Lotteries!D:D,MATCH(C154,Lotteries!A:A,0))-1)</f>
        <v>0.29916553539652552</v>
      </c>
      <c r="H154" s="3"/>
    </row>
    <row r="155" spans="1:8" x14ac:dyDescent="0.25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D155*INDEX(Lotteries!G:G,MATCH(C155,Lotteries!A:A,0))</f>
        <v>6.5789473684210523E-2</v>
      </c>
      <c r="G155" s="3">
        <f>INDEX(Lotteries!F:F,MATCH(C155,Lotteries!A:A,0))*D155/INDEX(Lotteries!D:D,MATCH(C155,Lotteries!A:A,0))*(INDEX(Lotteries!D:D,MATCH(C155,Lotteries!A:A,0))-D155)/INDEX(Lotteries!D:D,MATCH(C155,Lotteries!A:A,0))*(INDEX(Lotteries!D:D,MATCH(C155,Lotteries!A:A,0))-INDEX(Lotteries!F:F,MATCH(C155,Lotteries!A:A,0)))/(INDEX(Lotteries!D:D,MATCH(C155,Lotteries!A:A,0))-1)</f>
        <v>6.3203986351378624E-2</v>
      </c>
      <c r="H155" s="3"/>
    </row>
    <row r="156" spans="1:8" x14ac:dyDescent="0.25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D156*INDEX(Lotteries!G:G,MATCH(C156,Lotteries!A:A,0))</f>
        <v>0.3289473684210526</v>
      </c>
      <c r="G156" s="3">
        <f>INDEX(Lotteries!F:F,MATCH(C156,Lotteries!A:A,0))*D156/INDEX(Lotteries!D:D,MATCH(C156,Lotteries!A:A,0))*(INDEX(Lotteries!D:D,MATCH(C156,Lotteries!A:A,0))-D156)/INDEX(Lotteries!D:D,MATCH(C156,Lotteries!A:A,0))*(INDEX(Lotteries!D:D,MATCH(C156,Lotteries!A:A,0))-INDEX(Lotteries!F:F,MATCH(C156,Lotteries!A:A,0)))/(INDEX(Lotteries!D:D,MATCH(C156,Lotteries!A:A,0))-1)</f>
        <v>0.29916553539652552</v>
      </c>
      <c r="H156" s="3"/>
    </row>
    <row r="157" spans="1:8" x14ac:dyDescent="0.25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D157*INDEX(Lotteries!G:G,MATCH(C157,Lotteries!A:A,0))</f>
        <v>0.1644736842105263</v>
      </c>
      <c r="G157" s="3">
        <f>INDEX(Lotteries!F:F,MATCH(C157,Lotteries!A:A,0))*D157/INDEX(Lotteries!D:D,MATCH(C157,Lotteries!A:A,0))*(INDEX(Lotteries!D:D,MATCH(C157,Lotteries!A:A,0))-D157)/INDEX(Lotteries!D:D,MATCH(C157,Lotteries!A:A,0))*(INDEX(Lotteries!D:D,MATCH(C157,Lotteries!A:A,0))-INDEX(Lotteries!F:F,MATCH(C157,Lotteries!A:A,0)))/(INDEX(Lotteries!D:D,MATCH(C157,Lotteries!A:A,0))-1)</f>
        <v>0.15484976656087762</v>
      </c>
      <c r="H157" s="3"/>
    </row>
    <row r="158" spans="1:8" x14ac:dyDescent="0.25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D158*INDEX(Lotteries!G:G,MATCH(C158,Lotteries!A:A,0))</f>
        <v>0.1644736842105263</v>
      </c>
      <c r="G158" s="3">
        <f>INDEX(Lotteries!F:F,MATCH(C158,Lotteries!A:A,0))*D158/INDEX(Lotteries!D:D,MATCH(C158,Lotteries!A:A,0))*(INDEX(Lotteries!D:D,MATCH(C158,Lotteries!A:A,0))-D158)/INDEX(Lotteries!D:D,MATCH(C158,Lotteries!A:A,0))*(INDEX(Lotteries!D:D,MATCH(C158,Lotteries!A:A,0))-INDEX(Lotteries!F:F,MATCH(C158,Lotteries!A:A,0)))/(INDEX(Lotteries!D:D,MATCH(C158,Lotteries!A:A,0))-1)</f>
        <v>0.15484976656087762</v>
      </c>
      <c r="H158" s="3"/>
    </row>
    <row r="159" spans="1:8" x14ac:dyDescent="0.25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D159*INDEX(Lotteries!G:G,MATCH(C159,Lotteries!A:A,0))</f>
        <v>0.1644736842105263</v>
      </c>
      <c r="G159" s="3">
        <f>INDEX(Lotteries!F:F,MATCH(C159,Lotteries!A:A,0))*D159/INDEX(Lotteries!D:D,MATCH(C159,Lotteries!A:A,0))*(INDEX(Lotteries!D:D,MATCH(C159,Lotteries!A:A,0))-D159)/INDEX(Lotteries!D:D,MATCH(C159,Lotteries!A:A,0))*(INDEX(Lotteries!D:D,MATCH(C159,Lotteries!A:A,0))-INDEX(Lotteries!F:F,MATCH(C159,Lotteries!A:A,0)))/(INDEX(Lotteries!D:D,MATCH(C159,Lotteries!A:A,0))-1)</f>
        <v>0.15484976656087762</v>
      </c>
      <c r="H159" s="3"/>
    </row>
    <row r="160" spans="1:8" x14ac:dyDescent="0.25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D160*INDEX(Lotteries!G:G,MATCH(C160,Lotteries!A:A,0))</f>
        <v>0.3289473684210526</v>
      </c>
      <c r="G160" s="3">
        <f>INDEX(Lotteries!F:F,MATCH(C160,Lotteries!A:A,0))*D160/INDEX(Lotteries!D:D,MATCH(C160,Lotteries!A:A,0))*(INDEX(Lotteries!D:D,MATCH(C160,Lotteries!A:A,0))-D160)/INDEX(Lotteries!D:D,MATCH(C160,Lotteries!A:A,0))*(INDEX(Lotteries!D:D,MATCH(C160,Lotteries!A:A,0))-INDEX(Lotteries!F:F,MATCH(C160,Lotteries!A:A,0)))/(INDEX(Lotteries!D:D,MATCH(C160,Lotteries!A:A,0))-1)</f>
        <v>0.29916553539652552</v>
      </c>
      <c r="H160" s="3"/>
    </row>
    <row r="161" spans="1:8" x14ac:dyDescent="0.25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D161*INDEX(Lotteries!G:G,MATCH(C161,Lotteries!A:A,0))</f>
        <v>0.31847133757961782</v>
      </c>
      <c r="G161" s="3">
        <f>INDEX(Lotteries!F:F,MATCH(C161,Lotteries!A:A,0))*D161/INDEX(Lotteries!D:D,MATCH(C161,Lotteries!A:A,0))*(INDEX(Lotteries!D:D,MATCH(C161,Lotteries!A:A,0))-D161)/INDEX(Lotteries!D:D,MATCH(C161,Lotteries!A:A,0))*(INDEX(Lotteries!D:D,MATCH(C161,Lotteries!A:A,0))-INDEX(Lotteries!F:F,MATCH(C161,Lotteries!A:A,0)))/(INDEX(Lotteries!D:D,MATCH(C161,Lotteries!A:A,0))-1)</f>
        <v>0.29054073031516336</v>
      </c>
      <c r="H161" s="3"/>
    </row>
    <row r="162" spans="1:8" x14ac:dyDescent="0.25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D162*INDEX(Lotteries!G:G,MATCH(C162,Lotteries!A:A,0))</f>
        <v>0.15923566878980891</v>
      </c>
      <c r="G162" s="3">
        <f>INDEX(Lotteries!F:F,MATCH(C162,Lotteries!A:A,0))*D162/INDEX(Lotteries!D:D,MATCH(C162,Lotteries!A:A,0))*(INDEX(Lotteries!D:D,MATCH(C162,Lotteries!A:A,0))-D162)/INDEX(Lotteries!D:D,MATCH(C162,Lotteries!A:A,0))*(INDEX(Lotteries!D:D,MATCH(C162,Lotteries!A:A,0))-INDEX(Lotteries!F:F,MATCH(C162,Lotteries!A:A,0)))/(INDEX(Lotteries!D:D,MATCH(C162,Lotteries!A:A,0))-1)</f>
        <v>0.15021153404049259</v>
      </c>
      <c r="H162" s="3"/>
    </row>
    <row r="163" spans="1:8" x14ac:dyDescent="0.25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D163*INDEX(Lotteries!G:G,MATCH(C163,Lotteries!A:A,0))</f>
        <v>0.15923566878980891</v>
      </c>
      <c r="G163" s="3">
        <f>INDEX(Lotteries!F:F,MATCH(C163,Lotteries!A:A,0))*D163/INDEX(Lotteries!D:D,MATCH(C163,Lotteries!A:A,0))*(INDEX(Lotteries!D:D,MATCH(C163,Lotteries!A:A,0))-D163)/INDEX(Lotteries!D:D,MATCH(C163,Lotteries!A:A,0))*(INDEX(Lotteries!D:D,MATCH(C163,Lotteries!A:A,0))-INDEX(Lotteries!F:F,MATCH(C163,Lotteries!A:A,0)))/(INDEX(Lotteries!D:D,MATCH(C163,Lotteries!A:A,0))-1)</f>
        <v>0.15021153404049259</v>
      </c>
      <c r="H163" s="3"/>
    </row>
    <row r="164" spans="1:8" x14ac:dyDescent="0.25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D164*INDEX(Lotteries!G:G,MATCH(C164,Lotteries!A:A,0))</f>
        <v>0.15923566878980891</v>
      </c>
      <c r="G164" s="3">
        <f>INDEX(Lotteries!F:F,MATCH(C164,Lotteries!A:A,0))*D164/INDEX(Lotteries!D:D,MATCH(C164,Lotteries!A:A,0))*(INDEX(Lotteries!D:D,MATCH(C164,Lotteries!A:A,0))-D164)/INDEX(Lotteries!D:D,MATCH(C164,Lotteries!A:A,0))*(INDEX(Lotteries!D:D,MATCH(C164,Lotteries!A:A,0))-INDEX(Lotteries!F:F,MATCH(C164,Lotteries!A:A,0)))/(INDEX(Lotteries!D:D,MATCH(C164,Lotteries!A:A,0))-1)</f>
        <v>0.15021153404049259</v>
      </c>
      <c r="H164" s="3"/>
    </row>
    <row r="165" spans="1:8" x14ac:dyDescent="0.25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D165*INDEX(Lotteries!G:G,MATCH(C165,Lotteries!A:A,0))</f>
        <v>0.31847133757961782</v>
      </c>
      <c r="G165" s="3">
        <f>INDEX(Lotteries!F:F,MATCH(C165,Lotteries!A:A,0))*D165/INDEX(Lotteries!D:D,MATCH(C165,Lotteries!A:A,0))*(INDEX(Lotteries!D:D,MATCH(C165,Lotteries!A:A,0))-D165)/INDEX(Lotteries!D:D,MATCH(C165,Lotteries!A:A,0))*(INDEX(Lotteries!D:D,MATCH(C165,Lotteries!A:A,0))-INDEX(Lotteries!F:F,MATCH(C165,Lotteries!A:A,0)))/(INDEX(Lotteries!D:D,MATCH(C165,Lotteries!A:A,0))-1)</f>
        <v>0.29054073031516336</v>
      </c>
      <c r="H165" s="3"/>
    </row>
    <row r="166" spans="1:8" x14ac:dyDescent="0.25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D166*INDEX(Lotteries!G:G,MATCH(C166,Lotteries!A:A,0))</f>
        <v>0.31847133757961782</v>
      </c>
      <c r="G166" s="3">
        <f>INDEX(Lotteries!F:F,MATCH(C166,Lotteries!A:A,0))*D166/INDEX(Lotteries!D:D,MATCH(C166,Lotteries!A:A,0))*(INDEX(Lotteries!D:D,MATCH(C166,Lotteries!A:A,0))-D166)/INDEX(Lotteries!D:D,MATCH(C166,Lotteries!A:A,0))*(INDEX(Lotteries!D:D,MATCH(C166,Lotteries!A:A,0))-INDEX(Lotteries!F:F,MATCH(C166,Lotteries!A:A,0)))/(INDEX(Lotteries!D:D,MATCH(C166,Lotteries!A:A,0))-1)</f>
        <v>0.29054073031516336</v>
      </c>
      <c r="H166" s="3"/>
    </row>
    <row r="167" spans="1:8" x14ac:dyDescent="0.25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D167*INDEX(Lotteries!G:G,MATCH(C167,Lotteries!A:A,0))</f>
        <v>0.15923566878980891</v>
      </c>
      <c r="G167" s="3">
        <f>INDEX(Lotteries!F:F,MATCH(C167,Lotteries!A:A,0))*D167/INDEX(Lotteries!D:D,MATCH(C167,Lotteries!A:A,0))*(INDEX(Lotteries!D:D,MATCH(C167,Lotteries!A:A,0))-D167)/INDEX(Lotteries!D:D,MATCH(C167,Lotteries!A:A,0))*(INDEX(Lotteries!D:D,MATCH(C167,Lotteries!A:A,0))-INDEX(Lotteries!F:F,MATCH(C167,Lotteries!A:A,0)))/(INDEX(Lotteries!D:D,MATCH(C167,Lotteries!A:A,0))-1)</f>
        <v>0.15021153404049259</v>
      </c>
      <c r="H167" s="3"/>
    </row>
    <row r="168" spans="1:8" x14ac:dyDescent="0.25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D168*INDEX(Lotteries!G:G,MATCH(C168,Lotteries!A:A,0))</f>
        <v>0.15923566878980891</v>
      </c>
      <c r="G168" s="3">
        <f>INDEX(Lotteries!F:F,MATCH(C168,Lotteries!A:A,0))*D168/INDEX(Lotteries!D:D,MATCH(C168,Lotteries!A:A,0))*(INDEX(Lotteries!D:D,MATCH(C168,Lotteries!A:A,0))-D168)/INDEX(Lotteries!D:D,MATCH(C168,Lotteries!A:A,0))*(INDEX(Lotteries!D:D,MATCH(C168,Lotteries!A:A,0))-INDEX(Lotteries!F:F,MATCH(C168,Lotteries!A:A,0)))/(INDEX(Lotteries!D:D,MATCH(C168,Lotteries!A:A,0))-1)</f>
        <v>0.15021153404049259</v>
      </c>
      <c r="H168" s="3"/>
    </row>
    <row r="169" spans="1:8" x14ac:dyDescent="0.25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D169*INDEX(Lotteries!G:G,MATCH(C169,Lotteries!A:A,0))</f>
        <v>0.15923566878980891</v>
      </c>
      <c r="G169" s="3">
        <f>INDEX(Lotteries!F:F,MATCH(C169,Lotteries!A:A,0))*D169/INDEX(Lotteries!D:D,MATCH(C169,Lotteries!A:A,0))*(INDEX(Lotteries!D:D,MATCH(C169,Lotteries!A:A,0))-D169)/INDEX(Lotteries!D:D,MATCH(C169,Lotteries!A:A,0))*(INDEX(Lotteries!D:D,MATCH(C169,Lotteries!A:A,0))-INDEX(Lotteries!F:F,MATCH(C169,Lotteries!A:A,0)))/(INDEX(Lotteries!D:D,MATCH(C169,Lotteries!A:A,0))-1)</f>
        <v>0.15021153404049259</v>
      </c>
      <c r="H169" s="3"/>
    </row>
    <row r="170" spans="1:8" x14ac:dyDescent="0.25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D170*INDEX(Lotteries!G:G,MATCH(C170,Lotteries!A:A,0))</f>
        <v>0.31847133757961782</v>
      </c>
      <c r="G170" s="3">
        <f>INDEX(Lotteries!F:F,MATCH(C170,Lotteries!A:A,0))*D170/INDEX(Lotteries!D:D,MATCH(C170,Lotteries!A:A,0))*(INDEX(Lotteries!D:D,MATCH(C170,Lotteries!A:A,0))-D170)/INDEX(Lotteries!D:D,MATCH(C170,Lotteries!A:A,0))*(INDEX(Lotteries!D:D,MATCH(C170,Lotteries!A:A,0))-INDEX(Lotteries!F:F,MATCH(C170,Lotteries!A:A,0)))/(INDEX(Lotteries!D:D,MATCH(C170,Lotteries!A:A,0))-1)</f>
        <v>0.29054073031516336</v>
      </c>
      <c r="H170" s="3"/>
    </row>
    <row r="171" spans="1:8" x14ac:dyDescent="0.25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D171*INDEX(Lotteries!G:G,MATCH(C171,Lotteries!A:A,0))</f>
        <v>0.31847133757961782</v>
      </c>
      <c r="G171" s="3">
        <f>INDEX(Lotteries!F:F,MATCH(C171,Lotteries!A:A,0))*D171/INDEX(Lotteries!D:D,MATCH(C171,Lotteries!A:A,0))*(INDEX(Lotteries!D:D,MATCH(C171,Lotteries!A:A,0))-D171)/INDEX(Lotteries!D:D,MATCH(C171,Lotteries!A:A,0))*(INDEX(Lotteries!D:D,MATCH(C171,Lotteries!A:A,0))-INDEX(Lotteries!F:F,MATCH(C171,Lotteries!A:A,0)))/(INDEX(Lotteries!D:D,MATCH(C171,Lotteries!A:A,0))-1)</f>
        <v>0.29054073031516336</v>
      </c>
      <c r="H171" s="3"/>
    </row>
    <row r="172" spans="1:8" x14ac:dyDescent="0.25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D172*INDEX(Lotteries!G:G,MATCH(C172,Lotteries!A:A,0))</f>
        <v>0.15923566878980891</v>
      </c>
      <c r="G172" s="3">
        <f>INDEX(Lotteries!F:F,MATCH(C172,Lotteries!A:A,0))*D172/INDEX(Lotteries!D:D,MATCH(C172,Lotteries!A:A,0))*(INDEX(Lotteries!D:D,MATCH(C172,Lotteries!A:A,0))-D172)/INDEX(Lotteries!D:D,MATCH(C172,Lotteries!A:A,0))*(INDEX(Lotteries!D:D,MATCH(C172,Lotteries!A:A,0))-INDEX(Lotteries!F:F,MATCH(C172,Lotteries!A:A,0)))/(INDEX(Lotteries!D:D,MATCH(C172,Lotteries!A:A,0))-1)</f>
        <v>0.15021153404049259</v>
      </c>
      <c r="H172" s="3"/>
    </row>
    <row r="173" spans="1:8" x14ac:dyDescent="0.25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D173*INDEX(Lotteries!G:G,MATCH(C173,Lotteries!A:A,0))</f>
        <v>0.15923566878980891</v>
      </c>
      <c r="G173" s="3">
        <f>INDEX(Lotteries!F:F,MATCH(C173,Lotteries!A:A,0))*D173/INDEX(Lotteries!D:D,MATCH(C173,Lotteries!A:A,0))*(INDEX(Lotteries!D:D,MATCH(C173,Lotteries!A:A,0))-D173)/INDEX(Lotteries!D:D,MATCH(C173,Lotteries!A:A,0))*(INDEX(Lotteries!D:D,MATCH(C173,Lotteries!A:A,0))-INDEX(Lotteries!F:F,MATCH(C173,Lotteries!A:A,0)))/(INDEX(Lotteries!D:D,MATCH(C173,Lotteries!A:A,0))-1)</f>
        <v>0.15021153404049259</v>
      </c>
      <c r="H173" s="3"/>
    </row>
    <row r="174" spans="1:8" x14ac:dyDescent="0.25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D174*INDEX(Lotteries!G:G,MATCH(C174,Lotteries!A:A,0))</f>
        <v>0.15923566878980891</v>
      </c>
      <c r="G174" s="3">
        <f>INDEX(Lotteries!F:F,MATCH(C174,Lotteries!A:A,0))*D174/INDEX(Lotteries!D:D,MATCH(C174,Lotteries!A:A,0))*(INDEX(Lotteries!D:D,MATCH(C174,Lotteries!A:A,0))-D174)/INDEX(Lotteries!D:D,MATCH(C174,Lotteries!A:A,0))*(INDEX(Lotteries!D:D,MATCH(C174,Lotteries!A:A,0))-INDEX(Lotteries!F:F,MATCH(C174,Lotteries!A:A,0)))/(INDEX(Lotteries!D:D,MATCH(C174,Lotteries!A:A,0))-1)</f>
        <v>0.15021153404049259</v>
      </c>
      <c r="H174" s="3"/>
    </row>
    <row r="175" spans="1:8" x14ac:dyDescent="0.25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D175*INDEX(Lotteries!G:G,MATCH(C175,Lotteries!A:A,0))</f>
        <v>0.15923566878980891</v>
      </c>
      <c r="G175" s="3">
        <f>INDEX(Lotteries!F:F,MATCH(C175,Lotteries!A:A,0))*D175/INDEX(Lotteries!D:D,MATCH(C175,Lotteries!A:A,0))*(INDEX(Lotteries!D:D,MATCH(C175,Lotteries!A:A,0))-D175)/INDEX(Lotteries!D:D,MATCH(C175,Lotteries!A:A,0))*(INDEX(Lotteries!D:D,MATCH(C175,Lotteries!A:A,0))-INDEX(Lotteries!F:F,MATCH(C175,Lotteries!A:A,0)))/(INDEX(Lotteries!D:D,MATCH(C175,Lotteries!A:A,0))-1)</f>
        <v>0.15021153404049259</v>
      </c>
      <c r="H175" s="3"/>
    </row>
    <row r="176" spans="1:8" x14ac:dyDescent="0.25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D176*INDEX(Lotteries!G:G,MATCH(C176,Lotteries!A:A,0))</f>
        <v>0.63694267515923564</v>
      </c>
      <c r="G176" s="3">
        <f>INDEX(Lotteries!F:F,MATCH(C176,Lotteries!A:A,0))*D176/INDEX(Lotteries!D:D,MATCH(C176,Lotteries!A:A,0))*(INDEX(Lotteries!D:D,MATCH(C176,Lotteries!A:A,0))-D176)/INDEX(Lotteries!D:D,MATCH(C176,Lotteries!A:A,0))*(INDEX(Lotteries!D:D,MATCH(C176,Lotteries!A:A,0))-INDEX(Lotteries!F:F,MATCH(C176,Lotteries!A:A,0)))/(INDEX(Lotteries!D:D,MATCH(C176,Lotteries!A:A,0))-1)</f>
        <v>0.54155210956703914</v>
      </c>
      <c r="H176" s="3"/>
    </row>
    <row r="177" spans="1:8" x14ac:dyDescent="0.25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D177*INDEX(Lotteries!G:G,MATCH(C177,Lotteries!A:A,0))</f>
        <v>0.31847133757961782</v>
      </c>
      <c r="G177" s="3">
        <f>INDEX(Lotteries!F:F,MATCH(C177,Lotteries!A:A,0))*D177/INDEX(Lotteries!D:D,MATCH(C177,Lotteries!A:A,0))*(INDEX(Lotteries!D:D,MATCH(C177,Lotteries!A:A,0))-D177)/INDEX(Lotteries!D:D,MATCH(C177,Lotteries!A:A,0))*(INDEX(Lotteries!D:D,MATCH(C177,Lotteries!A:A,0))-INDEX(Lotteries!F:F,MATCH(C177,Lotteries!A:A,0)))/(INDEX(Lotteries!D:D,MATCH(C177,Lotteries!A:A,0))-1)</f>
        <v>0.29054073031516336</v>
      </c>
      <c r="H177" s="3"/>
    </row>
    <row r="178" spans="1:8" x14ac:dyDescent="0.25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D178*INDEX(Lotteries!G:G,MATCH(C178,Lotteries!A:A,0))</f>
        <v>0.31847133757961782</v>
      </c>
      <c r="G178" s="3">
        <f>INDEX(Lotteries!F:F,MATCH(C178,Lotteries!A:A,0))*D178/INDEX(Lotteries!D:D,MATCH(C178,Lotteries!A:A,0))*(INDEX(Lotteries!D:D,MATCH(C178,Lotteries!A:A,0))-D178)/INDEX(Lotteries!D:D,MATCH(C178,Lotteries!A:A,0))*(INDEX(Lotteries!D:D,MATCH(C178,Lotteries!A:A,0))-INDEX(Lotteries!F:F,MATCH(C178,Lotteries!A:A,0)))/(INDEX(Lotteries!D:D,MATCH(C178,Lotteries!A:A,0))-1)</f>
        <v>0.29054073031516336</v>
      </c>
      <c r="H178" s="3"/>
    </row>
    <row r="179" spans="1:8" x14ac:dyDescent="0.25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D179*INDEX(Lotteries!G:G,MATCH(C179,Lotteries!A:A,0))</f>
        <v>0.31847133757961782</v>
      </c>
      <c r="G179" s="3">
        <f>INDEX(Lotteries!F:F,MATCH(C179,Lotteries!A:A,0))*D179/INDEX(Lotteries!D:D,MATCH(C179,Lotteries!A:A,0))*(INDEX(Lotteries!D:D,MATCH(C179,Lotteries!A:A,0))-D179)/INDEX(Lotteries!D:D,MATCH(C179,Lotteries!A:A,0))*(INDEX(Lotteries!D:D,MATCH(C179,Lotteries!A:A,0))-INDEX(Lotteries!F:F,MATCH(C179,Lotteries!A:A,0)))/(INDEX(Lotteries!D:D,MATCH(C179,Lotteries!A:A,0))-1)</f>
        <v>0.29054073031516336</v>
      </c>
      <c r="H179" s="3"/>
    </row>
    <row r="180" spans="1:8" x14ac:dyDescent="0.25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D180*INDEX(Lotteries!G:G,MATCH(C180,Lotteries!A:A,0))</f>
        <v>0.22292993630573249</v>
      </c>
      <c r="G180" s="3">
        <f>INDEX(Lotteries!F:F,MATCH(C180,Lotteries!A:A,0))*D180/INDEX(Lotteries!D:D,MATCH(C180,Lotteries!A:A,0))*(INDEX(Lotteries!D:D,MATCH(C180,Lotteries!A:A,0))-D180)/INDEX(Lotteries!D:D,MATCH(C180,Lotteries!A:A,0))*(INDEX(Lotteries!D:D,MATCH(C180,Lotteries!A:A,0))-INDEX(Lotteries!F:F,MATCH(C180,Lotteries!A:A,0)))/(INDEX(Lotteries!D:D,MATCH(C180,Lotteries!A:A,0))-1)</f>
        <v>0.20752909308225953</v>
      </c>
      <c r="H180" s="3"/>
    </row>
    <row r="181" spans="1:8" x14ac:dyDescent="0.25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D181*INDEX(Lotteries!G:G,MATCH(C181,Lotteries!A:A,0))</f>
        <v>0.23076923076923078</v>
      </c>
      <c r="G181" s="3">
        <f>INDEX(Lotteries!F:F,MATCH(C181,Lotteries!A:A,0))*D181/INDEX(Lotteries!D:D,MATCH(C181,Lotteries!A:A,0))*(INDEX(Lotteries!D:D,MATCH(C181,Lotteries!A:A,0))-D181)/INDEX(Lotteries!D:D,MATCH(C181,Lotteries!A:A,0))*(INDEX(Lotteries!D:D,MATCH(C181,Lotteries!A:A,0))-INDEX(Lotteries!F:F,MATCH(C181,Lotteries!A:A,0)))/(INDEX(Lotteries!D:D,MATCH(C181,Lotteries!A:A,0))-1)</f>
        <v>0.17751479289940827</v>
      </c>
      <c r="H181" s="3"/>
    </row>
    <row r="182" spans="1:8" x14ac:dyDescent="0.25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D182*INDEX(Lotteries!G:G,MATCH(C182,Lotteries!A:A,0))</f>
        <v>0.23076923076923078</v>
      </c>
      <c r="G182" s="3">
        <f>INDEX(Lotteries!F:F,MATCH(C182,Lotteries!A:A,0))*D182/INDEX(Lotteries!D:D,MATCH(C182,Lotteries!A:A,0))*(INDEX(Lotteries!D:D,MATCH(C182,Lotteries!A:A,0))-D182)/INDEX(Lotteries!D:D,MATCH(C182,Lotteries!A:A,0))*(INDEX(Lotteries!D:D,MATCH(C182,Lotteries!A:A,0))-INDEX(Lotteries!F:F,MATCH(C182,Lotteries!A:A,0)))/(INDEX(Lotteries!D:D,MATCH(C182,Lotteries!A:A,0))-1)</f>
        <v>0.17751479289940827</v>
      </c>
      <c r="H182" s="3"/>
    </row>
    <row r="183" spans="1:8" x14ac:dyDescent="0.25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D183*INDEX(Lotteries!G:G,MATCH(C183,Lotteries!A:A,0))</f>
        <v>0.23076923076923078</v>
      </c>
      <c r="G183" s="3">
        <f>INDEX(Lotteries!F:F,MATCH(C183,Lotteries!A:A,0))*D183/INDEX(Lotteries!D:D,MATCH(C183,Lotteries!A:A,0))*(INDEX(Lotteries!D:D,MATCH(C183,Lotteries!A:A,0))-D183)/INDEX(Lotteries!D:D,MATCH(C183,Lotteries!A:A,0))*(INDEX(Lotteries!D:D,MATCH(C183,Lotteries!A:A,0))-INDEX(Lotteries!F:F,MATCH(C183,Lotteries!A:A,0)))/(INDEX(Lotteries!D:D,MATCH(C183,Lotteries!A:A,0))-1)</f>
        <v>0.17751479289940827</v>
      </c>
      <c r="H183" s="3"/>
    </row>
    <row r="184" spans="1:8" x14ac:dyDescent="0.25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D184*INDEX(Lotteries!G:G,MATCH(C184,Lotteries!A:A,0))</f>
        <v>0.23076923076923078</v>
      </c>
      <c r="G184" s="3">
        <f>INDEX(Lotteries!F:F,MATCH(C184,Lotteries!A:A,0))*D184/INDEX(Lotteries!D:D,MATCH(C184,Lotteries!A:A,0))*(INDEX(Lotteries!D:D,MATCH(C184,Lotteries!A:A,0))-D184)/INDEX(Lotteries!D:D,MATCH(C184,Lotteries!A:A,0))*(INDEX(Lotteries!D:D,MATCH(C184,Lotteries!A:A,0))-INDEX(Lotteries!F:F,MATCH(C184,Lotteries!A:A,0)))/(INDEX(Lotteries!D:D,MATCH(C184,Lotteries!A:A,0))-1)</f>
        <v>0.17751479289940827</v>
      </c>
      <c r="H184" s="3"/>
    </row>
    <row r="185" spans="1:8" x14ac:dyDescent="0.25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D185*INDEX(Lotteries!G:G,MATCH(C185,Lotteries!A:A,0))</f>
        <v>0.23076923076923078</v>
      </c>
      <c r="G185" s="3">
        <f>INDEX(Lotteries!F:F,MATCH(C185,Lotteries!A:A,0))*D185/INDEX(Lotteries!D:D,MATCH(C185,Lotteries!A:A,0))*(INDEX(Lotteries!D:D,MATCH(C185,Lotteries!A:A,0))-D185)/INDEX(Lotteries!D:D,MATCH(C185,Lotteries!A:A,0))*(INDEX(Lotteries!D:D,MATCH(C185,Lotteries!A:A,0))-INDEX(Lotteries!F:F,MATCH(C185,Lotteries!A:A,0)))/(INDEX(Lotteries!D:D,MATCH(C185,Lotteries!A:A,0))-1)</f>
        <v>0.17751479289940827</v>
      </c>
      <c r="H185" s="3"/>
    </row>
    <row r="186" spans="1:8" x14ac:dyDescent="0.25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D186*INDEX(Lotteries!G:G,MATCH(C186,Lotteries!A:A,0))</f>
        <v>0.23076923076923078</v>
      </c>
      <c r="G186" s="3">
        <f>INDEX(Lotteries!F:F,MATCH(C186,Lotteries!A:A,0))*D186/INDEX(Lotteries!D:D,MATCH(C186,Lotteries!A:A,0))*(INDEX(Lotteries!D:D,MATCH(C186,Lotteries!A:A,0))-D186)/INDEX(Lotteries!D:D,MATCH(C186,Lotteries!A:A,0))*(INDEX(Lotteries!D:D,MATCH(C186,Lotteries!A:A,0))-INDEX(Lotteries!F:F,MATCH(C186,Lotteries!A:A,0)))/(INDEX(Lotteries!D:D,MATCH(C186,Lotteries!A:A,0))-1)</f>
        <v>0.17751479289940827</v>
      </c>
      <c r="H186" s="3"/>
    </row>
    <row r="187" spans="1:8" x14ac:dyDescent="0.25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D187*INDEX(Lotteries!G:G,MATCH(C187,Lotteries!A:A,0))</f>
        <v>0.23076923076923078</v>
      </c>
      <c r="G187" s="3">
        <f>INDEX(Lotteries!F:F,MATCH(C187,Lotteries!A:A,0))*D187/INDEX(Lotteries!D:D,MATCH(C187,Lotteries!A:A,0))*(INDEX(Lotteries!D:D,MATCH(C187,Lotteries!A:A,0))-D187)/INDEX(Lotteries!D:D,MATCH(C187,Lotteries!A:A,0))*(INDEX(Lotteries!D:D,MATCH(C187,Lotteries!A:A,0))-INDEX(Lotteries!F:F,MATCH(C187,Lotteries!A:A,0)))/(INDEX(Lotteries!D:D,MATCH(C187,Lotteries!A:A,0))-1)</f>
        <v>0.17751479289940827</v>
      </c>
      <c r="H187" s="3"/>
    </row>
    <row r="188" spans="1:8" x14ac:dyDescent="0.25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D188*INDEX(Lotteries!G:G,MATCH(C188,Lotteries!A:A,0))</f>
        <v>0.23076923076923078</v>
      </c>
      <c r="G188" s="3">
        <f>INDEX(Lotteries!F:F,MATCH(C188,Lotteries!A:A,0))*D188/INDEX(Lotteries!D:D,MATCH(C188,Lotteries!A:A,0))*(INDEX(Lotteries!D:D,MATCH(C188,Lotteries!A:A,0))-D188)/INDEX(Lotteries!D:D,MATCH(C188,Lotteries!A:A,0))*(INDEX(Lotteries!D:D,MATCH(C188,Lotteries!A:A,0))-INDEX(Lotteries!F:F,MATCH(C188,Lotteries!A:A,0)))/(INDEX(Lotteries!D:D,MATCH(C188,Lotteries!A:A,0))-1)</f>
        <v>0.17751479289940827</v>
      </c>
      <c r="H188" s="3"/>
    </row>
    <row r="189" spans="1:8" x14ac:dyDescent="0.25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D189*INDEX(Lotteries!G:G,MATCH(C189,Lotteries!A:A,0))</f>
        <v>0.23076923076923078</v>
      </c>
      <c r="G189" s="3">
        <f>INDEX(Lotteries!F:F,MATCH(C189,Lotteries!A:A,0))*D189/INDEX(Lotteries!D:D,MATCH(C189,Lotteries!A:A,0))*(INDEX(Lotteries!D:D,MATCH(C189,Lotteries!A:A,0))-D189)/INDEX(Lotteries!D:D,MATCH(C189,Lotteries!A:A,0))*(INDEX(Lotteries!D:D,MATCH(C189,Lotteries!A:A,0))-INDEX(Lotteries!F:F,MATCH(C189,Lotteries!A:A,0)))/(INDEX(Lotteries!D:D,MATCH(C189,Lotteries!A:A,0))-1)</f>
        <v>0.17751479289940827</v>
      </c>
      <c r="H189" s="3"/>
    </row>
    <row r="190" spans="1:8" x14ac:dyDescent="0.25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D190*INDEX(Lotteries!G:G,MATCH(C190,Lotteries!A:A,0))</f>
        <v>0.23076923076923078</v>
      </c>
      <c r="G190" s="3">
        <f>INDEX(Lotteries!F:F,MATCH(C190,Lotteries!A:A,0))*D190/INDEX(Lotteries!D:D,MATCH(C190,Lotteries!A:A,0))*(INDEX(Lotteries!D:D,MATCH(C190,Lotteries!A:A,0))-D190)/INDEX(Lotteries!D:D,MATCH(C190,Lotteries!A:A,0))*(INDEX(Lotteries!D:D,MATCH(C190,Lotteries!A:A,0))-INDEX(Lotteries!F:F,MATCH(C190,Lotteries!A:A,0)))/(INDEX(Lotteries!D:D,MATCH(C190,Lotteries!A:A,0))-1)</f>
        <v>0.17751479289940827</v>
      </c>
      <c r="H190" s="3"/>
    </row>
    <row r="191" spans="1:8" x14ac:dyDescent="0.25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D191*INDEX(Lotteries!G:G,MATCH(C191,Lotteries!A:A,0))</f>
        <v>0.23076923076923078</v>
      </c>
      <c r="G191" s="3">
        <f>INDEX(Lotteries!F:F,MATCH(C191,Lotteries!A:A,0))*D191/INDEX(Lotteries!D:D,MATCH(C191,Lotteries!A:A,0))*(INDEX(Lotteries!D:D,MATCH(C191,Lotteries!A:A,0))-D191)/INDEX(Lotteries!D:D,MATCH(C191,Lotteries!A:A,0))*(INDEX(Lotteries!D:D,MATCH(C191,Lotteries!A:A,0))-INDEX(Lotteries!F:F,MATCH(C191,Lotteries!A:A,0)))/(INDEX(Lotteries!D:D,MATCH(C191,Lotteries!A:A,0))-1)</f>
        <v>0.17751479289940827</v>
      </c>
      <c r="H191" s="3"/>
    </row>
    <row r="192" spans="1:8" x14ac:dyDescent="0.25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D192*INDEX(Lotteries!G:G,MATCH(C192,Lotteries!A:A,0))</f>
        <v>0.23076923076923078</v>
      </c>
      <c r="G192" s="3">
        <f>INDEX(Lotteries!F:F,MATCH(C192,Lotteries!A:A,0))*D192/INDEX(Lotteries!D:D,MATCH(C192,Lotteries!A:A,0))*(INDEX(Lotteries!D:D,MATCH(C192,Lotteries!A:A,0))-D192)/INDEX(Lotteries!D:D,MATCH(C192,Lotteries!A:A,0))*(INDEX(Lotteries!D:D,MATCH(C192,Lotteries!A:A,0))-INDEX(Lotteries!F:F,MATCH(C192,Lotteries!A:A,0)))/(INDEX(Lotteries!D:D,MATCH(C192,Lotteries!A:A,0))-1)</f>
        <v>0.17751479289940827</v>
      </c>
      <c r="H192" s="3"/>
    </row>
    <row r="193" spans="1:8" x14ac:dyDescent="0.25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D193*INDEX(Lotteries!G:G,MATCH(C193,Lotteries!A:A,0))</f>
        <v>0.23076923076923078</v>
      </c>
      <c r="G193" s="3">
        <f>INDEX(Lotteries!F:F,MATCH(C193,Lotteries!A:A,0))*D193/INDEX(Lotteries!D:D,MATCH(C193,Lotteries!A:A,0))*(INDEX(Lotteries!D:D,MATCH(C193,Lotteries!A:A,0))-D193)/INDEX(Lotteries!D:D,MATCH(C193,Lotteries!A:A,0))*(INDEX(Lotteries!D:D,MATCH(C193,Lotteries!A:A,0))-INDEX(Lotteries!F:F,MATCH(C193,Lotteries!A:A,0)))/(INDEX(Lotteries!D:D,MATCH(C193,Lotteries!A:A,0))-1)</f>
        <v>0.17751479289940827</v>
      </c>
      <c r="H193" s="3"/>
    </row>
    <row r="194" spans="1:8" x14ac:dyDescent="0.25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D194*INDEX(Lotteries!G:G,MATCH(C194,Lotteries!A:A,0))</f>
        <v>0.23076923076923078</v>
      </c>
      <c r="G194" s="3">
        <f>INDEX(Lotteries!F:F,MATCH(C194,Lotteries!A:A,0))*D194/INDEX(Lotteries!D:D,MATCH(C194,Lotteries!A:A,0))*(INDEX(Lotteries!D:D,MATCH(C194,Lotteries!A:A,0))-D194)/INDEX(Lotteries!D:D,MATCH(C194,Lotteries!A:A,0))*(INDEX(Lotteries!D:D,MATCH(C194,Lotteries!A:A,0))-INDEX(Lotteries!F:F,MATCH(C194,Lotteries!A:A,0)))/(INDEX(Lotteries!D:D,MATCH(C194,Lotteries!A:A,0))-1)</f>
        <v>0.17751479289940827</v>
      </c>
      <c r="H194" s="3"/>
    </row>
    <row r="195" spans="1:8" x14ac:dyDescent="0.25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D195*INDEX(Lotteries!G:G,MATCH(C195,Lotteries!A:A,0))</f>
        <v>0.23076923076923078</v>
      </c>
      <c r="G195" s="3">
        <f>INDEX(Lotteries!F:F,MATCH(C195,Lotteries!A:A,0))*D195/INDEX(Lotteries!D:D,MATCH(C195,Lotteries!A:A,0))*(INDEX(Lotteries!D:D,MATCH(C195,Lotteries!A:A,0))-D195)/INDEX(Lotteries!D:D,MATCH(C195,Lotteries!A:A,0))*(INDEX(Lotteries!D:D,MATCH(C195,Lotteries!A:A,0))-INDEX(Lotteries!F:F,MATCH(C195,Lotteries!A:A,0)))/(INDEX(Lotteries!D:D,MATCH(C195,Lotteries!A:A,0))-1)</f>
        <v>0.17751479289940827</v>
      </c>
      <c r="H195" s="3"/>
    </row>
    <row r="196" spans="1:8" x14ac:dyDescent="0.25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D196*INDEX(Lotteries!G:G,MATCH(C196,Lotteries!A:A,0))</f>
        <v>0.23076923076923078</v>
      </c>
      <c r="G196" s="3">
        <f>INDEX(Lotteries!F:F,MATCH(C196,Lotteries!A:A,0))*D196/INDEX(Lotteries!D:D,MATCH(C196,Lotteries!A:A,0))*(INDEX(Lotteries!D:D,MATCH(C196,Lotteries!A:A,0))-D196)/INDEX(Lotteries!D:D,MATCH(C196,Lotteries!A:A,0))*(INDEX(Lotteries!D:D,MATCH(C196,Lotteries!A:A,0))-INDEX(Lotteries!F:F,MATCH(C196,Lotteries!A:A,0)))/(INDEX(Lotteries!D:D,MATCH(C196,Lotteries!A:A,0))-1)</f>
        <v>0.17751479289940827</v>
      </c>
      <c r="H196" s="3"/>
    </row>
    <row r="197" spans="1:8" x14ac:dyDescent="0.25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D197*INDEX(Lotteries!G:G,MATCH(C197,Lotteries!A:A,0))</f>
        <v>0.23076923076923078</v>
      </c>
      <c r="G197" s="3">
        <f>INDEX(Lotteries!F:F,MATCH(C197,Lotteries!A:A,0))*D197/INDEX(Lotteries!D:D,MATCH(C197,Lotteries!A:A,0))*(INDEX(Lotteries!D:D,MATCH(C197,Lotteries!A:A,0))-D197)/INDEX(Lotteries!D:D,MATCH(C197,Lotteries!A:A,0))*(INDEX(Lotteries!D:D,MATCH(C197,Lotteries!A:A,0))-INDEX(Lotteries!F:F,MATCH(C197,Lotteries!A:A,0)))/(INDEX(Lotteries!D:D,MATCH(C197,Lotteries!A:A,0))-1)</f>
        <v>0.17751479289940827</v>
      </c>
      <c r="H197" s="3"/>
    </row>
    <row r="198" spans="1:8" x14ac:dyDescent="0.25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D198*INDEX(Lotteries!G:G,MATCH(C198,Lotteries!A:A,0))</f>
        <v>0.23076923076923078</v>
      </c>
      <c r="G198" s="3">
        <f>INDEX(Lotteries!F:F,MATCH(C198,Lotteries!A:A,0))*D198/INDEX(Lotteries!D:D,MATCH(C198,Lotteries!A:A,0))*(INDEX(Lotteries!D:D,MATCH(C198,Lotteries!A:A,0))-D198)/INDEX(Lotteries!D:D,MATCH(C198,Lotteries!A:A,0))*(INDEX(Lotteries!D:D,MATCH(C198,Lotteries!A:A,0))-INDEX(Lotteries!F:F,MATCH(C198,Lotteries!A:A,0)))/(INDEX(Lotteries!D:D,MATCH(C198,Lotteries!A:A,0))-1)</f>
        <v>0.17751479289940827</v>
      </c>
      <c r="H198" s="3"/>
    </row>
    <row r="199" spans="1:8" x14ac:dyDescent="0.25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D199*INDEX(Lotteries!G:G,MATCH(C199,Lotteries!A:A,0))</f>
        <v>0.23076923076923078</v>
      </c>
      <c r="G199" s="3">
        <f>INDEX(Lotteries!F:F,MATCH(C199,Lotteries!A:A,0))*D199/INDEX(Lotteries!D:D,MATCH(C199,Lotteries!A:A,0))*(INDEX(Lotteries!D:D,MATCH(C199,Lotteries!A:A,0))-D199)/INDEX(Lotteries!D:D,MATCH(C199,Lotteries!A:A,0))*(INDEX(Lotteries!D:D,MATCH(C199,Lotteries!A:A,0))-INDEX(Lotteries!F:F,MATCH(C199,Lotteries!A:A,0)))/(INDEX(Lotteries!D:D,MATCH(C199,Lotteries!A:A,0))-1)</f>
        <v>0.17751479289940827</v>
      </c>
      <c r="H199" s="3"/>
    </row>
    <row r="200" spans="1:8" x14ac:dyDescent="0.25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D200*INDEX(Lotteries!G:G,MATCH(C200,Lotteries!A:A,0))</f>
        <v>0.23076923076923078</v>
      </c>
      <c r="G200" s="3">
        <f>INDEX(Lotteries!F:F,MATCH(C200,Lotteries!A:A,0))*D200/INDEX(Lotteries!D:D,MATCH(C200,Lotteries!A:A,0))*(INDEX(Lotteries!D:D,MATCH(C200,Lotteries!A:A,0))-D200)/INDEX(Lotteries!D:D,MATCH(C200,Lotteries!A:A,0))*(INDEX(Lotteries!D:D,MATCH(C200,Lotteries!A:A,0))-INDEX(Lotteries!F:F,MATCH(C200,Lotteries!A:A,0)))/(INDEX(Lotteries!D:D,MATCH(C200,Lotteries!A:A,0))-1)</f>
        <v>0.17751479289940827</v>
      </c>
      <c r="H200" s="3"/>
    </row>
    <row r="201" spans="1:8" x14ac:dyDescent="0.25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D201*INDEX(Lotteries!G:G,MATCH(C201,Lotteries!A:A,0))</f>
        <v>0.23076923076923078</v>
      </c>
      <c r="G201" s="3">
        <f>INDEX(Lotteries!F:F,MATCH(C201,Lotteries!A:A,0))*D201/INDEX(Lotteries!D:D,MATCH(C201,Lotteries!A:A,0))*(INDEX(Lotteries!D:D,MATCH(C201,Lotteries!A:A,0))-D201)/INDEX(Lotteries!D:D,MATCH(C201,Lotteries!A:A,0))*(INDEX(Lotteries!D:D,MATCH(C201,Lotteries!A:A,0))-INDEX(Lotteries!F:F,MATCH(C201,Lotteries!A:A,0)))/(INDEX(Lotteries!D:D,MATCH(C201,Lotteries!A:A,0))-1)</f>
        <v>0.17751479289940827</v>
      </c>
      <c r="H201" s="3"/>
    </row>
    <row r="202" spans="1:8" x14ac:dyDescent="0.25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D202*INDEX(Lotteries!G:G,MATCH(C202,Lotteries!A:A,0))</f>
        <v>0.23076923076923078</v>
      </c>
      <c r="G202" s="3">
        <f>INDEX(Lotteries!F:F,MATCH(C202,Lotteries!A:A,0))*D202/INDEX(Lotteries!D:D,MATCH(C202,Lotteries!A:A,0))*(INDEX(Lotteries!D:D,MATCH(C202,Lotteries!A:A,0))-D202)/INDEX(Lotteries!D:D,MATCH(C202,Lotteries!A:A,0))*(INDEX(Lotteries!D:D,MATCH(C202,Lotteries!A:A,0))-INDEX(Lotteries!F:F,MATCH(C202,Lotteries!A:A,0)))/(INDEX(Lotteries!D:D,MATCH(C202,Lotteries!A:A,0))-1)</f>
        <v>0.17751479289940827</v>
      </c>
      <c r="H202" s="3"/>
    </row>
    <row r="203" spans="1:8" x14ac:dyDescent="0.25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D203*INDEX(Lotteries!G:G,MATCH(C203,Lotteries!A:A,0))</f>
        <v>0.23076923076923078</v>
      </c>
      <c r="G203" s="3">
        <f>INDEX(Lotteries!F:F,MATCH(C203,Lotteries!A:A,0))*D203/INDEX(Lotteries!D:D,MATCH(C203,Lotteries!A:A,0))*(INDEX(Lotteries!D:D,MATCH(C203,Lotteries!A:A,0))-D203)/INDEX(Lotteries!D:D,MATCH(C203,Lotteries!A:A,0))*(INDEX(Lotteries!D:D,MATCH(C203,Lotteries!A:A,0))-INDEX(Lotteries!F:F,MATCH(C203,Lotteries!A:A,0)))/(INDEX(Lotteries!D:D,MATCH(C203,Lotteries!A:A,0))-1)</f>
        <v>0.17751479289940827</v>
      </c>
      <c r="H203" s="3"/>
    </row>
    <row r="204" spans="1:8" x14ac:dyDescent="0.25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D204*INDEX(Lotteries!G:G,MATCH(C204,Lotteries!A:A,0))</f>
        <v>0.23076923076923078</v>
      </c>
      <c r="G204" s="3">
        <f>INDEX(Lotteries!F:F,MATCH(C204,Lotteries!A:A,0))*D204/INDEX(Lotteries!D:D,MATCH(C204,Lotteries!A:A,0))*(INDEX(Lotteries!D:D,MATCH(C204,Lotteries!A:A,0))-D204)/INDEX(Lotteries!D:D,MATCH(C204,Lotteries!A:A,0))*(INDEX(Lotteries!D:D,MATCH(C204,Lotteries!A:A,0))-INDEX(Lotteries!F:F,MATCH(C204,Lotteries!A:A,0)))/(INDEX(Lotteries!D:D,MATCH(C204,Lotteries!A:A,0))-1)</f>
        <v>0.17751479289940827</v>
      </c>
      <c r="H204" s="3"/>
    </row>
    <row r="205" spans="1:8" x14ac:dyDescent="0.25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D205*INDEX(Lotteries!G:G,MATCH(C205,Lotteries!A:A,0))</f>
        <v>0.23076923076923078</v>
      </c>
      <c r="G205" s="3">
        <f>INDEX(Lotteries!F:F,MATCH(C205,Lotteries!A:A,0))*D205/INDEX(Lotteries!D:D,MATCH(C205,Lotteries!A:A,0))*(INDEX(Lotteries!D:D,MATCH(C205,Lotteries!A:A,0))-D205)/INDEX(Lotteries!D:D,MATCH(C205,Lotteries!A:A,0))*(INDEX(Lotteries!D:D,MATCH(C205,Lotteries!A:A,0))-INDEX(Lotteries!F:F,MATCH(C205,Lotteries!A:A,0)))/(INDEX(Lotteries!D:D,MATCH(C205,Lotteries!A:A,0))-1)</f>
        <v>0.17751479289940827</v>
      </c>
      <c r="H205" s="3"/>
    </row>
    <row r="206" spans="1:8" x14ac:dyDescent="0.25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D206*INDEX(Lotteries!G:G,MATCH(C206,Lotteries!A:A,0))</f>
        <v>0.23076923076923078</v>
      </c>
      <c r="G206" s="3">
        <f>INDEX(Lotteries!F:F,MATCH(C206,Lotteries!A:A,0))*D206/INDEX(Lotteries!D:D,MATCH(C206,Lotteries!A:A,0))*(INDEX(Lotteries!D:D,MATCH(C206,Lotteries!A:A,0))-D206)/INDEX(Lotteries!D:D,MATCH(C206,Lotteries!A:A,0))*(INDEX(Lotteries!D:D,MATCH(C206,Lotteries!A:A,0))-INDEX(Lotteries!F:F,MATCH(C206,Lotteries!A:A,0)))/(INDEX(Lotteries!D:D,MATCH(C206,Lotteries!A:A,0))-1)</f>
        <v>0.17751479289940827</v>
      </c>
      <c r="H206" s="3"/>
    </row>
    <row r="207" spans="1:8" x14ac:dyDescent="0.25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D207*INDEX(Lotteries!G:G,MATCH(C207,Lotteries!A:A,0))</f>
        <v>0.140625</v>
      </c>
      <c r="G207" s="3">
        <f>INDEX(Lotteries!F:F,MATCH(C207,Lotteries!A:A,0))*D207/INDEX(Lotteries!D:D,MATCH(C207,Lotteries!A:A,0))*(INDEX(Lotteries!D:D,MATCH(C207,Lotteries!A:A,0))-D207)/INDEX(Lotteries!D:D,MATCH(C207,Lotteries!A:A,0))*(INDEX(Lotteries!D:D,MATCH(C207,Lotteries!A:A,0))-INDEX(Lotteries!F:F,MATCH(C207,Lotteries!A:A,0)))/(INDEX(Lotteries!D:D,MATCH(C207,Lotteries!A:A,0))-1)</f>
        <v>0.1319224440206693</v>
      </c>
      <c r="H207" s="3"/>
    </row>
    <row r="208" spans="1:8" x14ac:dyDescent="0.25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D208*INDEX(Lotteries!G:G,MATCH(C208,Lotteries!A:A,0))</f>
        <v>0.234375</v>
      </c>
      <c r="G208" s="3">
        <f>INDEX(Lotteries!F:F,MATCH(C208,Lotteries!A:A,0))*D208/INDEX(Lotteries!D:D,MATCH(C208,Lotteries!A:A,0))*(INDEX(Lotteries!D:D,MATCH(C208,Lotteries!A:A,0))-D208)/INDEX(Lotteries!D:D,MATCH(C208,Lotteries!A:A,0))*(INDEX(Lotteries!D:D,MATCH(C208,Lotteries!A:A,0))-INDEX(Lotteries!F:F,MATCH(C208,Lotteries!A:A,0)))/(INDEX(Lotteries!D:D,MATCH(C208,Lotteries!A:A,0))-1)</f>
        <v>0.21635280819389763</v>
      </c>
      <c r="H208" s="3"/>
    </row>
    <row r="209" spans="1:8" x14ac:dyDescent="0.25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D209*INDEX(Lotteries!G:G,MATCH(C209,Lotteries!A:A,0))</f>
        <v>0.234375</v>
      </c>
      <c r="G209" s="3">
        <f>INDEX(Lotteries!F:F,MATCH(C209,Lotteries!A:A,0))*D209/INDEX(Lotteries!D:D,MATCH(C209,Lotteries!A:A,0))*(INDEX(Lotteries!D:D,MATCH(C209,Lotteries!A:A,0))-D209)/INDEX(Lotteries!D:D,MATCH(C209,Lotteries!A:A,0))*(INDEX(Lotteries!D:D,MATCH(C209,Lotteries!A:A,0))-INDEX(Lotteries!F:F,MATCH(C209,Lotteries!A:A,0)))/(INDEX(Lotteries!D:D,MATCH(C209,Lotteries!A:A,0))-1)</f>
        <v>0.21635280819389763</v>
      </c>
      <c r="H209" s="3"/>
    </row>
    <row r="210" spans="1:8" x14ac:dyDescent="0.25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D210*INDEX(Lotteries!G:G,MATCH(C210,Lotteries!A:A,0))</f>
        <v>0.46875</v>
      </c>
      <c r="G210" s="3">
        <f>INDEX(Lotteries!F:F,MATCH(C210,Lotteries!A:A,0))*D210/INDEX(Lotteries!D:D,MATCH(C210,Lotteries!A:A,0))*(INDEX(Lotteries!D:D,MATCH(C210,Lotteries!A:A,0))-D210)/INDEX(Lotteries!D:D,MATCH(C210,Lotteries!A:A,0))*(INDEX(Lotteries!D:D,MATCH(C210,Lotteries!A:A,0))-INDEX(Lotteries!F:F,MATCH(C210,Lotteries!A:A,0)))/(INDEX(Lotteries!D:D,MATCH(C210,Lotteries!A:A,0))-1)</f>
        <v>0.41511595718503935</v>
      </c>
      <c r="H210" s="3"/>
    </row>
    <row r="211" spans="1:8" x14ac:dyDescent="0.25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D211*INDEX(Lotteries!G:G,MATCH(C211,Lotteries!A:A,0))</f>
        <v>0.234375</v>
      </c>
      <c r="G211" s="3">
        <f>INDEX(Lotteries!F:F,MATCH(C211,Lotteries!A:A,0))*D211/INDEX(Lotteries!D:D,MATCH(C211,Lotteries!A:A,0))*(INDEX(Lotteries!D:D,MATCH(C211,Lotteries!A:A,0))-D211)/INDEX(Lotteries!D:D,MATCH(C211,Lotteries!A:A,0))*(INDEX(Lotteries!D:D,MATCH(C211,Lotteries!A:A,0))-INDEX(Lotteries!F:F,MATCH(C211,Lotteries!A:A,0)))/(INDEX(Lotteries!D:D,MATCH(C211,Lotteries!A:A,0))-1)</f>
        <v>0.21635280819389763</v>
      </c>
      <c r="H211" s="3"/>
    </row>
    <row r="212" spans="1:8" x14ac:dyDescent="0.25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D212*INDEX(Lotteries!G:G,MATCH(C212,Lotteries!A:A,0))</f>
        <v>0.46875</v>
      </c>
      <c r="G212" s="3">
        <f>INDEX(Lotteries!F:F,MATCH(C212,Lotteries!A:A,0))*D212/INDEX(Lotteries!D:D,MATCH(C212,Lotteries!A:A,0))*(INDEX(Lotteries!D:D,MATCH(C212,Lotteries!A:A,0))-D212)/INDEX(Lotteries!D:D,MATCH(C212,Lotteries!A:A,0))*(INDEX(Lotteries!D:D,MATCH(C212,Lotteries!A:A,0))-INDEX(Lotteries!F:F,MATCH(C212,Lotteries!A:A,0)))/(INDEX(Lotteries!D:D,MATCH(C212,Lotteries!A:A,0))-1)</f>
        <v>0.41511595718503935</v>
      </c>
      <c r="H212" s="3"/>
    </row>
    <row r="213" spans="1:8" x14ac:dyDescent="0.25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D213*INDEX(Lotteries!G:G,MATCH(C213,Lotteries!A:A,0))</f>
        <v>0.234375</v>
      </c>
      <c r="G213" s="3">
        <f>INDEX(Lotteries!F:F,MATCH(C213,Lotteries!A:A,0))*D213/INDEX(Lotteries!D:D,MATCH(C213,Lotteries!A:A,0))*(INDEX(Lotteries!D:D,MATCH(C213,Lotteries!A:A,0))-D213)/INDEX(Lotteries!D:D,MATCH(C213,Lotteries!A:A,0))*(INDEX(Lotteries!D:D,MATCH(C213,Lotteries!A:A,0))-INDEX(Lotteries!F:F,MATCH(C213,Lotteries!A:A,0)))/(INDEX(Lotteries!D:D,MATCH(C213,Lotteries!A:A,0))-1)</f>
        <v>0.21635280819389763</v>
      </c>
      <c r="H213" s="3"/>
    </row>
    <row r="214" spans="1:8" x14ac:dyDescent="0.25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D214*INDEX(Lotteries!G:G,MATCH(C214,Lotteries!A:A,0))</f>
        <v>0.46875</v>
      </c>
      <c r="G214" s="3">
        <f>INDEX(Lotteries!F:F,MATCH(C214,Lotteries!A:A,0))*D214/INDEX(Lotteries!D:D,MATCH(C214,Lotteries!A:A,0))*(INDEX(Lotteries!D:D,MATCH(C214,Lotteries!A:A,0))-D214)/INDEX(Lotteries!D:D,MATCH(C214,Lotteries!A:A,0))*(INDEX(Lotteries!D:D,MATCH(C214,Lotteries!A:A,0))-INDEX(Lotteries!F:F,MATCH(C214,Lotteries!A:A,0)))/(INDEX(Lotteries!D:D,MATCH(C214,Lotteries!A:A,0))-1)</f>
        <v>0.41511595718503935</v>
      </c>
      <c r="H214" s="3"/>
    </row>
    <row r="215" spans="1:8" x14ac:dyDescent="0.25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D215*INDEX(Lotteries!G:G,MATCH(C215,Lotteries!A:A,0))</f>
        <v>0.234375</v>
      </c>
      <c r="G215" s="3">
        <f>INDEX(Lotteries!F:F,MATCH(C215,Lotteries!A:A,0))*D215/INDEX(Lotteries!D:D,MATCH(C215,Lotteries!A:A,0))*(INDEX(Lotteries!D:D,MATCH(C215,Lotteries!A:A,0))-D215)/INDEX(Lotteries!D:D,MATCH(C215,Lotteries!A:A,0))*(INDEX(Lotteries!D:D,MATCH(C215,Lotteries!A:A,0))-INDEX(Lotteries!F:F,MATCH(C215,Lotteries!A:A,0)))/(INDEX(Lotteries!D:D,MATCH(C215,Lotteries!A:A,0))-1)</f>
        <v>0.21635280819389763</v>
      </c>
      <c r="H215" s="3"/>
    </row>
    <row r="216" spans="1:8" x14ac:dyDescent="0.25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D216*INDEX(Lotteries!G:G,MATCH(C216,Lotteries!A:A,0))</f>
        <v>0.46875</v>
      </c>
      <c r="G216" s="3">
        <f>INDEX(Lotteries!F:F,MATCH(C216,Lotteries!A:A,0))*D216/INDEX(Lotteries!D:D,MATCH(C216,Lotteries!A:A,0))*(INDEX(Lotteries!D:D,MATCH(C216,Lotteries!A:A,0))-D216)/INDEX(Lotteries!D:D,MATCH(C216,Lotteries!A:A,0))*(INDEX(Lotteries!D:D,MATCH(C216,Lotteries!A:A,0))-INDEX(Lotteries!F:F,MATCH(C216,Lotteries!A:A,0)))/(INDEX(Lotteries!D:D,MATCH(C216,Lotteries!A:A,0))-1)</f>
        <v>0.41511595718503935</v>
      </c>
      <c r="H216" s="3"/>
    </row>
    <row r="217" spans="1:8" x14ac:dyDescent="0.25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D217*INDEX(Lotteries!G:G,MATCH(C217,Lotteries!A:A,0))</f>
        <v>0.46875</v>
      </c>
      <c r="G217" s="3">
        <f>INDEX(Lotteries!F:F,MATCH(C217,Lotteries!A:A,0))*D217/INDEX(Lotteries!D:D,MATCH(C217,Lotteries!A:A,0))*(INDEX(Lotteries!D:D,MATCH(C217,Lotteries!A:A,0))-D217)/INDEX(Lotteries!D:D,MATCH(C217,Lotteries!A:A,0))*(INDEX(Lotteries!D:D,MATCH(C217,Lotteries!A:A,0))-INDEX(Lotteries!F:F,MATCH(C217,Lotteries!A:A,0)))/(INDEX(Lotteries!D:D,MATCH(C217,Lotteries!A:A,0))-1)</f>
        <v>0.41511595718503935</v>
      </c>
      <c r="H217" s="3"/>
    </row>
    <row r="218" spans="1:8" x14ac:dyDescent="0.25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D218*INDEX(Lotteries!G:G,MATCH(C218,Lotteries!A:A,0))</f>
        <v>0.703125</v>
      </c>
      <c r="G218" s="3">
        <f>INDEX(Lotteries!F:F,MATCH(C218,Lotteries!A:A,0))*D218/INDEX(Lotteries!D:D,MATCH(C218,Lotteries!A:A,0))*(INDEX(Lotteries!D:D,MATCH(C218,Lotteries!A:A,0))-D218)/INDEX(Lotteries!D:D,MATCH(C218,Lotteries!A:A,0))*(INDEX(Lotteries!D:D,MATCH(C218,Lotteries!A:A,0))-INDEX(Lotteries!F:F,MATCH(C218,Lotteries!A:A,0)))/(INDEX(Lotteries!D:D,MATCH(C218,Lotteries!A:A,0))-1)</f>
        <v>0.59628944697342523</v>
      </c>
      <c r="H218" s="3"/>
    </row>
    <row r="219" spans="1:8" x14ac:dyDescent="0.25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D219*INDEX(Lotteries!G:G,MATCH(C219,Lotteries!A:A,0))</f>
        <v>0.234375</v>
      </c>
      <c r="G219" s="3">
        <f>INDEX(Lotteries!F:F,MATCH(C219,Lotteries!A:A,0))*D219/INDEX(Lotteries!D:D,MATCH(C219,Lotteries!A:A,0))*(INDEX(Lotteries!D:D,MATCH(C219,Lotteries!A:A,0))-D219)/INDEX(Lotteries!D:D,MATCH(C219,Lotteries!A:A,0))*(INDEX(Lotteries!D:D,MATCH(C219,Lotteries!A:A,0))-INDEX(Lotteries!F:F,MATCH(C219,Lotteries!A:A,0)))/(INDEX(Lotteries!D:D,MATCH(C219,Lotteries!A:A,0))-1)</f>
        <v>0.21635280819389763</v>
      </c>
      <c r="H219" s="3"/>
    </row>
    <row r="220" spans="1:8" x14ac:dyDescent="0.25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D220*INDEX(Lotteries!G:G,MATCH(C220,Lotteries!A:A,0))</f>
        <v>0.46875</v>
      </c>
      <c r="G220" s="3">
        <f>INDEX(Lotteries!F:F,MATCH(C220,Lotteries!A:A,0))*D220/INDEX(Lotteries!D:D,MATCH(C220,Lotteries!A:A,0))*(INDEX(Lotteries!D:D,MATCH(C220,Lotteries!A:A,0))-D220)/INDEX(Lotteries!D:D,MATCH(C220,Lotteries!A:A,0))*(INDEX(Lotteries!D:D,MATCH(C220,Lotteries!A:A,0))-INDEX(Lotteries!F:F,MATCH(C220,Lotteries!A:A,0)))/(INDEX(Lotteries!D:D,MATCH(C220,Lotteries!A:A,0))-1)</f>
        <v>0.41511595718503935</v>
      </c>
      <c r="H220" s="3"/>
    </row>
    <row r="221" spans="1:8" x14ac:dyDescent="0.25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D221*INDEX(Lotteries!G:G,MATCH(C221,Lotteries!A:A,0))</f>
        <v>0.234375</v>
      </c>
      <c r="G221" s="3">
        <f>INDEX(Lotteries!F:F,MATCH(C221,Lotteries!A:A,0))*D221/INDEX(Lotteries!D:D,MATCH(C221,Lotteries!A:A,0))*(INDEX(Lotteries!D:D,MATCH(C221,Lotteries!A:A,0))-D221)/INDEX(Lotteries!D:D,MATCH(C221,Lotteries!A:A,0))*(INDEX(Lotteries!D:D,MATCH(C221,Lotteries!A:A,0))-INDEX(Lotteries!F:F,MATCH(C221,Lotteries!A:A,0)))/(INDEX(Lotteries!D:D,MATCH(C221,Lotteries!A:A,0))-1)</f>
        <v>0.21635280819389763</v>
      </c>
      <c r="H221" s="3"/>
    </row>
    <row r="222" spans="1:8" x14ac:dyDescent="0.25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D222*INDEX(Lotteries!G:G,MATCH(C222,Lotteries!A:A,0))</f>
        <v>0.46875</v>
      </c>
      <c r="G222" s="3">
        <f>INDEX(Lotteries!F:F,MATCH(C222,Lotteries!A:A,0))*D222/INDEX(Lotteries!D:D,MATCH(C222,Lotteries!A:A,0))*(INDEX(Lotteries!D:D,MATCH(C222,Lotteries!A:A,0))-D222)/INDEX(Lotteries!D:D,MATCH(C222,Lotteries!A:A,0))*(INDEX(Lotteries!D:D,MATCH(C222,Lotteries!A:A,0))-INDEX(Lotteries!F:F,MATCH(C222,Lotteries!A:A,0)))/(INDEX(Lotteries!D:D,MATCH(C222,Lotteries!A:A,0))-1)</f>
        <v>0.41511595718503935</v>
      </c>
      <c r="H222" s="3"/>
    </row>
    <row r="223" spans="1:8" x14ac:dyDescent="0.25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D223*INDEX(Lotteries!G:G,MATCH(C223,Lotteries!A:A,0))</f>
        <v>0.234375</v>
      </c>
      <c r="G223" s="3">
        <f>INDEX(Lotteries!F:F,MATCH(C223,Lotteries!A:A,0))*D223/INDEX(Lotteries!D:D,MATCH(C223,Lotteries!A:A,0))*(INDEX(Lotteries!D:D,MATCH(C223,Lotteries!A:A,0))-D223)/INDEX(Lotteries!D:D,MATCH(C223,Lotteries!A:A,0))*(INDEX(Lotteries!D:D,MATCH(C223,Lotteries!A:A,0))-INDEX(Lotteries!F:F,MATCH(C223,Lotteries!A:A,0)))/(INDEX(Lotteries!D:D,MATCH(C223,Lotteries!A:A,0))-1)</f>
        <v>0.21635280819389763</v>
      </c>
      <c r="H223" s="3"/>
    </row>
    <row r="224" spans="1:8" x14ac:dyDescent="0.25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D224*INDEX(Lotteries!G:G,MATCH(C224,Lotteries!A:A,0))</f>
        <v>0.23584905660377359</v>
      </c>
      <c r="G224" s="3">
        <f>INDEX(Lotteries!F:F,MATCH(C224,Lotteries!A:A,0))*D224/INDEX(Lotteries!D:D,MATCH(C224,Lotteries!A:A,0))*(INDEX(Lotteries!D:D,MATCH(C224,Lotteries!A:A,0))-D224)/INDEX(Lotteries!D:D,MATCH(C224,Lotteries!A:A,0))*(INDEX(Lotteries!D:D,MATCH(C224,Lotteries!A:A,0))-INDEX(Lotteries!F:F,MATCH(C224,Lotteries!A:A,0)))/(INDEX(Lotteries!D:D,MATCH(C224,Lotteries!A:A,0))-1)</f>
        <v>0.21616318296631576</v>
      </c>
      <c r="H224" s="3"/>
    </row>
    <row r="225" spans="1:8" x14ac:dyDescent="0.25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D225*INDEX(Lotteries!G:G,MATCH(C225,Lotteries!A:A,0))</f>
        <v>0.23584905660377359</v>
      </c>
      <c r="G225" s="3">
        <f>INDEX(Lotteries!F:F,MATCH(C225,Lotteries!A:A,0))*D225/INDEX(Lotteries!D:D,MATCH(C225,Lotteries!A:A,0))*(INDEX(Lotteries!D:D,MATCH(C225,Lotteries!A:A,0))-D225)/INDEX(Lotteries!D:D,MATCH(C225,Lotteries!A:A,0))*(INDEX(Lotteries!D:D,MATCH(C225,Lotteries!A:A,0))-INDEX(Lotteries!F:F,MATCH(C225,Lotteries!A:A,0)))/(INDEX(Lotteries!D:D,MATCH(C225,Lotteries!A:A,0))-1)</f>
        <v>0.21616318296631576</v>
      </c>
      <c r="H225" s="3"/>
    </row>
    <row r="226" spans="1:8" x14ac:dyDescent="0.25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D226*INDEX(Lotteries!G:G,MATCH(C226,Lotteries!A:A,0))</f>
        <v>0.47169811320754718</v>
      </c>
      <c r="G226" s="3">
        <f>INDEX(Lotteries!F:F,MATCH(C226,Lotteries!A:A,0))*D226/INDEX(Lotteries!D:D,MATCH(C226,Lotteries!A:A,0))*(INDEX(Lotteries!D:D,MATCH(C226,Lotteries!A:A,0))-D226)/INDEX(Lotteries!D:D,MATCH(C226,Lotteries!A:A,0))*(INDEX(Lotteries!D:D,MATCH(C226,Lotteries!A:A,0))-INDEX(Lotteries!F:F,MATCH(C226,Lotteries!A:A,0)))/(INDEX(Lotteries!D:D,MATCH(C226,Lotteries!A:A,0))-1)</f>
        <v>0.41092407058943192</v>
      </c>
      <c r="H226" s="3"/>
    </row>
    <row r="227" spans="1:8" x14ac:dyDescent="0.25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D227*INDEX(Lotteries!G:G,MATCH(C227,Lotteries!A:A,0))</f>
        <v>0.23584905660377359</v>
      </c>
      <c r="G227" s="3">
        <f>INDEX(Lotteries!F:F,MATCH(C227,Lotteries!A:A,0))*D227/INDEX(Lotteries!D:D,MATCH(C227,Lotteries!A:A,0))*(INDEX(Lotteries!D:D,MATCH(C227,Lotteries!A:A,0))-D227)/INDEX(Lotteries!D:D,MATCH(C227,Lotteries!A:A,0))*(INDEX(Lotteries!D:D,MATCH(C227,Lotteries!A:A,0))-INDEX(Lotteries!F:F,MATCH(C227,Lotteries!A:A,0)))/(INDEX(Lotteries!D:D,MATCH(C227,Lotteries!A:A,0))-1)</f>
        <v>0.21616318296631576</v>
      </c>
      <c r="H227" s="3"/>
    </row>
    <row r="228" spans="1:8" x14ac:dyDescent="0.25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D228*INDEX(Lotteries!G:G,MATCH(C228,Lotteries!A:A,0))</f>
        <v>0.47169811320754718</v>
      </c>
      <c r="G228" s="3">
        <f>INDEX(Lotteries!F:F,MATCH(C228,Lotteries!A:A,0))*D228/INDEX(Lotteries!D:D,MATCH(C228,Lotteries!A:A,0))*(INDEX(Lotteries!D:D,MATCH(C228,Lotteries!A:A,0))-D228)/INDEX(Lotteries!D:D,MATCH(C228,Lotteries!A:A,0))*(INDEX(Lotteries!D:D,MATCH(C228,Lotteries!A:A,0))-INDEX(Lotteries!F:F,MATCH(C228,Lotteries!A:A,0)))/(INDEX(Lotteries!D:D,MATCH(C228,Lotteries!A:A,0))-1)</f>
        <v>0.41092407058943192</v>
      </c>
      <c r="H228" s="3"/>
    </row>
    <row r="229" spans="1:8" x14ac:dyDescent="0.25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D229*INDEX(Lotteries!G:G,MATCH(C229,Lotteries!A:A,0))</f>
        <v>0.47169811320754718</v>
      </c>
      <c r="G229" s="3">
        <f>INDEX(Lotteries!F:F,MATCH(C229,Lotteries!A:A,0))*D229/INDEX(Lotteries!D:D,MATCH(C229,Lotteries!A:A,0))*(INDEX(Lotteries!D:D,MATCH(C229,Lotteries!A:A,0))-D229)/INDEX(Lotteries!D:D,MATCH(C229,Lotteries!A:A,0))*(INDEX(Lotteries!D:D,MATCH(C229,Lotteries!A:A,0))-INDEX(Lotteries!F:F,MATCH(C229,Lotteries!A:A,0)))/(INDEX(Lotteries!D:D,MATCH(C229,Lotteries!A:A,0))-1)</f>
        <v>0.41092407058943192</v>
      </c>
      <c r="H229" s="3"/>
    </row>
    <row r="230" spans="1:8" x14ac:dyDescent="0.25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D230*INDEX(Lotteries!G:G,MATCH(C230,Lotteries!A:A,0))</f>
        <v>0.14150943396226418</v>
      </c>
      <c r="G230" s="3">
        <f>INDEX(Lotteries!F:F,MATCH(C230,Lotteries!A:A,0))*D230/INDEX(Lotteries!D:D,MATCH(C230,Lotteries!A:A,0))*(INDEX(Lotteries!D:D,MATCH(C230,Lotteries!A:A,0))-D230)/INDEX(Lotteries!D:D,MATCH(C230,Lotteries!A:A,0))*(INDEX(Lotteries!D:D,MATCH(C230,Lotteries!A:A,0))-INDEX(Lotteries!F:F,MATCH(C230,Lotteries!A:A,0)))/(INDEX(Lotteries!D:D,MATCH(C230,Lotteries!A:A,0))-1)</f>
        <v>0.13226618522097339</v>
      </c>
      <c r="H230" s="3"/>
    </row>
    <row r="231" spans="1:8" x14ac:dyDescent="0.25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D231*INDEX(Lotteries!G:G,MATCH(C231,Lotteries!A:A,0))</f>
        <v>0.23584905660377359</v>
      </c>
      <c r="G231" s="3">
        <f>INDEX(Lotteries!F:F,MATCH(C231,Lotteries!A:A,0))*D231/INDEX(Lotteries!D:D,MATCH(C231,Lotteries!A:A,0))*(INDEX(Lotteries!D:D,MATCH(C231,Lotteries!A:A,0))-D231)/INDEX(Lotteries!D:D,MATCH(C231,Lotteries!A:A,0))*(INDEX(Lotteries!D:D,MATCH(C231,Lotteries!A:A,0))-INDEX(Lotteries!F:F,MATCH(C231,Lotteries!A:A,0)))/(INDEX(Lotteries!D:D,MATCH(C231,Lotteries!A:A,0))-1)</f>
        <v>0.21616318296631576</v>
      </c>
      <c r="H231" s="3"/>
    </row>
    <row r="232" spans="1:8" x14ac:dyDescent="0.25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D232*INDEX(Lotteries!G:G,MATCH(C232,Lotteries!A:A,0))</f>
        <v>0.23584905660377359</v>
      </c>
      <c r="G232" s="3">
        <f>INDEX(Lotteries!F:F,MATCH(C232,Lotteries!A:A,0))*D232/INDEX(Lotteries!D:D,MATCH(C232,Lotteries!A:A,0))*(INDEX(Lotteries!D:D,MATCH(C232,Lotteries!A:A,0))-D232)/INDEX(Lotteries!D:D,MATCH(C232,Lotteries!A:A,0))*(INDEX(Lotteries!D:D,MATCH(C232,Lotteries!A:A,0))-INDEX(Lotteries!F:F,MATCH(C232,Lotteries!A:A,0)))/(INDEX(Lotteries!D:D,MATCH(C232,Lotteries!A:A,0))-1)</f>
        <v>0.21616318296631576</v>
      </c>
      <c r="H232" s="3"/>
    </row>
    <row r="233" spans="1:8" x14ac:dyDescent="0.25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D233*INDEX(Lotteries!G:G,MATCH(C233,Lotteries!A:A,0))</f>
        <v>0.47169811320754718</v>
      </c>
      <c r="G233" s="3">
        <f>INDEX(Lotteries!F:F,MATCH(C233,Lotteries!A:A,0))*D233/INDEX(Lotteries!D:D,MATCH(C233,Lotteries!A:A,0))*(INDEX(Lotteries!D:D,MATCH(C233,Lotteries!A:A,0))-D233)/INDEX(Lotteries!D:D,MATCH(C233,Lotteries!A:A,0))*(INDEX(Lotteries!D:D,MATCH(C233,Lotteries!A:A,0))-INDEX(Lotteries!F:F,MATCH(C233,Lotteries!A:A,0)))/(INDEX(Lotteries!D:D,MATCH(C233,Lotteries!A:A,0))-1)</f>
        <v>0.41092407058943192</v>
      </c>
      <c r="H233" s="3"/>
    </row>
    <row r="234" spans="1:8" x14ac:dyDescent="0.25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D234*INDEX(Lotteries!G:G,MATCH(C234,Lotteries!A:A,0))</f>
        <v>0.23584905660377359</v>
      </c>
      <c r="G234" s="3">
        <f>INDEX(Lotteries!F:F,MATCH(C234,Lotteries!A:A,0))*D234/INDEX(Lotteries!D:D,MATCH(C234,Lotteries!A:A,0))*(INDEX(Lotteries!D:D,MATCH(C234,Lotteries!A:A,0))-D234)/INDEX(Lotteries!D:D,MATCH(C234,Lotteries!A:A,0))*(INDEX(Lotteries!D:D,MATCH(C234,Lotteries!A:A,0))-INDEX(Lotteries!F:F,MATCH(C234,Lotteries!A:A,0)))/(INDEX(Lotteries!D:D,MATCH(C234,Lotteries!A:A,0))-1)</f>
        <v>0.21616318296631576</v>
      </c>
      <c r="H234" s="3"/>
    </row>
    <row r="235" spans="1:8" x14ac:dyDescent="0.25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D235*INDEX(Lotteries!G:G,MATCH(C235,Lotteries!A:A,0))</f>
        <v>0.47169811320754718</v>
      </c>
      <c r="G235" s="3">
        <f>INDEX(Lotteries!F:F,MATCH(C235,Lotteries!A:A,0))*D235/INDEX(Lotteries!D:D,MATCH(C235,Lotteries!A:A,0))*(INDEX(Lotteries!D:D,MATCH(C235,Lotteries!A:A,0))-D235)/INDEX(Lotteries!D:D,MATCH(C235,Lotteries!A:A,0))*(INDEX(Lotteries!D:D,MATCH(C235,Lotteries!A:A,0))-INDEX(Lotteries!F:F,MATCH(C235,Lotteries!A:A,0)))/(INDEX(Lotteries!D:D,MATCH(C235,Lotteries!A:A,0))-1)</f>
        <v>0.41092407058943192</v>
      </c>
      <c r="H235" s="3"/>
    </row>
    <row r="236" spans="1:8" x14ac:dyDescent="0.25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D236*INDEX(Lotteries!G:G,MATCH(C236,Lotteries!A:A,0))</f>
        <v>0.23584905660377359</v>
      </c>
      <c r="G236" s="3">
        <f>INDEX(Lotteries!F:F,MATCH(C236,Lotteries!A:A,0))*D236/INDEX(Lotteries!D:D,MATCH(C236,Lotteries!A:A,0))*(INDEX(Lotteries!D:D,MATCH(C236,Lotteries!A:A,0))-D236)/INDEX(Lotteries!D:D,MATCH(C236,Lotteries!A:A,0))*(INDEX(Lotteries!D:D,MATCH(C236,Lotteries!A:A,0))-INDEX(Lotteries!F:F,MATCH(C236,Lotteries!A:A,0)))/(INDEX(Lotteries!D:D,MATCH(C236,Lotteries!A:A,0))-1)</f>
        <v>0.21616318296631576</v>
      </c>
      <c r="H236" s="3"/>
    </row>
    <row r="237" spans="1:8" x14ac:dyDescent="0.25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D237*INDEX(Lotteries!G:G,MATCH(C237,Lotteries!A:A,0))</f>
        <v>0.61320754716981141</v>
      </c>
      <c r="G237" s="3">
        <f>INDEX(Lotteries!F:F,MATCH(C237,Lotteries!A:A,0))*D237/INDEX(Lotteries!D:D,MATCH(C237,Lotteries!A:A,0))*(INDEX(Lotteries!D:D,MATCH(C237,Lotteries!A:A,0))-D237)/INDEX(Lotteries!D:D,MATCH(C237,Lotteries!A:A,0))*(INDEX(Lotteries!D:D,MATCH(C237,Lotteries!A:A,0))-INDEX(Lotteries!F:F,MATCH(C237,Lotteries!A:A,0)))/(INDEX(Lotteries!D:D,MATCH(C237,Lotteries!A:A,0))-1)</f>
        <v>0.51750750139856583</v>
      </c>
      <c r="H237" s="3"/>
    </row>
    <row r="238" spans="1:8" x14ac:dyDescent="0.25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D238*INDEX(Lotteries!G:G,MATCH(C238,Lotteries!A:A,0))</f>
        <v>0.23584905660377359</v>
      </c>
      <c r="G238" s="3">
        <f>INDEX(Lotteries!F:F,MATCH(C238,Lotteries!A:A,0))*D238/INDEX(Lotteries!D:D,MATCH(C238,Lotteries!A:A,0))*(INDEX(Lotteries!D:D,MATCH(C238,Lotteries!A:A,0))-D238)/INDEX(Lotteries!D:D,MATCH(C238,Lotteries!A:A,0))*(INDEX(Lotteries!D:D,MATCH(C238,Lotteries!A:A,0))-INDEX(Lotteries!F:F,MATCH(C238,Lotteries!A:A,0)))/(INDEX(Lotteries!D:D,MATCH(C238,Lotteries!A:A,0))-1)</f>
        <v>0.21616318296631576</v>
      </c>
      <c r="H238" s="3"/>
    </row>
    <row r="239" spans="1:8" x14ac:dyDescent="0.25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D239*INDEX(Lotteries!G:G,MATCH(C239,Lotteries!A:A,0))</f>
        <v>0.14545454545454545</v>
      </c>
      <c r="G239" s="3">
        <f>INDEX(Lotteries!F:F,MATCH(C239,Lotteries!A:A,0))*D239/INDEX(Lotteries!D:D,MATCH(C239,Lotteries!A:A,0))*(INDEX(Lotteries!D:D,MATCH(C239,Lotteries!A:A,0))-D239)/INDEX(Lotteries!D:D,MATCH(C239,Lotteries!A:A,0))*(INDEX(Lotteries!D:D,MATCH(C239,Lotteries!A:A,0))-INDEX(Lotteries!F:F,MATCH(C239,Lotteries!A:A,0)))/(INDEX(Lotteries!D:D,MATCH(C239,Lotteries!A:A,0))-1)</f>
        <v>0.13760129006248742</v>
      </c>
      <c r="H239" s="3"/>
    </row>
    <row r="240" spans="1:8" x14ac:dyDescent="0.25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D240*INDEX(Lotteries!G:G,MATCH(C240,Lotteries!A:A,0))</f>
        <v>0.18181818181818182</v>
      </c>
      <c r="G240" s="3">
        <f>INDEX(Lotteries!F:F,MATCH(C240,Lotteries!A:A,0))*D240/INDEX(Lotteries!D:D,MATCH(C240,Lotteries!A:A,0))*(INDEX(Lotteries!D:D,MATCH(C240,Lotteries!A:A,0))-D240)/INDEX(Lotteries!D:D,MATCH(C240,Lotteries!A:A,0))*(INDEX(Lotteries!D:D,MATCH(C240,Lotteries!A:A,0))-INDEX(Lotteries!F:F,MATCH(C240,Lotteries!A:A,0)))/(INDEX(Lotteries!D:D,MATCH(C240,Lotteries!A:A,0))-1)</f>
        <v>0.17093327958072968</v>
      </c>
      <c r="H240" s="3"/>
    </row>
    <row r="241" spans="1:8" x14ac:dyDescent="0.25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D241*INDEX(Lotteries!G:G,MATCH(C241,Lotteries!A:A,0))</f>
        <v>0.36363636363636365</v>
      </c>
      <c r="G241" s="3">
        <f>INDEX(Lotteries!F:F,MATCH(C241,Lotteries!A:A,0))*D241/INDEX(Lotteries!D:D,MATCH(C241,Lotteries!A:A,0))*(INDEX(Lotteries!D:D,MATCH(C241,Lotteries!A:A,0))-D241)/INDEX(Lotteries!D:D,MATCH(C241,Lotteries!A:A,0))*(INDEX(Lotteries!D:D,MATCH(C241,Lotteries!A:A,0))-INDEX(Lotteries!F:F,MATCH(C241,Lotteries!A:A,0)))/(INDEX(Lotteries!D:D,MATCH(C241,Lotteries!A:A,0))-1)</f>
        <v>0.3311832291876638</v>
      </c>
      <c r="H241" s="3"/>
    </row>
    <row r="242" spans="1:8" x14ac:dyDescent="0.25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D242*INDEX(Lotteries!G:G,MATCH(C242,Lotteries!A:A,0))</f>
        <v>0.10909090909090909</v>
      </c>
      <c r="G242" s="3">
        <f>INDEX(Lotteries!F:F,MATCH(C242,Lotteries!A:A,0))*D242/INDEX(Lotteries!D:D,MATCH(C242,Lotteries!A:A,0))*(INDEX(Lotteries!D:D,MATCH(C242,Lotteries!A:A,0))-D242)/INDEX(Lotteries!D:D,MATCH(C242,Lotteries!A:A,0))*(INDEX(Lotteries!D:D,MATCH(C242,Lotteries!A:A,0))-INDEX(Lotteries!F:F,MATCH(C242,Lotteries!A:A,0)))/(INDEX(Lotteries!D:D,MATCH(C242,Lotteries!A:A,0))-1)</f>
        <v>0.10384196734529329</v>
      </c>
      <c r="H242" s="3"/>
    </row>
    <row r="243" spans="1:8" x14ac:dyDescent="0.25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D243*INDEX(Lotteries!G:G,MATCH(C243,Lotteries!A:A,0))</f>
        <v>0.36363636363636365</v>
      </c>
      <c r="G243" s="3">
        <f>INDEX(Lotteries!F:F,MATCH(C243,Lotteries!A:A,0))*D243/INDEX(Lotteries!D:D,MATCH(C243,Lotteries!A:A,0))*(INDEX(Lotteries!D:D,MATCH(C243,Lotteries!A:A,0))-D243)/INDEX(Lotteries!D:D,MATCH(C243,Lotteries!A:A,0))*(INDEX(Lotteries!D:D,MATCH(C243,Lotteries!A:A,0))-INDEX(Lotteries!F:F,MATCH(C243,Lotteries!A:A,0)))/(INDEX(Lotteries!D:D,MATCH(C243,Lotteries!A:A,0))-1)</f>
        <v>0.3311832291876638</v>
      </c>
      <c r="H243" s="3"/>
    </row>
    <row r="244" spans="1:8" x14ac:dyDescent="0.25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D244*INDEX(Lotteries!G:G,MATCH(C244,Lotteries!A:A,0))</f>
        <v>0.18181818181818182</v>
      </c>
      <c r="G244" s="3">
        <f>INDEX(Lotteries!F:F,MATCH(C244,Lotteries!A:A,0))*D244/INDEX(Lotteries!D:D,MATCH(C244,Lotteries!A:A,0))*(INDEX(Lotteries!D:D,MATCH(C244,Lotteries!A:A,0))-D244)/INDEX(Lotteries!D:D,MATCH(C244,Lotteries!A:A,0))*(INDEX(Lotteries!D:D,MATCH(C244,Lotteries!A:A,0))-INDEX(Lotteries!F:F,MATCH(C244,Lotteries!A:A,0)))/(INDEX(Lotteries!D:D,MATCH(C244,Lotteries!A:A,0))-1)</f>
        <v>0.17093327958072968</v>
      </c>
      <c r="H244" s="3"/>
    </row>
    <row r="245" spans="1:8" x14ac:dyDescent="0.25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D245*INDEX(Lotteries!G:G,MATCH(C245,Lotteries!A:A,0))</f>
        <v>0.18181818181818182</v>
      </c>
      <c r="G245" s="3">
        <f>INDEX(Lotteries!F:F,MATCH(C245,Lotteries!A:A,0))*D245/INDEX(Lotteries!D:D,MATCH(C245,Lotteries!A:A,0))*(INDEX(Lotteries!D:D,MATCH(C245,Lotteries!A:A,0))-D245)/INDEX(Lotteries!D:D,MATCH(C245,Lotteries!A:A,0))*(INDEX(Lotteries!D:D,MATCH(C245,Lotteries!A:A,0))-INDEX(Lotteries!F:F,MATCH(C245,Lotteries!A:A,0)))/(INDEX(Lotteries!D:D,MATCH(C245,Lotteries!A:A,0))-1)</f>
        <v>0.17093327958072968</v>
      </c>
      <c r="H245" s="3"/>
    </row>
    <row r="246" spans="1:8" x14ac:dyDescent="0.25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D246*INDEX(Lotteries!G:G,MATCH(C246,Lotteries!A:A,0))</f>
        <v>0.18181818181818182</v>
      </c>
      <c r="G246" s="3">
        <f>INDEX(Lotteries!F:F,MATCH(C246,Lotteries!A:A,0))*D246/INDEX(Lotteries!D:D,MATCH(C246,Lotteries!A:A,0))*(INDEX(Lotteries!D:D,MATCH(C246,Lotteries!A:A,0))-D246)/INDEX(Lotteries!D:D,MATCH(C246,Lotteries!A:A,0))*(INDEX(Lotteries!D:D,MATCH(C246,Lotteries!A:A,0))-INDEX(Lotteries!F:F,MATCH(C246,Lotteries!A:A,0)))/(INDEX(Lotteries!D:D,MATCH(C246,Lotteries!A:A,0))-1)</f>
        <v>0.17093327958072968</v>
      </c>
      <c r="H246" s="3"/>
    </row>
    <row r="247" spans="1:8" x14ac:dyDescent="0.25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D247*INDEX(Lotteries!G:G,MATCH(C247,Lotteries!A:A,0))</f>
        <v>0.18181818181818182</v>
      </c>
      <c r="G247" s="3">
        <f>INDEX(Lotteries!F:F,MATCH(C247,Lotteries!A:A,0))*D247/INDEX(Lotteries!D:D,MATCH(C247,Lotteries!A:A,0))*(INDEX(Lotteries!D:D,MATCH(C247,Lotteries!A:A,0))-D247)/INDEX(Lotteries!D:D,MATCH(C247,Lotteries!A:A,0))*(INDEX(Lotteries!D:D,MATCH(C247,Lotteries!A:A,0))-INDEX(Lotteries!F:F,MATCH(C247,Lotteries!A:A,0)))/(INDEX(Lotteries!D:D,MATCH(C247,Lotteries!A:A,0))-1)</f>
        <v>0.17093327958072968</v>
      </c>
      <c r="H247" s="3"/>
    </row>
    <row r="248" spans="1:8" x14ac:dyDescent="0.25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D248*INDEX(Lotteries!G:G,MATCH(C248,Lotteries!A:A,0))</f>
        <v>0.18181818181818182</v>
      </c>
      <c r="G248" s="3">
        <f>INDEX(Lotteries!F:F,MATCH(C248,Lotteries!A:A,0))*D248/INDEX(Lotteries!D:D,MATCH(C248,Lotteries!A:A,0))*(INDEX(Lotteries!D:D,MATCH(C248,Lotteries!A:A,0))-D248)/INDEX(Lotteries!D:D,MATCH(C248,Lotteries!A:A,0))*(INDEX(Lotteries!D:D,MATCH(C248,Lotteries!A:A,0))-INDEX(Lotteries!F:F,MATCH(C248,Lotteries!A:A,0)))/(INDEX(Lotteries!D:D,MATCH(C248,Lotteries!A:A,0))-1)</f>
        <v>0.17093327958072968</v>
      </c>
      <c r="H248" s="3"/>
    </row>
    <row r="249" spans="1:8" x14ac:dyDescent="0.25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D249*INDEX(Lotteries!G:G,MATCH(C249,Lotteries!A:A,0))</f>
        <v>0.54545454545454541</v>
      </c>
      <c r="G249" s="3">
        <f>INDEX(Lotteries!F:F,MATCH(C249,Lotteries!A:A,0))*D249/INDEX(Lotteries!D:D,MATCH(C249,Lotteries!A:A,0))*(INDEX(Lotteries!D:D,MATCH(C249,Lotteries!A:A,0))-D249)/INDEX(Lotteries!D:D,MATCH(C249,Lotteries!A:A,0))*(INDEX(Lotteries!D:D,MATCH(C249,Lotteries!A:A,0))-INDEX(Lotteries!F:F,MATCH(C249,Lotteries!A:A,0)))/(INDEX(Lotteries!D:D,MATCH(C249,Lotteries!A:A,0))-1)</f>
        <v>0.48074984882080224</v>
      </c>
      <c r="H249" s="3"/>
    </row>
    <row r="250" spans="1:8" x14ac:dyDescent="0.25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D250*INDEX(Lotteries!G:G,MATCH(C250,Lotteries!A:A,0))</f>
        <v>0.36363636363636365</v>
      </c>
      <c r="G250" s="3">
        <f>INDEX(Lotteries!F:F,MATCH(C250,Lotteries!A:A,0))*D250/INDEX(Lotteries!D:D,MATCH(C250,Lotteries!A:A,0))*(INDEX(Lotteries!D:D,MATCH(C250,Lotteries!A:A,0))-D250)/INDEX(Lotteries!D:D,MATCH(C250,Lotteries!A:A,0))*(INDEX(Lotteries!D:D,MATCH(C250,Lotteries!A:A,0))-INDEX(Lotteries!F:F,MATCH(C250,Lotteries!A:A,0)))/(INDEX(Lotteries!D:D,MATCH(C250,Lotteries!A:A,0))-1)</f>
        <v>0.3311832291876638</v>
      </c>
      <c r="H250" s="3"/>
    </row>
    <row r="251" spans="1:8" x14ac:dyDescent="0.25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D251*INDEX(Lotteries!G:G,MATCH(C251,Lotteries!A:A,0))</f>
        <v>0.39999999999999997</v>
      </c>
      <c r="G251" s="3">
        <f>INDEX(Lotteries!F:F,MATCH(C251,Lotteries!A:A,0))*D251/INDEX(Lotteries!D:D,MATCH(C251,Lotteries!A:A,0))*(INDEX(Lotteries!D:D,MATCH(C251,Lotteries!A:A,0))-D251)/INDEX(Lotteries!D:D,MATCH(C251,Lotteries!A:A,0))*(INDEX(Lotteries!D:D,MATCH(C251,Lotteries!A:A,0))-INDEX(Lotteries!F:F,MATCH(C251,Lotteries!A:A,0)))/(INDEX(Lotteries!D:D,MATCH(C251,Lotteries!A:A,0))-1)</f>
        <v>0.36195121951219511</v>
      </c>
      <c r="H251" s="3"/>
    </row>
    <row r="252" spans="1:8" x14ac:dyDescent="0.25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D252*INDEX(Lotteries!G:G,MATCH(C252,Lotteries!A:A,0))</f>
        <v>0.21818181818181817</v>
      </c>
      <c r="G252" s="3">
        <f>INDEX(Lotteries!F:F,MATCH(C252,Lotteries!A:A,0))*D252/INDEX(Lotteries!D:D,MATCH(C252,Lotteries!A:A,0))*(INDEX(Lotteries!D:D,MATCH(C252,Lotteries!A:A,0))-D252)/INDEX(Lotteries!D:D,MATCH(C252,Lotteries!A:A,0))*(INDEX(Lotteries!D:D,MATCH(C252,Lotteries!A:A,0))-INDEX(Lotteries!F:F,MATCH(C252,Lotteries!A:A,0)))/(INDEX(Lotteries!D:D,MATCH(C252,Lotteries!A:A,0))-1)</f>
        <v>0.20383793590002011</v>
      </c>
      <c r="H252" s="3"/>
    </row>
    <row r="253" spans="1:8" x14ac:dyDescent="0.25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D253*INDEX(Lotteries!G:G,MATCH(C253,Lotteries!A:A,0))</f>
        <v>0.21818181818181817</v>
      </c>
      <c r="G253" s="3">
        <f>INDEX(Lotteries!F:F,MATCH(C253,Lotteries!A:A,0))*D253/INDEX(Lotteries!D:D,MATCH(C253,Lotteries!A:A,0))*(INDEX(Lotteries!D:D,MATCH(C253,Lotteries!A:A,0))-D253)/INDEX(Lotteries!D:D,MATCH(C253,Lotteries!A:A,0))*(INDEX(Lotteries!D:D,MATCH(C253,Lotteries!A:A,0))-INDEX(Lotteries!F:F,MATCH(C253,Lotteries!A:A,0)))/(INDEX(Lotteries!D:D,MATCH(C253,Lotteries!A:A,0))-1)</f>
        <v>0.20383793590002011</v>
      </c>
      <c r="H253" s="3"/>
    </row>
    <row r="254" spans="1:8" x14ac:dyDescent="0.25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D254*INDEX(Lotteries!G:G,MATCH(C254,Lotteries!A:A,0))</f>
        <v>0.36363636363636365</v>
      </c>
      <c r="G254" s="3">
        <f>INDEX(Lotteries!F:F,MATCH(C254,Lotteries!A:A,0))*D254/INDEX(Lotteries!D:D,MATCH(C254,Lotteries!A:A,0))*(INDEX(Lotteries!D:D,MATCH(C254,Lotteries!A:A,0))-D254)/INDEX(Lotteries!D:D,MATCH(C254,Lotteries!A:A,0))*(INDEX(Lotteries!D:D,MATCH(C254,Lotteries!A:A,0))-INDEX(Lotteries!F:F,MATCH(C254,Lotteries!A:A,0)))/(INDEX(Lotteries!D:D,MATCH(C254,Lotteries!A:A,0))-1)</f>
        <v>0.3311832291876638</v>
      </c>
      <c r="H254" s="3"/>
    </row>
    <row r="255" spans="1:8" x14ac:dyDescent="0.25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D255*INDEX(Lotteries!G:G,MATCH(C255,Lotteries!A:A,0))</f>
        <v>0.54545454545454541</v>
      </c>
      <c r="G255" s="3">
        <f>INDEX(Lotteries!F:F,MATCH(C255,Lotteries!A:A,0))*D255/INDEX(Lotteries!D:D,MATCH(C255,Lotteries!A:A,0))*(INDEX(Lotteries!D:D,MATCH(C255,Lotteries!A:A,0))-D255)/INDEX(Lotteries!D:D,MATCH(C255,Lotteries!A:A,0))*(INDEX(Lotteries!D:D,MATCH(C255,Lotteries!A:A,0))-INDEX(Lotteries!F:F,MATCH(C255,Lotteries!A:A,0)))/(INDEX(Lotteries!D:D,MATCH(C255,Lotteries!A:A,0))-1)</f>
        <v>0.48074984882080224</v>
      </c>
      <c r="H255" s="3"/>
    </row>
    <row r="256" spans="1:8" x14ac:dyDescent="0.25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D256*INDEX(Lotteries!G:G,MATCH(C256,Lotteries!A:A,0))</f>
        <v>0.36363636363636365</v>
      </c>
      <c r="G256" s="3">
        <f>INDEX(Lotteries!F:F,MATCH(C256,Lotteries!A:A,0))*D256/INDEX(Lotteries!D:D,MATCH(C256,Lotteries!A:A,0))*(INDEX(Lotteries!D:D,MATCH(C256,Lotteries!A:A,0))-D256)/INDEX(Lotteries!D:D,MATCH(C256,Lotteries!A:A,0))*(INDEX(Lotteries!D:D,MATCH(C256,Lotteries!A:A,0))-INDEX(Lotteries!F:F,MATCH(C256,Lotteries!A:A,0)))/(INDEX(Lotteries!D:D,MATCH(C256,Lotteries!A:A,0))-1)</f>
        <v>0.3311832291876638</v>
      </c>
      <c r="H256" s="3"/>
    </row>
    <row r="257" spans="1:8" x14ac:dyDescent="0.25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D257*INDEX(Lotteries!G:G,MATCH(C257,Lotteries!A:A,0))</f>
        <v>0.36363636363636365</v>
      </c>
      <c r="G257" s="3">
        <f>INDEX(Lotteries!F:F,MATCH(C257,Lotteries!A:A,0))*D257/INDEX(Lotteries!D:D,MATCH(C257,Lotteries!A:A,0))*(INDEX(Lotteries!D:D,MATCH(C257,Lotteries!A:A,0))-D257)/INDEX(Lotteries!D:D,MATCH(C257,Lotteries!A:A,0))*(INDEX(Lotteries!D:D,MATCH(C257,Lotteries!A:A,0))-INDEX(Lotteries!F:F,MATCH(C257,Lotteries!A:A,0)))/(INDEX(Lotteries!D:D,MATCH(C257,Lotteries!A:A,0))-1)</f>
        <v>0.3311832291876638</v>
      </c>
      <c r="H257" s="3"/>
    </row>
    <row r="258" spans="1:8" x14ac:dyDescent="0.25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D258*INDEX(Lotteries!G:G,MATCH(C258,Lotteries!A:A,0))</f>
        <v>0.18181818181818182</v>
      </c>
      <c r="G258" s="3">
        <f>INDEX(Lotteries!F:F,MATCH(C258,Lotteries!A:A,0))*D258/INDEX(Lotteries!D:D,MATCH(C258,Lotteries!A:A,0))*(INDEX(Lotteries!D:D,MATCH(C258,Lotteries!A:A,0))-D258)/INDEX(Lotteries!D:D,MATCH(C258,Lotteries!A:A,0))*(INDEX(Lotteries!D:D,MATCH(C258,Lotteries!A:A,0))-INDEX(Lotteries!F:F,MATCH(C258,Lotteries!A:A,0)))/(INDEX(Lotteries!D:D,MATCH(C258,Lotteries!A:A,0))-1)</f>
        <v>0.17093327958072968</v>
      </c>
      <c r="H258" s="3"/>
    </row>
    <row r="259" spans="1:8" x14ac:dyDescent="0.25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D259*INDEX(Lotteries!G:G,MATCH(C259,Lotteries!A:A,0))</f>
        <v>0.18181818181818182</v>
      </c>
      <c r="G259" s="3">
        <f>INDEX(Lotteries!F:F,MATCH(C259,Lotteries!A:A,0))*D259/INDEX(Lotteries!D:D,MATCH(C259,Lotteries!A:A,0))*(INDEX(Lotteries!D:D,MATCH(C259,Lotteries!A:A,0))-D259)/INDEX(Lotteries!D:D,MATCH(C259,Lotteries!A:A,0))*(INDEX(Lotteries!D:D,MATCH(C259,Lotteries!A:A,0))-INDEX(Lotteries!F:F,MATCH(C259,Lotteries!A:A,0)))/(INDEX(Lotteries!D:D,MATCH(C259,Lotteries!A:A,0))-1)</f>
        <v>0.17093327958072968</v>
      </c>
      <c r="H259" s="3"/>
    </row>
    <row r="260" spans="1:8" x14ac:dyDescent="0.25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D260*INDEX(Lotteries!G:G,MATCH(C260,Lotteries!A:A,0))</f>
        <v>0.18181818181818182</v>
      </c>
      <c r="G260" s="3">
        <f>INDEX(Lotteries!F:F,MATCH(C260,Lotteries!A:A,0))*D260/INDEX(Lotteries!D:D,MATCH(C260,Lotteries!A:A,0))*(INDEX(Lotteries!D:D,MATCH(C260,Lotteries!A:A,0))-D260)/INDEX(Lotteries!D:D,MATCH(C260,Lotteries!A:A,0))*(INDEX(Lotteries!D:D,MATCH(C260,Lotteries!A:A,0))-INDEX(Lotteries!F:F,MATCH(C260,Lotteries!A:A,0)))/(INDEX(Lotteries!D:D,MATCH(C260,Lotteries!A:A,0))-1)</f>
        <v>0.17093327958072968</v>
      </c>
      <c r="H260" s="3"/>
    </row>
    <row r="261" spans="1:8" x14ac:dyDescent="0.25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D261*INDEX(Lotteries!G:G,MATCH(C261,Lotteries!A:A,0))</f>
        <v>0.65217391304347827</v>
      </c>
      <c r="G261" s="3">
        <f>INDEX(Lotteries!F:F,MATCH(C261,Lotteries!A:A,0))*D261/INDEX(Lotteries!D:D,MATCH(C261,Lotteries!A:A,0))*(INDEX(Lotteries!D:D,MATCH(C261,Lotteries!A:A,0))-D261)/INDEX(Lotteries!D:D,MATCH(C261,Lotteries!A:A,0))*(INDEX(Lotteries!D:D,MATCH(C261,Lotteries!A:A,0))-INDEX(Lotteries!F:F,MATCH(C261,Lotteries!A:A,0)))/(INDEX(Lotteries!D:D,MATCH(C261,Lotteries!A:A,0))-1)</f>
        <v>0.54934668356218452</v>
      </c>
      <c r="H261" s="3"/>
    </row>
    <row r="262" spans="1:8" x14ac:dyDescent="0.25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D262*INDEX(Lotteries!G:G,MATCH(C262,Lotteries!A:A,0))</f>
        <v>0.32608695652173914</v>
      </c>
      <c r="G262" s="3">
        <f>INDEX(Lotteries!F:F,MATCH(C262,Lotteries!A:A,0))*D262/INDEX(Lotteries!D:D,MATCH(C262,Lotteries!A:A,0))*(INDEX(Lotteries!D:D,MATCH(C262,Lotteries!A:A,0))-D262)/INDEX(Lotteries!D:D,MATCH(C262,Lotteries!A:A,0))*(INDEX(Lotteries!D:D,MATCH(C262,Lotteries!A:A,0))-INDEX(Lotteries!F:F,MATCH(C262,Lotteries!A:A,0)))/(INDEX(Lotteries!D:D,MATCH(C262,Lotteries!A:A,0))-1)</f>
        <v>0.29142171627993935</v>
      </c>
      <c r="H262" s="3"/>
    </row>
    <row r="263" spans="1:8" x14ac:dyDescent="0.25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D263*INDEX(Lotteries!G:G,MATCH(C263,Lotteries!A:A,0))</f>
        <v>0.65217391304347827</v>
      </c>
      <c r="G263" s="3">
        <f>INDEX(Lotteries!F:F,MATCH(C263,Lotteries!A:A,0))*D263/INDEX(Lotteries!D:D,MATCH(C263,Lotteries!A:A,0))*(INDEX(Lotteries!D:D,MATCH(C263,Lotteries!A:A,0))-D263)/INDEX(Lotteries!D:D,MATCH(C263,Lotteries!A:A,0))*(INDEX(Lotteries!D:D,MATCH(C263,Lotteries!A:A,0))-INDEX(Lotteries!F:F,MATCH(C263,Lotteries!A:A,0)))/(INDEX(Lotteries!D:D,MATCH(C263,Lotteries!A:A,0))-1)</f>
        <v>0.54934668356218452</v>
      </c>
      <c r="H263" s="3"/>
    </row>
    <row r="264" spans="1:8" x14ac:dyDescent="0.25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D264*INDEX(Lotteries!G:G,MATCH(C264,Lotteries!A:A,0))</f>
        <v>0.32608695652173914</v>
      </c>
      <c r="G264" s="3">
        <f>INDEX(Lotteries!F:F,MATCH(C264,Lotteries!A:A,0))*D264/INDEX(Lotteries!D:D,MATCH(C264,Lotteries!A:A,0))*(INDEX(Lotteries!D:D,MATCH(C264,Lotteries!A:A,0))-D264)/INDEX(Lotteries!D:D,MATCH(C264,Lotteries!A:A,0))*(INDEX(Lotteries!D:D,MATCH(C264,Lotteries!A:A,0))-INDEX(Lotteries!F:F,MATCH(C264,Lotteries!A:A,0)))/(INDEX(Lotteries!D:D,MATCH(C264,Lotteries!A:A,0))-1)</f>
        <v>0.29142171627993935</v>
      </c>
      <c r="H264" s="3"/>
    </row>
    <row r="265" spans="1:8" x14ac:dyDescent="0.25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D265*INDEX(Lotteries!G:G,MATCH(C265,Lotteries!A:A,0))</f>
        <v>0.32608695652173914</v>
      </c>
      <c r="G265" s="3">
        <f>INDEX(Lotteries!F:F,MATCH(C265,Lotteries!A:A,0))*D265/INDEX(Lotteries!D:D,MATCH(C265,Lotteries!A:A,0))*(INDEX(Lotteries!D:D,MATCH(C265,Lotteries!A:A,0))-D265)/INDEX(Lotteries!D:D,MATCH(C265,Lotteries!A:A,0))*(INDEX(Lotteries!D:D,MATCH(C265,Lotteries!A:A,0))-INDEX(Lotteries!F:F,MATCH(C265,Lotteries!A:A,0)))/(INDEX(Lotteries!D:D,MATCH(C265,Lotteries!A:A,0))-1)</f>
        <v>0.29142171627993935</v>
      </c>
      <c r="H265" s="3"/>
    </row>
    <row r="266" spans="1:8" x14ac:dyDescent="0.25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D266*INDEX(Lotteries!G:G,MATCH(C266,Lotteries!A:A,0))</f>
        <v>0.32608695652173914</v>
      </c>
      <c r="G266" s="3">
        <f>INDEX(Lotteries!F:F,MATCH(C266,Lotteries!A:A,0))*D266/INDEX(Lotteries!D:D,MATCH(C266,Lotteries!A:A,0))*(INDEX(Lotteries!D:D,MATCH(C266,Lotteries!A:A,0))-D266)/INDEX(Lotteries!D:D,MATCH(C266,Lotteries!A:A,0))*(INDEX(Lotteries!D:D,MATCH(C266,Lotteries!A:A,0))-INDEX(Lotteries!F:F,MATCH(C266,Lotteries!A:A,0)))/(INDEX(Lotteries!D:D,MATCH(C266,Lotteries!A:A,0))-1)</f>
        <v>0.29142171627993935</v>
      </c>
      <c r="H266" s="3"/>
    </row>
    <row r="267" spans="1:8" x14ac:dyDescent="0.25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D267*INDEX(Lotteries!G:G,MATCH(C267,Lotteries!A:A,0))</f>
        <v>0.32608695652173914</v>
      </c>
      <c r="G267" s="3">
        <f>INDEX(Lotteries!F:F,MATCH(C267,Lotteries!A:A,0))*D267/INDEX(Lotteries!D:D,MATCH(C267,Lotteries!A:A,0))*(INDEX(Lotteries!D:D,MATCH(C267,Lotteries!A:A,0))-D267)/INDEX(Lotteries!D:D,MATCH(C267,Lotteries!A:A,0))*(INDEX(Lotteries!D:D,MATCH(C267,Lotteries!A:A,0))-INDEX(Lotteries!F:F,MATCH(C267,Lotteries!A:A,0)))/(INDEX(Lotteries!D:D,MATCH(C267,Lotteries!A:A,0))-1)</f>
        <v>0.29142171627993935</v>
      </c>
      <c r="H267" s="3"/>
    </row>
    <row r="268" spans="1:8" x14ac:dyDescent="0.25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D268*INDEX(Lotteries!G:G,MATCH(C268,Lotteries!A:A,0))</f>
        <v>0.32608695652173914</v>
      </c>
      <c r="G268" s="3">
        <f>INDEX(Lotteries!F:F,MATCH(C268,Lotteries!A:A,0))*D268/INDEX(Lotteries!D:D,MATCH(C268,Lotteries!A:A,0))*(INDEX(Lotteries!D:D,MATCH(C268,Lotteries!A:A,0))-D268)/INDEX(Lotteries!D:D,MATCH(C268,Lotteries!A:A,0))*(INDEX(Lotteries!D:D,MATCH(C268,Lotteries!A:A,0))-INDEX(Lotteries!F:F,MATCH(C268,Lotteries!A:A,0)))/(INDEX(Lotteries!D:D,MATCH(C268,Lotteries!A:A,0))-1)</f>
        <v>0.29142171627993935</v>
      </c>
      <c r="H268" s="3"/>
    </row>
    <row r="269" spans="1:8" x14ac:dyDescent="0.25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D269*INDEX(Lotteries!G:G,MATCH(C269,Lotteries!A:A,0))</f>
        <v>0.65217391304347827</v>
      </c>
      <c r="G269" s="3">
        <f>INDEX(Lotteries!F:F,MATCH(C269,Lotteries!A:A,0))*D269/INDEX(Lotteries!D:D,MATCH(C269,Lotteries!A:A,0))*(INDEX(Lotteries!D:D,MATCH(C269,Lotteries!A:A,0))-D269)/INDEX(Lotteries!D:D,MATCH(C269,Lotteries!A:A,0))*(INDEX(Lotteries!D:D,MATCH(C269,Lotteries!A:A,0))-INDEX(Lotteries!F:F,MATCH(C269,Lotteries!A:A,0)))/(INDEX(Lotteries!D:D,MATCH(C269,Lotteries!A:A,0))-1)</f>
        <v>0.54934668356218452</v>
      </c>
      <c r="H269" s="3"/>
    </row>
    <row r="270" spans="1:8" x14ac:dyDescent="0.25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D270*INDEX(Lotteries!G:G,MATCH(C270,Lotteries!A:A,0))</f>
        <v>0.32608695652173914</v>
      </c>
      <c r="G270" s="3">
        <f>INDEX(Lotteries!F:F,MATCH(C270,Lotteries!A:A,0))*D270/INDEX(Lotteries!D:D,MATCH(C270,Lotteries!A:A,0))*(INDEX(Lotteries!D:D,MATCH(C270,Lotteries!A:A,0))-D270)/INDEX(Lotteries!D:D,MATCH(C270,Lotteries!A:A,0))*(INDEX(Lotteries!D:D,MATCH(C270,Lotteries!A:A,0))-INDEX(Lotteries!F:F,MATCH(C270,Lotteries!A:A,0)))/(INDEX(Lotteries!D:D,MATCH(C270,Lotteries!A:A,0))-1)</f>
        <v>0.29142171627993935</v>
      </c>
      <c r="H270" s="3"/>
    </row>
    <row r="271" spans="1:8" x14ac:dyDescent="0.25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D271*INDEX(Lotteries!G:G,MATCH(C271,Lotteries!A:A,0))</f>
        <v>0.32608695652173914</v>
      </c>
      <c r="G271" s="3">
        <f>INDEX(Lotteries!F:F,MATCH(C271,Lotteries!A:A,0))*D271/INDEX(Lotteries!D:D,MATCH(C271,Lotteries!A:A,0))*(INDEX(Lotteries!D:D,MATCH(C271,Lotteries!A:A,0))-D271)/INDEX(Lotteries!D:D,MATCH(C271,Lotteries!A:A,0))*(INDEX(Lotteries!D:D,MATCH(C271,Lotteries!A:A,0))-INDEX(Lotteries!F:F,MATCH(C271,Lotteries!A:A,0)))/(INDEX(Lotteries!D:D,MATCH(C271,Lotteries!A:A,0))-1)</f>
        <v>0.29142171627993935</v>
      </c>
      <c r="H271" s="3"/>
    </row>
    <row r="272" spans="1:8" x14ac:dyDescent="0.25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D272*INDEX(Lotteries!G:G,MATCH(C272,Lotteries!A:A,0))</f>
        <v>0.97826086956521741</v>
      </c>
      <c r="G272" s="3">
        <f>INDEX(Lotteries!F:F,MATCH(C272,Lotteries!A:A,0))*D272/INDEX(Lotteries!D:D,MATCH(C272,Lotteries!A:A,0))*(INDEX(Lotteries!D:D,MATCH(C272,Lotteries!A:A,0))-D272)/INDEX(Lotteries!D:D,MATCH(C272,Lotteries!A:A,0))*(INDEX(Lotteries!D:D,MATCH(C272,Lotteries!A:A,0))-INDEX(Lotteries!F:F,MATCH(C272,Lotteries!A:A,0)))/(INDEX(Lotteries!D:D,MATCH(C272,Lotteries!A:A,0))-1)</f>
        <v>0.77377490184673547</v>
      </c>
      <c r="H272" s="3"/>
    </row>
    <row r="273" spans="1:8" x14ac:dyDescent="0.25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D273*INDEX(Lotteries!G:G,MATCH(C273,Lotteries!A:A,0))</f>
        <v>0.32608695652173914</v>
      </c>
      <c r="G273" s="3">
        <f>INDEX(Lotteries!F:F,MATCH(C273,Lotteries!A:A,0))*D273/INDEX(Lotteries!D:D,MATCH(C273,Lotteries!A:A,0))*(INDEX(Lotteries!D:D,MATCH(C273,Lotteries!A:A,0))-D273)/INDEX(Lotteries!D:D,MATCH(C273,Lotteries!A:A,0))*(INDEX(Lotteries!D:D,MATCH(C273,Lotteries!A:A,0))-INDEX(Lotteries!F:F,MATCH(C273,Lotteries!A:A,0)))/(INDEX(Lotteries!D:D,MATCH(C273,Lotteries!A:A,0))-1)</f>
        <v>0.29142171627993935</v>
      </c>
      <c r="H273" s="3"/>
    </row>
    <row r="274" spans="1:8" x14ac:dyDescent="0.25">
      <c r="A274">
        <v>273</v>
      </c>
      <c r="B274"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D274*INDEX(Lotteries!G:G,MATCH(C274,Lotteries!A:A,0))</f>
        <v>0.13043478260869565</v>
      </c>
      <c r="G274" s="3">
        <f>INDEX(Lotteries!F:F,MATCH(C274,Lotteries!A:A,0))*D274/INDEX(Lotteries!D:D,MATCH(C274,Lotteries!A:A,0))*(INDEX(Lotteries!D:D,MATCH(C274,Lotteries!A:A,0))-D274)/INDEX(Lotteries!D:D,MATCH(C274,Lotteries!A:A,0))*(INDEX(Lotteries!D:D,MATCH(C274,Lotteries!A:A,0))-INDEX(Lotteries!F:F,MATCH(C274,Lotteries!A:A,0)))/(INDEX(Lotteries!D:D,MATCH(C274,Lotteries!A:A,0))-1)</f>
        <v>0.12058829639169905</v>
      </c>
      <c r="H274" s="3"/>
    </row>
    <row r="275" spans="1:8" x14ac:dyDescent="0.25">
      <c r="A275">
        <v>274</v>
      </c>
      <c r="B275"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D275*INDEX(Lotteries!G:G,MATCH(C275,Lotteries!A:A,0))</f>
        <v>0.54545454545454541</v>
      </c>
      <c r="G275" s="3">
        <f>INDEX(Lotteries!F:F,MATCH(C275,Lotteries!A:A,0))*D275/INDEX(Lotteries!D:D,MATCH(C275,Lotteries!A:A,0))*(INDEX(Lotteries!D:D,MATCH(C275,Lotteries!A:A,0))-D275)/INDEX(Lotteries!D:D,MATCH(C275,Lotteries!A:A,0))*(INDEX(Lotteries!D:D,MATCH(C275,Lotteries!A:A,0))-INDEX(Lotteries!F:F,MATCH(C275,Lotteries!A:A,0)))/(INDEX(Lotteries!D:D,MATCH(C275,Lotteries!A:A,0))-1)</f>
        <v>0.47312154067783757</v>
      </c>
      <c r="H275" s="3"/>
    </row>
    <row r="276" spans="1:8" x14ac:dyDescent="0.25">
      <c r="A276">
        <v>275</v>
      </c>
      <c r="B276"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D276*INDEX(Lotteries!G:G,MATCH(C276,Lotteries!A:A,0))</f>
        <v>0.27272727272727271</v>
      </c>
      <c r="G276" s="3">
        <f>INDEX(Lotteries!F:F,MATCH(C276,Lotteries!A:A,0))*D276/INDEX(Lotteries!D:D,MATCH(C276,Lotteries!A:A,0))*(INDEX(Lotteries!D:D,MATCH(C276,Lotteries!A:A,0))-D276)/INDEX(Lotteries!D:D,MATCH(C276,Lotteries!A:A,0))*(INDEX(Lotteries!D:D,MATCH(C276,Lotteries!A:A,0))-INDEX(Lotteries!F:F,MATCH(C276,Lotteries!A:A,0)))/(INDEX(Lotteries!D:D,MATCH(C276,Lotteries!A:A,0))-1)</f>
        <v>0.2483888088558647</v>
      </c>
      <c r="H276" s="3"/>
    </row>
    <row r="277" spans="1:8" x14ac:dyDescent="0.25">
      <c r="A277">
        <v>276</v>
      </c>
      <c r="B277"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D277*INDEX(Lotteries!G:G,MATCH(C277,Lotteries!A:A,0))</f>
        <v>0.27272727272727271</v>
      </c>
      <c r="G277" s="3">
        <f>INDEX(Lotteries!F:F,MATCH(C277,Lotteries!A:A,0))*D277/INDEX(Lotteries!D:D,MATCH(C277,Lotteries!A:A,0))*(INDEX(Lotteries!D:D,MATCH(C277,Lotteries!A:A,0))-D277)/INDEX(Lotteries!D:D,MATCH(C277,Lotteries!A:A,0))*(INDEX(Lotteries!D:D,MATCH(C277,Lotteries!A:A,0))-INDEX(Lotteries!F:F,MATCH(C277,Lotteries!A:A,0)))/(INDEX(Lotteries!D:D,MATCH(C277,Lotteries!A:A,0))-1)</f>
        <v>0.2483888088558647</v>
      </c>
      <c r="H277" s="3"/>
    </row>
    <row r="278" spans="1:8" x14ac:dyDescent="0.25">
      <c r="A278">
        <v>277</v>
      </c>
      <c r="B278"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D278*INDEX(Lotteries!G:G,MATCH(C278,Lotteries!A:A,0))</f>
        <v>0.27272727272727271</v>
      </c>
      <c r="G278" s="3">
        <f>INDEX(Lotteries!F:F,MATCH(C278,Lotteries!A:A,0))*D278/INDEX(Lotteries!D:D,MATCH(C278,Lotteries!A:A,0))*(INDEX(Lotteries!D:D,MATCH(C278,Lotteries!A:A,0))-D278)/INDEX(Lotteries!D:D,MATCH(C278,Lotteries!A:A,0))*(INDEX(Lotteries!D:D,MATCH(C278,Lotteries!A:A,0))-INDEX(Lotteries!F:F,MATCH(C278,Lotteries!A:A,0)))/(INDEX(Lotteries!D:D,MATCH(C278,Lotteries!A:A,0))-1)</f>
        <v>0.2483888088558647</v>
      </c>
      <c r="H278" s="3"/>
    </row>
    <row r="279" spans="1:8" x14ac:dyDescent="0.25">
      <c r="A279">
        <v>278</v>
      </c>
      <c r="B279"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D279*INDEX(Lotteries!G:G,MATCH(C279,Lotteries!A:A,0))</f>
        <v>0.27272727272727271</v>
      </c>
      <c r="G279" s="3">
        <f>INDEX(Lotteries!F:F,MATCH(C279,Lotteries!A:A,0))*D279/INDEX(Lotteries!D:D,MATCH(C279,Lotteries!A:A,0))*(INDEX(Lotteries!D:D,MATCH(C279,Lotteries!A:A,0))-D279)/INDEX(Lotteries!D:D,MATCH(C279,Lotteries!A:A,0))*(INDEX(Lotteries!D:D,MATCH(C279,Lotteries!A:A,0))-INDEX(Lotteries!F:F,MATCH(C279,Lotteries!A:A,0)))/(INDEX(Lotteries!D:D,MATCH(C279,Lotteries!A:A,0))-1)</f>
        <v>0.2483888088558647</v>
      </c>
      <c r="H279" s="3"/>
    </row>
    <row r="280" spans="1:8" x14ac:dyDescent="0.25">
      <c r="A280">
        <v>279</v>
      </c>
      <c r="B280"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D280*INDEX(Lotteries!G:G,MATCH(C280,Lotteries!A:A,0))</f>
        <v>0.27272727272727271</v>
      </c>
      <c r="G280" s="3">
        <f>INDEX(Lotteries!F:F,MATCH(C280,Lotteries!A:A,0))*D280/INDEX(Lotteries!D:D,MATCH(C280,Lotteries!A:A,0))*(INDEX(Lotteries!D:D,MATCH(C280,Lotteries!A:A,0))-D280)/INDEX(Lotteries!D:D,MATCH(C280,Lotteries!A:A,0))*(INDEX(Lotteries!D:D,MATCH(C280,Lotteries!A:A,0))-INDEX(Lotteries!F:F,MATCH(C280,Lotteries!A:A,0)))/(INDEX(Lotteries!D:D,MATCH(C280,Lotteries!A:A,0))-1)</f>
        <v>0.2483888088558647</v>
      </c>
      <c r="H280" s="3"/>
    </row>
    <row r="281" spans="1:8" x14ac:dyDescent="0.25">
      <c r="A281">
        <v>280</v>
      </c>
      <c r="B281"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D281*INDEX(Lotteries!G:G,MATCH(C281,Lotteries!A:A,0))</f>
        <v>0.27272727272727271</v>
      </c>
      <c r="G281" s="3">
        <f>INDEX(Lotteries!F:F,MATCH(C281,Lotteries!A:A,0))*D281/INDEX(Lotteries!D:D,MATCH(C281,Lotteries!A:A,0))*(INDEX(Lotteries!D:D,MATCH(C281,Lotteries!A:A,0))-D281)/INDEX(Lotteries!D:D,MATCH(C281,Lotteries!A:A,0))*(INDEX(Lotteries!D:D,MATCH(C281,Lotteries!A:A,0))-INDEX(Lotteries!F:F,MATCH(C281,Lotteries!A:A,0)))/(INDEX(Lotteries!D:D,MATCH(C281,Lotteries!A:A,0))-1)</f>
        <v>0.2483888088558647</v>
      </c>
      <c r="H281" s="3"/>
    </row>
    <row r="282" spans="1:8" x14ac:dyDescent="0.25">
      <c r="A282">
        <v>281</v>
      </c>
      <c r="B282"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D282*INDEX(Lotteries!G:G,MATCH(C282,Lotteries!A:A,0))</f>
        <v>0.87272727272727268</v>
      </c>
      <c r="G282" s="3">
        <f>INDEX(Lotteries!F:F,MATCH(C282,Lotteries!A:A,0))*D282/INDEX(Lotteries!D:D,MATCH(C282,Lotteries!A:A,0))*(INDEX(Lotteries!D:D,MATCH(C282,Lotteries!A:A,0))-D282)/INDEX(Lotteries!D:D,MATCH(C282,Lotteries!A:A,0))*(INDEX(Lotteries!D:D,MATCH(C282,Lotteries!A:A,0))-INDEX(Lotteries!F:F,MATCH(C282,Lotteries!A:A,0)))/(INDEX(Lotteries!D:D,MATCH(C282,Lotteries!A:A,0))-1)</f>
        <v>0.7115747971794677</v>
      </c>
      <c r="H282" s="3"/>
    </row>
    <row r="283" spans="1:8" x14ac:dyDescent="0.25">
      <c r="A283">
        <v>282</v>
      </c>
      <c r="B283"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D283*INDEX(Lotteries!G:G,MATCH(C283,Lotteries!A:A,0))</f>
        <v>0.27272727272727271</v>
      </c>
      <c r="G283" s="3">
        <f>INDEX(Lotteries!F:F,MATCH(C283,Lotteries!A:A,0))*D283/INDEX(Lotteries!D:D,MATCH(C283,Lotteries!A:A,0))*(INDEX(Lotteries!D:D,MATCH(C283,Lotteries!A:A,0))-D283)/INDEX(Lotteries!D:D,MATCH(C283,Lotteries!A:A,0))*(INDEX(Lotteries!D:D,MATCH(C283,Lotteries!A:A,0))-INDEX(Lotteries!F:F,MATCH(C283,Lotteries!A:A,0)))/(INDEX(Lotteries!D:D,MATCH(C283,Lotteries!A:A,0))-1)</f>
        <v>0.2483888088558647</v>
      </c>
      <c r="H283" s="3"/>
    </row>
    <row r="284" spans="1:8" x14ac:dyDescent="0.25">
      <c r="A284">
        <v>283</v>
      </c>
      <c r="B284"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D284*INDEX(Lotteries!G:G,MATCH(C284,Lotteries!A:A,0))</f>
        <v>0.27272727272727271</v>
      </c>
      <c r="G284" s="3">
        <f>INDEX(Lotteries!F:F,MATCH(C284,Lotteries!A:A,0))*D284/INDEX(Lotteries!D:D,MATCH(C284,Lotteries!A:A,0))*(INDEX(Lotteries!D:D,MATCH(C284,Lotteries!A:A,0))-D284)/INDEX(Lotteries!D:D,MATCH(C284,Lotteries!A:A,0))*(INDEX(Lotteries!D:D,MATCH(C284,Lotteries!A:A,0))-INDEX(Lotteries!F:F,MATCH(C284,Lotteries!A:A,0)))/(INDEX(Lotteries!D:D,MATCH(C284,Lotteries!A:A,0))-1)</f>
        <v>0.2483888088558647</v>
      </c>
      <c r="H284" s="3"/>
    </row>
    <row r="285" spans="1:8" x14ac:dyDescent="0.25">
      <c r="A285">
        <v>284</v>
      </c>
      <c r="B285"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D285*INDEX(Lotteries!G:G,MATCH(C285,Lotteries!A:A,0))</f>
        <v>0.32727272727272727</v>
      </c>
      <c r="G285" s="3">
        <f>INDEX(Lotteries!F:F,MATCH(C285,Lotteries!A:A,0))*D285/INDEX(Lotteries!D:D,MATCH(C285,Lotteries!A:A,0))*(INDEX(Lotteries!D:D,MATCH(C285,Lotteries!A:A,0))-D285)/INDEX(Lotteries!D:D,MATCH(C285,Lotteries!A:A,0))*(INDEX(Lotteries!D:D,MATCH(C285,Lotteries!A:A,0))-INDEX(Lotteries!F:F,MATCH(C285,Lotteries!A:A,0)))/(INDEX(Lotteries!D:D,MATCH(C285,Lotteries!A:A,0))-1)</f>
        <v>0.2952278413829707</v>
      </c>
      <c r="H285" s="3"/>
    </row>
    <row r="286" spans="1:8" x14ac:dyDescent="0.25">
      <c r="A286">
        <v>285</v>
      </c>
      <c r="B286"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D286*INDEX(Lotteries!G:G,MATCH(C286,Lotteries!A:A,0))</f>
        <v>0.16363636363636364</v>
      </c>
      <c r="G286" s="3">
        <f>INDEX(Lotteries!F:F,MATCH(C286,Lotteries!A:A,0))*D286/INDEX(Lotteries!D:D,MATCH(C286,Lotteries!A:A,0))*(INDEX(Lotteries!D:D,MATCH(C286,Lotteries!A:A,0))-D286)/INDEX(Lotteries!D:D,MATCH(C286,Lotteries!A:A,0))*(INDEX(Lotteries!D:D,MATCH(C286,Lotteries!A:A,0))-INDEX(Lotteries!F:F,MATCH(C286,Lotteries!A:A,0)))/(INDEX(Lotteries!D:D,MATCH(C286,Lotteries!A:A,0))-1)</f>
        <v>0.15187201455758587</v>
      </c>
      <c r="H286" s="3"/>
    </row>
    <row r="287" spans="1:8" x14ac:dyDescent="0.25">
      <c r="A287">
        <v>286</v>
      </c>
      <c r="B287"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D287*INDEX(Lotteries!G:G,MATCH(C287,Lotteries!A:A,0))</f>
        <v>0.54545454545454541</v>
      </c>
      <c r="G287" s="3">
        <f>INDEX(Lotteries!F:F,MATCH(C287,Lotteries!A:A,0))*D287/INDEX(Lotteries!D:D,MATCH(C287,Lotteries!A:A,0))*(INDEX(Lotteries!D:D,MATCH(C287,Lotteries!A:A,0))-D287)/INDEX(Lotteries!D:D,MATCH(C287,Lotteries!A:A,0))*(INDEX(Lotteries!D:D,MATCH(C287,Lotteries!A:A,0))-INDEX(Lotteries!F:F,MATCH(C287,Lotteries!A:A,0)))/(INDEX(Lotteries!D:D,MATCH(C287,Lotteries!A:A,0))-1)</f>
        <v>0.47312154067783757</v>
      </c>
      <c r="H287" s="3"/>
    </row>
    <row r="288" spans="1:8" x14ac:dyDescent="0.25">
      <c r="A288">
        <v>287</v>
      </c>
      <c r="B288"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D288*INDEX(Lotteries!G:G,MATCH(C288,Lotteries!A:A,0))</f>
        <v>0.27272727272727271</v>
      </c>
      <c r="G288" s="3">
        <f>INDEX(Lotteries!F:F,MATCH(C288,Lotteries!A:A,0))*D288/INDEX(Lotteries!D:D,MATCH(C288,Lotteries!A:A,0))*(INDEX(Lotteries!D:D,MATCH(C288,Lotteries!A:A,0))-D288)/INDEX(Lotteries!D:D,MATCH(C288,Lotteries!A:A,0))*(INDEX(Lotteries!D:D,MATCH(C288,Lotteries!A:A,0))-INDEX(Lotteries!F:F,MATCH(C288,Lotteries!A:A,0)))/(INDEX(Lotteries!D:D,MATCH(C288,Lotteries!A:A,0))-1)</f>
        <v>0.2483888088558647</v>
      </c>
      <c r="H288" s="3"/>
    </row>
    <row r="289" spans="1:8" x14ac:dyDescent="0.25">
      <c r="A289">
        <v>288</v>
      </c>
      <c r="B289"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D289*INDEX(Lotteries!G:G,MATCH(C289,Lotteries!A:A,0))</f>
        <v>0.54545454545454541</v>
      </c>
      <c r="G289" s="3">
        <f>INDEX(Lotteries!F:F,MATCH(C289,Lotteries!A:A,0))*D289/INDEX(Lotteries!D:D,MATCH(C289,Lotteries!A:A,0))*(INDEX(Lotteries!D:D,MATCH(C289,Lotteries!A:A,0))-D289)/INDEX(Lotteries!D:D,MATCH(C289,Lotteries!A:A,0))*(INDEX(Lotteries!D:D,MATCH(C289,Lotteries!A:A,0))-INDEX(Lotteries!F:F,MATCH(C289,Lotteries!A:A,0)))/(INDEX(Lotteries!D:D,MATCH(C289,Lotteries!A:A,0))-1)</f>
        <v>0.47312154067783757</v>
      </c>
      <c r="H289" s="3"/>
    </row>
    <row r="290" spans="1:8" x14ac:dyDescent="0.25">
      <c r="A290">
        <v>289</v>
      </c>
      <c r="B290"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D290*INDEX(Lotteries!G:G,MATCH(C290,Lotteries!A:A,0))</f>
        <v>0.54545454545454541</v>
      </c>
      <c r="G290" s="3">
        <f>INDEX(Lotteries!F:F,MATCH(C290,Lotteries!A:A,0))*D290/INDEX(Lotteries!D:D,MATCH(C290,Lotteries!A:A,0))*(INDEX(Lotteries!D:D,MATCH(C290,Lotteries!A:A,0))-D290)/INDEX(Lotteries!D:D,MATCH(C290,Lotteries!A:A,0))*(INDEX(Lotteries!D:D,MATCH(C290,Lotteries!A:A,0))-INDEX(Lotteries!F:F,MATCH(C290,Lotteries!A:A,0)))/(INDEX(Lotteries!D:D,MATCH(C290,Lotteries!A:A,0))-1)</f>
        <v>0.47312154067783757</v>
      </c>
      <c r="H290" s="3"/>
    </row>
    <row r="291" spans="1:8" x14ac:dyDescent="0.25">
      <c r="A291">
        <v>290</v>
      </c>
      <c r="B291">
        <v>33</v>
      </c>
      <c r="C291" s="11">
        <v>17</v>
      </c>
      <c r="D291">
        <v>10</v>
      </c>
      <c r="E291" s="7">
        <f>INDEX(Lotteries!C:C,MATCH(C291,Lotteries!A:A,0))*D291</f>
        <v>100</v>
      </c>
      <c r="F291" s="3">
        <f>D291*INDEX(Lotteries!G:G,MATCH(C291,Lotteries!A:A,0))</f>
        <v>0.40462427745664742</v>
      </c>
      <c r="G291" s="3">
        <f>INDEX(Lotteries!F:F,MATCH(C291,Lotteries!A:A,0))*D291/INDEX(Lotteries!D:D,MATCH(C291,Lotteries!A:A,0))*(INDEX(Lotteries!D:D,MATCH(C291,Lotteries!A:A,0))-D291)/INDEX(Lotteries!D:D,MATCH(C291,Lotteries!A:A,0))*(INDEX(Lotteries!D:D,MATCH(C291,Lotteries!A:A,0))-INDEX(Lotteries!F:F,MATCH(C291,Lotteries!A:A,0)))/(INDEX(Lotteries!D:D,MATCH(C291,Lotteries!A:A,0))-1)</f>
        <v>0.36793667493688559</v>
      </c>
      <c r="H291" s="3"/>
    </row>
    <row r="292" spans="1:8" x14ac:dyDescent="0.25">
      <c r="A292">
        <v>291</v>
      </c>
      <c r="B292">
        <v>48</v>
      </c>
      <c r="C292" s="11">
        <v>17</v>
      </c>
      <c r="D292">
        <v>4</v>
      </c>
      <c r="E292" s="7">
        <f>INDEX(Lotteries!C:C,MATCH(C292,Lotteries!A:A,0))*D292</f>
        <v>40</v>
      </c>
      <c r="F292" s="3">
        <f>D292*INDEX(Lotteries!G:G,MATCH(C292,Lotteries!A:A,0))</f>
        <v>0.16184971098265896</v>
      </c>
      <c r="G292" s="3">
        <f>INDEX(Lotteries!F:F,MATCH(C292,Lotteries!A:A,0))*D292/INDEX(Lotteries!D:D,MATCH(C292,Lotteries!A:A,0))*(INDEX(Lotteries!D:D,MATCH(C292,Lotteries!A:A,0))-D292)/INDEX(Lotteries!D:D,MATCH(C292,Lotteries!A:A,0))*(INDEX(Lotteries!D:D,MATCH(C292,Lotteries!A:A,0))-INDEX(Lotteries!F:F,MATCH(C292,Lotteries!A:A,0)))/(INDEX(Lotteries!D:D,MATCH(C292,Lotteries!A:A,0))-1)</f>
        <v>0.15259214248916236</v>
      </c>
      <c r="H292" s="3"/>
    </row>
    <row r="293" spans="1:8" x14ac:dyDescent="0.25">
      <c r="A293">
        <v>292</v>
      </c>
      <c r="B293">
        <v>14</v>
      </c>
      <c r="C293" s="11">
        <v>17</v>
      </c>
      <c r="D293">
        <v>5</v>
      </c>
      <c r="E293" s="7">
        <f>INDEX(Lotteries!C:C,MATCH(C293,Lotteries!A:A,0))*D293</f>
        <v>50</v>
      </c>
      <c r="F293" s="3">
        <f>D293*INDEX(Lotteries!G:G,MATCH(C293,Lotteries!A:A,0))</f>
        <v>0.20231213872832371</v>
      </c>
      <c r="G293" s="3">
        <f>INDEX(Lotteries!F:F,MATCH(C293,Lotteries!A:A,0))*D293/INDEX(Lotteries!D:D,MATCH(C293,Lotteries!A:A,0))*(INDEX(Lotteries!D:D,MATCH(C293,Lotteries!A:A,0))-D293)/INDEX(Lotteries!D:D,MATCH(C293,Lotteries!A:A,0))*(INDEX(Lotteries!D:D,MATCH(C293,Lotteries!A:A,0))-INDEX(Lotteries!F:F,MATCH(C293,Lotteries!A:A,0)))/(INDEX(Lotteries!D:D,MATCH(C293,Lotteries!A:A,0))-1)</f>
        <v>0.18961153800428451</v>
      </c>
      <c r="H293" s="3"/>
    </row>
    <row r="294" spans="1:8" x14ac:dyDescent="0.25">
      <c r="A294">
        <v>293</v>
      </c>
      <c r="B294">
        <v>11</v>
      </c>
      <c r="C294" s="11">
        <v>17</v>
      </c>
      <c r="D294">
        <v>5</v>
      </c>
      <c r="E294" s="7">
        <f>INDEX(Lotteries!C:C,MATCH(C294,Lotteries!A:A,0))*D294</f>
        <v>50</v>
      </c>
      <c r="F294" s="3">
        <f>D294*INDEX(Lotteries!G:G,MATCH(C294,Lotteries!A:A,0))</f>
        <v>0.20231213872832371</v>
      </c>
      <c r="G294" s="3">
        <f>INDEX(Lotteries!F:F,MATCH(C294,Lotteries!A:A,0))*D294/INDEX(Lotteries!D:D,MATCH(C294,Lotteries!A:A,0))*(INDEX(Lotteries!D:D,MATCH(C294,Lotteries!A:A,0))-D294)/INDEX(Lotteries!D:D,MATCH(C294,Lotteries!A:A,0))*(INDEX(Lotteries!D:D,MATCH(C294,Lotteries!A:A,0))-INDEX(Lotteries!F:F,MATCH(C294,Lotteries!A:A,0)))/(INDEX(Lotteries!D:D,MATCH(C294,Lotteries!A:A,0))-1)</f>
        <v>0.18961153800428451</v>
      </c>
      <c r="H294" s="3"/>
    </row>
    <row r="295" spans="1:8" x14ac:dyDescent="0.25">
      <c r="A295">
        <v>294</v>
      </c>
      <c r="B295">
        <v>29</v>
      </c>
      <c r="C295" s="11">
        <v>17</v>
      </c>
      <c r="D295">
        <v>10</v>
      </c>
      <c r="E295" s="7">
        <f>INDEX(Lotteries!C:C,MATCH(C295,Lotteries!A:A,0))*D295</f>
        <v>100</v>
      </c>
      <c r="F295" s="3">
        <f>D295*INDEX(Lotteries!G:G,MATCH(C295,Lotteries!A:A,0))</f>
        <v>0.40462427745664742</v>
      </c>
      <c r="G295" s="3">
        <f>INDEX(Lotteries!F:F,MATCH(C295,Lotteries!A:A,0))*D295/INDEX(Lotteries!D:D,MATCH(C295,Lotteries!A:A,0))*(INDEX(Lotteries!D:D,MATCH(C295,Lotteries!A:A,0))-D295)/INDEX(Lotteries!D:D,MATCH(C295,Lotteries!A:A,0))*(INDEX(Lotteries!D:D,MATCH(C295,Lotteries!A:A,0))-INDEX(Lotteries!F:F,MATCH(C295,Lotteries!A:A,0)))/(INDEX(Lotteries!D:D,MATCH(C295,Lotteries!A:A,0))-1)</f>
        <v>0.36793667493688559</v>
      </c>
      <c r="H295" s="3"/>
    </row>
    <row r="296" spans="1:8" x14ac:dyDescent="0.25">
      <c r="A296">
        <v>295</v>
      </c>
      <c r="B296">
        <v>17</v>
      </c>
      <c r="C296" s="11">
        <v>17</v>
      </c>
      <c r="D296">
        <v>5</v>
      </c>
      <c r="E296" s="7">
        <f>INDEX(Lotteries!C:C,MATCH(C296,Lotteries!A:A,0))*D296</f>
        <v>50</v>
      </c>
      <c r="F296" s="3">
        <f>D296*INDEX(Lotteries!G:G,MATCH(C296,Lotteries!A:A,0))</f>
        <v>0.20231213872832371</v>
      </c>
      <c r="G296" s="3">
        <f>INDEX(Lotteries!F:F,MATCH(C296,Lotteries!A:A,0))*D296/INDEX(Lotteries!D:D,MATCH(C296,Lotteries!A:A,0))*(INDEX(Lotteries!D:D,MATCH(C296,Lotteries!A:A,0))-D296)/INDEX(Lotteries!D:D,MATCH(C296,Lotteries!A:A,0))*(INDEX(Lotteries!D:D,MATCH(C296,Lotteries!A:A,0))-INDEX(Lotteries!F:F,MATCH(C296,Lotteries!A:A,0)))/(INDEX(Lotteries!D:D,MATCH(C296,Lotteries!A:A,0))-1)</f>
        <v>0.18961153800428451</v>
      </c>
      <c r="H296" s="3"/>
    </row>
    <row r="297" spans="1:8" x14ac:dyDescent="0.25">
      <c r="A297">
        <v>296</v>
      </c>
      <c r="B297">
        <v>35</v>
      </c>
      <c r="C297" s="11">
        <v>17</v>
      </c>
      <c r="D297">
        <v>5</v>
      </c>
      <c r="E297" s="7">
        <f>INDEX(Lotteries!C:C,MATCH(C297,Lotteries!A:A,0))*D297</f>
        <v>50</v>
      </c>
      <c r="F297" s="3">
        <f>D297*INDEX(Lotteries!G:G,MATCH(C297,Lotteries!A:A,0))</f>
        <v>0.20231213872832371</v>
      </c>
      <c r="G297" s="3">
        <f>INDEX(Lotteries!F:F,MATCH(C297,Lotteries!A:A,0))*D297/INDEX(Lotteries!D:D,MATCH(C297,Lotteries!A:A,0))*(INDEX(Lotteries!D:D,MATCH(C297,Lotteries!A:A,0))-D297)/INDEX(Lotteries!D:D,MATCH(C297,Lotteries!A:A,0))*(INDEX(Lotteries!D:D,MATCH(C297,Lotteries!A:A,0))-INDEX(Lotteries!F:F,MATCH(C297,Lotteries!A:A,0)))/(INDEX(Lotteries!D:D,MATCH(C297,Lotteries!A:A,0))-1)</f>
        <v>0.18961153800428451</v>
      </c>
      <c r="H297" s="3"/>
    </row>
    <row r="298" spans="1:8" x14ac:dyDescent="0.25">
      <c r="A298">
        <v>297</v>
      </c>
      <c r="B298">
        <v>46</v>
      </c>
      <c r="C298" s="11">
        <v>17</v>
      </c>
      <c r="D298">
        <v>5</v>
      </c>
      <c r="E298" s="7">
        <f>INDEX(Lotteries!C:C,MATCH(C298,Lotteries!A:A,0))*D298</f>
        <v>50</v>
      </c>
      <c r="F298" s="3">
        <f>D298*INDEX(Lotteries!G:G,MATCH(C298,Lotteries!A:A,0))</f>
        <v>0.20231213872832371</v>
      </c>
      <c r="G298" s="3">
        <f>INDEX(Lotteries!F:F,MATCH(C298,Lotteries!A:A,0))*D298/INDEX(Lotteries!D:D,MATCH(C298,Lotteries!A:A,0))*(INDEX(Lotteries!D:D,MATCH(C298,Lotteries!A:A,0))-D298)/INDEX(Lotteries!D:D,MATCH(C298,Lotteries!A:A,0))*(INDEX(Lotteries!D:D,MATCH(C298,Lotteries!A:A,0))-INDEX(Lotteries!F:F,MATCH(C298,Lotteries!A:A,0)))/(INDEX(Lotteries!D:D,MATCH(C298,Lotteries!A:A,0))-1)</f>
        <v>0.18961153800428451</v>
      </c>
      <c r="H298" s="3"/>
    </row>
    <row r="299" spans="1:8" x14ac:dyDescent="0.25">
      <c r="A299">
        <v>298</v>
      </c>
      <c r="B299">
        <v>1</v>
      </c>
      <c r="C299" s="11">
        <v>17</v>
      </c>
      <c r="D299">
        <v>15</v>
      </c>
      <c r="E299" s="7">
        <f>INDEX(Lotteries!C:C,MATCH(C299,Lotteries!A:A,0))*D299</f>
        <v>150</v>
      </c>
      <c r="F299" s="3">
        <f>D299*INDEX(Lotteries!G:G,MATCH(C299,Lotteries!A:A,0))</f>
        <v>0.60693641618497107</v>
      </c>
      <c r="G299" s="3">
        <f>INDEX(Lotteries!F:F,MATCH(C299,Lotteries!A:A,0))*D299/INDEX(Lotteries!D:D,MATCH(C299,Lotteries!A:A,0))*(INDEX(Lotteries!D:D,MATCH(C299,Lotteries!A:A,0))-D299)/INDEX(Lotteries!D:D,MATCH(C299,Lotteries!A:A,0))*(INDEX(Lotteries!D:D,MATCH(C299,Lotteries!A:A,0))-INDEX(Lotteries!F:F,MATCH(C299,Lotteries!A:A,0)))/(INDEX(Lotteries!D:D,MATCH(C299,Lotteries!A:A,0))-1)</f>
        <v>0.53497541079780275</v>
      </c>
      <c r="H299" s="3"/>
    </row>
    <row r="300" spans="1:8" x14ac:dyDescent="0.25">
      <c r="A300">
        <v>299</v>
      </c>
      <c r="B300">
        <v>42</v>
      </c>
      <c r="C300" s="11">
        <v>17</v>
      </c>
      <c r="D300">
        <v>6</v>
      </c>
      <c r="E300" s="7">
        <f>INDEX(Lotteries!C:C,MATCH(C300,Lotteries!A:A,0))*D300</f>
        <v>60</v>
      </c>
      <c r="F300" s="3">
        <f>D300*INDEX(Lotteries!G:G,MATCH(C300,Lotteries!A:A,0))</f>
        <v>0.24277456647398843</v>
      </c>
      <c r="G300" s="3">
        <f>INDEX(Lotteries!F:F,MATCH(C300,Lotteries!A:A,0))*D300/INDEX(Lotteries!D:D,MATCH(C300,Lotteries!A:A,0))*(INDEX(Lotteries!D:D,MATCH(C300,Lotteries!A:A,0))-D300)/INDEX(Lotteries!D:D,MATCH(C300,Lotteries!A:A,0))*(INDEX(Lotteries!D:D,MATCH(C300,Lotteries!A:A,0))-INDEX(Lotteries!F:F,MATCH(C300,Lotteries!A:A,0)))/(INDEX(Lotteries!D:D,MATCH(C300,Lotteries!A:A,0))-1)</f>
        <v>0.22617947747653944</v>
      </c>
      <c r="H300" s="3"/>
    </row>
    <row r="301" spans="1:8" x14ac:dyDescent="0.25">
      <c r="A301">
        <v>300</v>
      </c>
      <c r="B301">
        <v>43</v>
      </c>
      <c r="C301" s="11">
        <v>17</v>
      </c>
      <c r="D301">
        <v>5</v>
      </c>
      <c r="E301" s="7">
        <f>INDEX(Lotteries!C:C,MATCH(C301,Lotteries!A:A,0))*D301</f>
        <v>50</v>
      </c>
      <c r="F301" s="3">
        <f>D301*INDEX(Lotteries!G:G,MATCH(C301,Lotteries!A:A,0))</f>
        <v>0.20231213872832371</v>
      </c>
      <c r="G301" s="3">
        <f>INDEX(Lotteries!F:F,MATCH(C301,Lotteries!A:A,0))*D301/INDEX(Lotteries!D:D,MATCH(C301,Lotteries!A:A,0))*(INDEX(Lotteries!D:D,MATCH(C301,Lotteries!A:A,0))-D301)/INDEX(Lotteries!D:D,MATCH(C301,Lotteries!A:A,0))*(INDEX(Lotteries!D:D,MATCH(C301,Lotteries!A:A,0))-INDEX(Lotteries!F:F,MATCH(C301,Lotteries!A:A,0)))/(INDEX(Lotteries!D:D,MATCH(C301,Lotteries!A:A,0))-1)</f>
        <v>0.18961153800428451</v>
      </c>
      <c r="H301" s="3"/>
    </row>
    <row r="302" spans="1:8" x14ac:dyDescent="0.25">
      <c r="A302">
        <v>301</v>
      </c>
      <c r="B302">
        <v>44</v>
      </c>
      <c r="C302" s="11">
        <v>17</v>
      </c>
      <c r="D302">
        <v>10</v>
      </c>
      <c r="E302" s="7">
        <f>INDEX(Lotteries!C:C,MATCH(C302,Lotteries!A:A,0))*D302</f>
        <v>100</v>
      </c>
      <c r="F302" s="3">
        <f>D302*INDEX(Lotteries!G:G,MATCH(C302,Lotteries!A:A,0))</f>
        <v>0.40462427745664742</v>
      </c>
      <c r="G302" s="3">
        <f>INDEX(Lotteries!F:F,MATCH(C302,Lotteries!A:A,0))*D302/INDEX(Lotteries!D:D,MATCH(C302,Lotteries!A:A,0))*(INDEX(Lotteries!D:D,MATCH(C302,Lotteries!A:A,0))-D302)/INDEX(Lotteries!D:D,MATCH(C302,Lotteries!A:A,0))*(INDEX(Lotteries!D:D,MATCH(C302,Lotteries!A:A,0))-INDEX(Lotteries!F:F,MATCH(C302,Lotteries!A:A,0)))/(INDEX(Lotteries!D:D,MATCH(C302,Lotteries!A:A,0))-1)</f>
        <v>0.36793667493688559</v>
      </c>
      <c r="H302" s="3"/>
    </row>
    <row r="303" spans="1:8" x14ac:dyDescent="0.25">
      <c r="A303">
        <v>302</v>
      </c>
      <c r="B303">
        <v>20</v>
      </c>
      <c r="C303" s="11">
        <v>17</v>
      </c>
      <c r="D303">
        <v>5</v>
      </c>
      <c r="E303" s="7">
        <f>INDEX(Lotteries!C:C,MATCH(C303,Lotteries!A:A,0))*D303</f>
        <v>50</v>
      </c>
      <c r="F303" s="3">
        <f>D303*INDEX(Lotteries!G:G,MATCH(C303,Lotteries!A:A,0))</f>
        <v>0.20231213872832371</v>
      </c>
      <c r="G303" s="3">
        <f>INDEX(Lotteries!F:F,MATCH(C303,Lotteries!A:A,0))*D303/INDEX(Lotteries!D:D,MATCH(C303,Lotteries!A:A,0))*(INDEX(Lotteries!D:D,MATCH(C303,Lotteries!A:A,0))-D303)/INDEX(Lotteries!D:D,MATCH(C303,Lotteries!A:A,0))*(INDEX(Lotteries!D:D,MATCH(C303,Lotteries!A:A,0))-INDEX(Lotteries!F:F,MATCH(C303,Lotteries!A:A,0)))/(INDEX(Lotteries!D:D,MATCH(C303,Lotteries!A:A,0))-1)</f>
        <v>0.18961153800428451</v>
      </c>
      <c r="H303" s="3"/>
    </row>
    <row r="304" spans="1:8" x14ac:dyDescent="0.25">
      <c r="A304">
        <v>303</v>
      </c>
      <c r="B304">
        <v>24</v>
      </c>
      <c r="C304" s="11">
        <v>17</v>
      </c>
      <c r="D304">
        <v>5</v>
      </c>
      <c r="E304" s="7">
        <f>INDEX(Lotteries!C:C,MATCH(C304,Lotteries!A:A,0))*D304</f>
        <v>50</v>
      </c>
      <c r="F304" s="3">
        <f>D304*INDEX(Lotteries!G:G,MATCH(C304,Lotteries!A:A,0))</f>
        <v>0.20231213872832371</v>
      </c>
      <c r="G304" s="3">
        <f>INDEX(Lotteries!F:F,MATCH(C304,Lotteries!A:A,0))*D304/INDEX(Lotteries!D:D,MATCH(C304,Lotteries!A:A,0))*(INDEX(Lotteries!D:D,MATCH(C304,Lotteries!A:A,0))-D304)/INDEX(Lotteries!D:D,MATCH(C304,Lotteries!A:A,0))*(INDEX(Lotteries!D:D,MATCH(C304,Lotteries!A:A,0))-INDEX(Lotteries!F:F,MATCH(C304,Lotteries!A:A,0)))/(INDEX(Lotteries!D:D,MATCH(C304,Lotteries!A:A,0))-1)</f>
        <v>0.18961153800428451</v>
      </c>
      <c r="H304" s="3"/>
    </row>
    <row r="305" spans="1:8" x14ac:dyDescent="0.25">
      <c r="A305">
        <v>304</v>
      </c>
      <c r="B305">
        <v>32</v>
      </c>
      <c r="C305" s="11">
        <v>17</v>
      </c>
      <c r="D305">
        <v>10</v>
      </c>
      <c r="E305" s="7">
        <f>INDEX(Lotteries!C:C,MATCH(C305,Lotteries!A:A,0))*D305</f>
        <v>100</v>
      </c>
      <c r="F305" s="3">
        <f>D305*INDEX(Lotteries!G:G,MATCH(C305,Lotteries!A:A,0))</f>
        <v>0.40462427745664742</v>
      </c>
      <c r="G305" s="3">
        <f>INDEX(Lotteries!F:F,MATCH(C305,Lotteries!A:A,0))*D305/INDEX(Lotteries!D:D,MATCH(C305,Lotteries!A:A,0))*(INDEX(Lotteries!D:D,MATCH(C305,Lotteries!A:A,0))-D305)/INDEX(Lotteries!D:D,MATCH(C305,Lotteries!A:A,0))*(INDEX(Lotteries!D:D,MATCH(C305,Lotteries!A:A,0))-INDEX(Lotteries!F:F,MATCH(C305,Lotteries!A:A,0)))/(INDEX(Lotteries!D:D,MATCH(C305,Lotteries!A:A,0))-1)</f>
        <v>0.36793667493688559</v>
      </c>
      <c r="H305" s="3"/>
    </row>
    <row r="306" spans="1:8" x14ac:dyDescent="0.25">
      <c r="A306">
        <v>305</v>
      </c>
      <c r="B306">
        <v>8</v>
      </c>
      <c r="C306" s="11">
        <v>17</v>
      </c>
      <c r="D306">
        <v>16</v>
      </c>
      <c r="E306" s="7">
        <f>INDEX(Lotteries!C:C,MATCH(C306,Lotteries!A:A,0))*D306</f>
        <v>160</v>
      </c>
      <c r="F306" s="3">
        <f>D306*INDEX(Lotteries!G:G,MATCH(C306,Lotteries!A:A,0))</f>
        <v>0.64739884393063585</v>
      </c>
      <c r="G306" s="3">
        <f>INDEX(Lotteries!F:F,MATCH(C306,Lotteries!A:A,0))*D306/INDEX(Lotteries!D:D,MATCH(C306,Lotteries!A:A,0))*(INDEX(Lotteries!D:D,MATCH(C306,Lotteries!A:A,0))-D306)/INDEX(Lotteries!D:D,MATCH(C306,Lotteries!A:A,0))*(INDEX(Lotteries!D:D,MATCH(C306,Lotteries!A:A,0))-INDEX(Lotteries!F:F,MATCH(C306,Lotteries!A:A,0)))/(INDEX(Lotteries!D:D,MATCH(C306,Lotteries!A:A,0))-1)</f>
        <v>0.56702878984138438</v>
      </c>
      <c r="H306" s="3"/>
    </row>
    <row r="307" spans="1:8" x14ac:dyDescent="0.25">
      <c r="A307">
        <v>306</v>
      </c>
      <c r="B307">
        <v>15</v>
      </c>
      <c r="C307" s="11">
        <v>17</v>
      </c>
      <c r="D307">
        <v>6</v>
      </c>
      <c r="E307" s="7">
        <f>INDEX(Lotteries!C:C,MATCH(C307,Lotteries!A:A,0))*D307</f>
        <v>60</v>
      </c>
      <c r="F307" s="3">
        <f>D307*INDEX(Lotteries!G:G,MATCH(C307,Lotteries!A:A,0))</f>
        <v>0.24277456647398843</v>
      </c>
      <c r="G307" s="3">
        <f>INDEX(Lotteries!F:F,MATCH(C307,Lotteries!A:A,0))*D307/INDEX(Lotteries!D:D,MATCH(C307,Lotteries!A:A,0))*(INDEX(Lotteries!D:D,MATCH(C307,Lotteries!A:A,0))-D307)/INDEX(Lotteries!D:D,MATCH(C307,Lotteries!A:A,0))*(INDEX(Lotteries!D:D,MATCH(C307,Lotteries!A:A,0))-INDEX(Lotteries!F:F,MATCH(C307,Lotteries!A:A,0)))/(INDEX(Lotteries!D:D,MATCH(C307,Lotteries!A:A,0))-1)</f>
        <v>0.22617947747653944</v>
      </c>
      <c r="H307" s="3"/>
    </row>
    <row r="308" spans="1:8" x14ac:dyDescent="0.25">
      <c r="A308">
        <v>307</v>
      </c>
      <c r="B308">
        <v>2</v>
      </c>
      <c r="C308" s="11">
        <v>17</v>
      </c>
      <c r="D308">
        <v>5</v>
      </c>
      <c r="E308" s="7">
        <f>INDEX(Lotteries!C:C,MATCH(C308,Lotteries!A:A,0))*D308</f>
        <v>50</v>
      </c>
      <c r="F308" s="3">
        <f>D308*INDEX(Lotteries!G:G,MATCH(C308,Lotteries!A:A,0))</f>
        <v>0.20231213872832371</v>
      </c>
      <c r="G308" s="3">
        <f>INDEX(Lotteries!F:F,MATCH(C308,Lotteries!A:A,0))*D308/INDEX(Lotteries!D:D,MATCH(C308,Lotteries!A:A,0))*(INDEX(Lotteries!D:D,MATCH(C308,Lotteries!A:A,0))-D308)/INDEX(Lotteries!D:D,MATCH(C308,Lotteries!A:A,0))*(INDEX(Lotteries!D:D,MATCH(C308,Lotteries!A:A,0))-INDEX(Lotteries!F:F,MATCH(C308,Lotteries!A:A,0)))/(INDEX(Lotteries!D:D,MATCH(C308,Lotteries!A:A,0))-1)</f>
        <v>0.18961153800428451</v>
      </c>
      <c r="H308" s="3"/>
    </row>
    <row r="309" spans="1:8" x14ac:dyDescent="0.25">
      <c r="A309">
        <v>308</v>
      </c>
      <c r="B309">
        <v>47</v>
      </c>
      <c r="C309" s="11">
        <v>17</v>
      </c>
      <c r="D309">
        <v>10</v>
      </c>
      <c r="E309" s="7">
        <f>INDEX(Lotteries!C:C,MATCH(C309,Lotteries!A:A,0))*D309</f>
        <v>100</v>
      </c>
      <c r="F309" s="3">
        <f>D309*INDEX(Lotteries!G:G,MATCH(C309,Lotteries!A:A,0))</f>
        <v>0.40462427745664742</v>
      </c>
      <c r="G309" s="3">
        <f>INDEX(Lotteries!F:F,MATCH(C309,Lotteries!A:A,0))*D309/INDEX(Lotteries!D:D,MATCH(C309,Lotteries!A:A,0))*(INDEX(Lotteries!D:D,MATCH(C309,Lotteries!A:A,0))-D309)/INDEX(Lotteries!D:D,MATCH(C309,Lotteries!A:A,0))*(INDEX(Lotteries!D:D,MATCH(C309,Lotteries!A:A,0))-INDEX(Lotteries!F:F,MATCH(C309,Lotteries!A:A,0)))/(INDEX(Lotteries!D:D,MATCH(C309,Lotteries!A:A,0))-1)</f>
        <v>0.36793667493688559</v>
      </c>
      <c r="H309" s="3"/>
    </row>
    <row r="310" spans="1:8" x14ac:dyDescent="0.25">
      <c r="A310">
        <v>309</v>
      </c>
      <c r="B310">
        <v>37</v>
      </c>
      <c r="C310" s="11">
        <v>17</v>
      </c>
      <c r="D310">
        <v>10</v>
      </c>
      <c r="E310" s="7">
        <f>INDEX(Lotteries!C:C,MATCH(C310,Lotteries!A:A,0))*D310</f>
        <v>100</v>
      </c>
      <c r="F310" s="3">
        <f>D310*INDEX(Lotteries!G:G,MATCH(C310,Lotteries!A:A,0))</f>
        <v>0.40462427745664742</v>
      </c>
      <c r="G310" s="3">
        <f>INDEX(Lotteries!F:F,MATCH(C310,Lotteries!A:A,0))*D310/INDEX(Lotteries!D:D,MATCH(C310,Lotteries!A:A,0))*(INDEX(Lotteries!D:D,MATCH(C310,Lotteries!A:A,0))-D310)/INDEX(Lotteries!D:D,MATCH(C310,Lotteries!A:A,0))*(INDEX(Lotteries!D:D,MATCH(C310,Lotteries!A:A,0))-INDEX(Lotteries!F:F,MATCH(C310,Lotteries!A:A,0)))/(INDEX(Lotteries!D:D,MATCH(C310,Lotteries!A:A,0))-1)</f>
        <v>0.36793667493688559</v>
      </c>
      <c r="H310" s="3"/>
    </row>
    <row r="311" spans="1:8" x14ac:dyDescent="0.25">
      <c r="A311">
        <v>310</v>
      </c>
      <c r="B311">
        <v>41</v>
      </c>
      <c r="C311" s="11">
        <v>17</v>
      </c>
      <c r="D311">
        <v>10</v>
      </c>
      <c r="E311" s="7">
        <f>INDEX(Lotteries!C:C,MATCH(C311,Lotteries!A:A,0))*D311</f>
        <v>100</v>
      </c>
      <c r="F311" s="3">
        <f>D311*INDEX(Lotteries!G:G,MATCH(C311,Lotteries!A:A,0))</f>
        <v>0.40462427745664742</v>
      </c>
      <c r="G311" s="3">
        <f>INDEX(Lotteries!F:F,MATCH(C311,Lotteries!A:A,0))*D311/INDEX(Lotteries!D:D,MATCH(C311,Lotteries!A:A,0))*(INDEX(Lotteries!D:D,MATCH(C311,Lotteries!A:A,0))-D311)/INDEX(Lotteries!D:D,MATCH(C311,Lotteries!A:A,0))*(INDEX(Lotteries!D:D,MATCH(C311,Lotteries!A:A,0))-INDEX(Lotteries!F:F,MATCH(C311,Lotteries!A:A,0)))/(INDEX(Lotteries!D:D,MATCH(C311,Lotteries!A:A,0))-1)</f>
        <v>0.36793667493688559</v>
      </c>
      <c r="H311" s="3"/>
    </row>
    <row r="312" spans="1:8" x14ac:dyDescent="0.25">
      <c r="A312">
        <v>311</v>
      </c>
      <c r="B312">
        <v>34</v>
      </c>
      <c r="C312" s="11">
        <v>17</v>
      </c>
      <c r="D312">
        <v>5</v>
      </c>
      <c r="E312" s="7">
        <f>INDEX(Lotteries!C:C,MATCH(C312,Lotteries!A:A,0))*D312</f>
        <v>50</v>
      </c>
      <c r="F312" s="3">
        <f>D312*INDEX(Lotteries!G:G,MATCH(C312,Lotteries!A:A,0))</f>
        <v>0.20231213872832371</v>
      </c>
      <c r="G312" s="3">
        <f>INDEX(Lotteries!F:F,MATCH(C312,Lotteries!A:A,0))*D312/INDEX(Lotteries!D:D,MATCH(C312,Lotteries!A:A,0))*(INDEX(Lotteries!D:D,MATCH(C312,Lotteries!A:A,0))-D312)/INDEX(Lotteries!D:D,MATCH(C312,Lotteries!A:A,0))*(INDEX(Lotteries!D:D,MATCH(C312,Lotteries!A:A,0))-INDEX(Lotteries!F:F,MATCH(C312,Lotteries!A:A,0)))/(INDEX(Lotteries!D:D,MATCH(C312,Lotteries!A:A,0))-1)</f>
        <v>0.18961153800428451</v>
      </c>
      <c r="H312" s="3"/>
    </row>
    <row r="313" spans="1:8" x14ac:dyDescent="0.25">
      <c r="A313">
        <v>312</v>
      </c>
      <c r="B313">
        <v>49</v>
      </c>
      <c r="C313" s="11">
        <v>17</v>
      </c>
      <c r="D313">
        <v>1</v>
      </c>
      <c r="E313" s="7">
        <f>INDEX(Lotteries!C:C,MATCH(C313,Lotteries!A:A,0))*D313</f>
        <v>10</v>
      </c>
      <c r="F313" s="3">
        <f>D313*INDEX(Lotteries!G:G,MATCH(C313,Lotteries!A:A,0))</f>
        <v>4.046242774566474E-2</v>
      </c>
      <c r="G313" s="3">
        <f>INDEX(Lotteries!F:F,MATCH(C313,Lotteries!A:A,0))*D313/INDEX(Lotteries!D:D,MATCH(C313,Lotteries!A:A,0))*(INDEX(Lotteries!D:D,MATCH(C313,Lotteries!A:A,0))-D313)/INDEX(Lotteries!D:D,MATCH(C313,Lotteries!A:A,0))*(INDEX(Lotteries!D:D,MATCH(C313,Lotteries!A:A,0))-INDEX(Lotteries!F:F,MATCH(C313,Lotteries!A:A,0)))/(INDEX(Lotteries!D:D,MATCH(C313,Lotteries!A:A,0))-1)</f>
        <v>3.8825219686591604E-2</v>
      </c>
      <c r="H313" s="3"/>
    </row>
    <row r="314" spans="1:8" x14ac:dyDescent="0.25">
      <c r="A314">
        <v>313</v>
      </c>
      <c r="B314">
        <v>45</v>
      </c>
      <c r="C314" s="11">
        <v>17</v>
      </c>
      <c r="D314">
        <v>5</v>
      </c>
      <c r="E314" s="7">
        <f>INDEX(Lotteries!C:C,MATCH(C314,Lotteries!A:A,0))*D314</f>
        <v>50</v>
      </c>
      <c r="F314" s="3">
        <f>D314*INDEX(Lotteries!G:G,MATCH(C314,Lotteries!A:A,0))</f>
        <v>0.20231213872832371</v>
      </c>
      <c r="G314" s="3">
        <f>INDEX(Lotteries!F:F,MATCH(C314,Lotteries!A:A,0))*D314/INDEX(Lotteries!D:D,MATCH(C314,Lotteries!A:A,0))*(INDEX(Lotteries!D:D,MATCH(C314,Lotteries!A:A,0))-D314)/INDEX(Lotteries!D:D,MATCH(C314,Lotteries!A:A,0))*(INDEX(Lotteries!D:D,MATCH(C314,Lotteries!A:A,0))-INDEX(Lotteries!F:F,MATCH(C314,Lotteries!A:A,0)))/(INDEX(Lotteries!D:D,MATCH(C314,Lotteries!A:A,0))-1)</f>
        <v>0.18961153800428451</v>
      </c>
      <c r="H314" s="3"/>
    </row>
    <row r="315" spans="1:8" x14ac:dyDescent="0.25">
      <c r="A315">
        <v>314</v>
      </c>
      <c r="B315">
        <v>33</v>
      </c>
      <c r="C315" s="11">
        <v>18</v>
      </c>
      <c r="D315">
        <v>10</v>
      </c>
      <c r="E315" s="7">
        <f>INDEX(Lotteries!C:C,MATCH(C315,Lotteries!A:A,0))*D315</f>
        <v>100</v>
      </c>
      <c r="F315" s="3">
        <f>D315*INDEX(Lotteries!G:G,MATCH(C315,Lotteries!A:A,0))</f>
        <v>0.44117647058823534</v>
      </c>
      <c r="G315" s="3">
        <f>INDEX(Lotteries!F:F,MATCH(C315,Lotteries!A:A,0))*D315/INDEX(Lotteries!D:D,MATCH(C315,Lotteries!A:A,0))*(INDEX(Lotteries!D:D,MATCH(C315,Lotteries!A:A,0))-D315)/INDEX(Lotteries!D:D,MATCH(C315,Lotteries!A:A,0))*(INDEX(Lotteries!D:D,MATCH(C315,Lotteries!A:A,0))-INDEX(Lotteries!F:F,MATCH(C315,Lotteries!A:A,0)))/(INDEX(Lotteries!D:D,MATCH(C315,Lotteries!A:A,0))-1)</f>
        <v>0.39359861591695494</v>
      </c>
      <c r="H315" s="3"/>
    </row>
    <row r="316" spans="1:8" x14ac:dyDescent="0.25">
      <c r="A316">
        <v>315</v>
      </c>
      <c r="B316">
        <v>43</v>
      </c>
      <c r="C316" s="11">
        <v>18</v>
      </c>
      <c r="D316">
        <v>5</v>
      </c>
      <c r="E316" s="7">
        <f>INDEX(Lotteries!C:C,MATCH(C316,Lotteries!A:A,0))*D316</f>
        <v>50</v>
      </c>
      <c r="F316" s="3">
        <f>D316*INDEX(Lotteries!G:G,MATCH(C316,Lotteries!A:A,0))</f>
        <v>0.22058823529411767</v>
      </c>
      <c r="G316" s="3">
        <f>INDEX(Lotteries!F:F,MATCH(C316,Lotteries!A:A,0))*D316/INDEX(Lotteries!D:D,MATCH(C316,Lotteries!A:A,0))*(INDEX(Lotteries!D:D,MATCH(C316,Lotteries!A:A,0))-D316)/INDEX(Lotteries!D:D,MATCH(C316,Lotteries!A:A,0))*(INDEX(Lotteries!D:D,MATCH(C316,Lotteries!A:A,0))-INDEX(Lotteries!F:F,MATCH(C316,Lotteries!A:A,0)))/(INDEX(Lotteries!D:D,MATCH(C316,Lotteries!A:A,0))-1)</f>
        <v>0.20460880430603612</v>
      </c>
      <c r="H316" s="3"/>
    </row>
    <row r="317" spans="1:8" x14ac:dyDescent="0.25">
      <c r="A317">
        <v>316</v>
      </c>
      <c r="B317">
        <v>37</v>
      </c>
      <c r="C317" s="11">
        <v>18</v>
      </c>
      <c r="D317">
        <v>10</v>
      </c>
      <c r="E317" s="7">
        <f>INDEX(Lotteries!C:C,MATCH(C317,Lotteries!A:A,0))*D317</f>
        <v>100</v>
      </c>
      <c r="F317" s="3">
        <f>D317*INDEX(Lotteries!G:G,MATCH(C317,Lotteries!A:A,0))</f>
        <v>0.44117647058823534</v>
      </c>
      <c r="G317" s="3">
        <f>INDEX(Lotteries!F:F,MATCH(C317,Lotteries!A:A,0))*D317/INDEX(Lotteries!D:D,MATCH(C317,Lotteries!A:A,0))*(INDEX(Lotteries!D:D,MATCH(C317,Lotteries!A:A,0))-D317)/INDEX(Lotteries!D:D,MATCH(C317,Lotteries!A:A,0))*(INDEX(Lotteries!D:D,MATCH(C317,Lotteries!A:A,0))-INDEX(Lotteries!F:F,MATCH(C317,Lotteries!A:A,0)))/(INDEX(Lotteries!D:D,MATCH(C317,Lotteries!A:A,0))-1)</f>
        <v>0.39359861591695494</v>
      </c>
      <c r="H317" s="3"/>
    </row>
    <row r="318" spans="1:8" x14ac:dyDescent="0.25">
      <c r="A318">
        <v>317</v>
      </c>
      <c r="B318">
        <v>45</v>
      </c>
      <c r="C318" s="11">
        <v>18</v>
      </c>
      <c r="D318">
        <v>10</v>
      </c>
      <c r="E318" s="7">
        <f>INDEX(Lotteries!C:C,MATCH(C318,Lotteries!A:A,0))*D318</f>
        <v>100</v>
      </c>
      <c r="F318" s="3">
        <f>D318*INDEX(Lotteries!G:G,MATCH(C318,Lotteries!A:A,0))</f>
        <v>0.44117647058823534</v>
      </c>
      <c r="G318" s="3">
        <f>INDEX(Lotteries!F:F,MATCH(C318,Lotteries!A:A,0))*D318/INDEX(Lotteries!D:D,MATCH(C318,Lotteries!A:A,0))*(INDEX(Lotteries!D:D,MATCH(C318,Lotteries!A:A,0))-D318)/INDEX(Lotteries!D:D,MATCH(C318,Lotteries!A:A,0))*(INDEX(Lotteries!D:D,MATCH(C318,Lotteries!A:A,0))-INDEX(Lotteries!F:F,MATCH(C318,Lotteries!A:A,0)))/(INDEX(Lotteries!D:D,MATCH(C318,Lotteries!A:A,0))-1)</f>
        <v>0.39359861591695494</v>
      </c>
      <c r="H318" s="3"/>
    </row>
    <row r="319" spans="1:8" x14ac:dyDescent="0.25">
      <c r="A319">
        <v>318</v>
      </c>
      <c r="B319">
        <v>1</v>
      </c>
      <c r="C319" s="11">
        <v>18</v>
      </c>
      <c r="D319">
        <v>10</v>
      </c>
      <c r="E319" s="7">
        <f>INDEX(Lotteries!C:C,MATCH(C319,Lotteries!A:A,0))*D319</f>
        <v>100</v>
      </c>
      <c r="F319" s="3">
        <f>D319*INDEX(Lotteries!G:G,MATCH(C319,Lotteries!A:A,0))</f>
        <v>0.44117647058823534</v>
      </c>
      <c r="G319" s="3">
        <f>INDEX(Lotteries!F:F,MATCH(C319,Lotteries!A:A,0))*D319/INDEX(Lotteries!D:D,MATCH(C319,Lotteries!A:A,0))*(INDEX(Lotteries!D:D,MATCH(C319,Lotteries!A:A,0))-D319)/INDEX(Lotteries!D:D,MATCH(C319,Lotteries!A:A,0))*(INDEX(Lotteries!D:D,MATCH(C319,Lotteries!A:A,0))-INDEX(Lotteries!F:F,MATCH(C319,Lotteries!A:A,0)))/(INDEX(Lotteries!D:D,MATCH(C319,Lotteries!A:A,0))-1)</f>
        <v>0.39359861591695494</v>
      </c>
      <c r="H319" s="3"/>
    </row>
    <row r="320" spans="1:8" x14ac:dyDescent="0.25">
      <c r="A320">
        <v>319</v>
      </c>
      <c r="B320">
        <v>2</v>
      </c>
      <c r="C320" s="11">
        <v>18</v>
      </c>
      <c r="D320">
        <v>5</v>
      </c>
      <c r="E320" s="7">
        <f>INDEX(Lotteries!C:C,MATCH(C320,Lotteries!A:A,0))*D320</f>
        <v>50</v>
      </c>
      <c r="F320" s="3">
        <f>D320*INDEX(Lotteries!G:G,MATCH(C320,Lotteries!A:A,0))</f>
        <v>0.22058823529411767</v>
      </c>
      <c r="G320" s="3">
        <f>INDEX(Lotteries!F:F,MATCH(C320,Lotteries!A:A,0))*D320/INDEX(Lotteries!D:D,MATCH(C320,Lotteries!A:A,0))*(INDEX(Lotteries!D:D,MATCH(C320,Lotteries!A:A,0))-D320)/INDEX(Lotteries!D:D,MATCH(C320,Lotteries!A:A,0))*(INDEX(Lotteries!D:D,MATCH(C320,Lotteries!A:A,0))-INDEX(Lotteries!F:F,MATCH(C320,Lotteries!A:A,0)))/(INDEX(Lotteries!D:D,MATCH(C320,Lotteries!A:A,0))-1)</f>
        <v>0.20460880430603612</v>
      </c>
      <c r="H320" s="3"/>
    </row>
    <row r="321" spans="1:8" x14ac:dyDescent="0.25">
      <c r="A321">
        <v>320</v>
      </c>
      <c r="B321">
        <v>16</v>
      </c>
      <c r="C321" s="11">
        <v>18</v>
      </c>
      <c r="D321">
        <v>3</v>
      </c>
      <c r="E321" s="7">
        <f>INDEX(Lotteries!C:C,MATCH(C321,Lotteries!A:A,0))*D321</f>
        <v>30</v>
      </c>
      <c r="F321" s="3">
        <f>D321*INDEX(Lotteries!G:G,MATCH(C321,Lotteries!A:A,0))</f>
        <v>0.13235294117647059</v>
      </c>
      <c r="G321" s="3">
        <f>INDEX(Lotteries!F:F,MATCH(C321,Lotteries!A:A,0))*D321/INDEX(Lotteries!D:D,MATCH(C321,Lotteries!A:A,0))*(INDEX(Lotteries!D:D,MATCH(C321,Lotteries!A:A,0))-D321)/INDEX(Lotteries!D:D,MATCH(C321,Lotteries!A:A,0))*(INDEX(Lotteries!D:D,MATCH(C321,Lotteries!A:A,0))-INDEX(Lotteries!F:F,MATCH(C321,Lotteries!A:A,0)))/(INDEX(Lotteries!D:D,MATCH(C321,Lotteries!A:A,0))-1)</f>
        <v>0.12463956170703572</v>
      </c>
      <c r="H321" s="3"/>
    </row>
    <row r="322" spans="1:8" x14ac:dyDescent="0.25">
      <c r="A322">
        <v>321</v>
      </c>
      <c r="B322">
        <v>41</v>
      </c>
      <c r="C322" s="11">
        <v>18</v>
      </c>
      <c r="D322">
        <v>6</v>
      </c>
      <c r="E322" s="7">
        <f>INDEX(Lotteries!C:C,MATCH(C322,Lotteries!A:A,0))*D322</f>
        <v>60</v>
      </c>
      <c r="F322" s="3">
        <f>D322*INDEX(Lotteries!G:G,MATCH(C322,Lotteries!A:A,0))</f>
        <v>0.26470588235294118</v>
      </c>
      <c r="G322" s="3">
        <f>INDEX(Lotteries!F:F,MATCH(C322,Lotteries!A:A,0))*D322/INDEX(Lotteries!D:D,MATCH(C322,Lotteries!A:A,0))*(INDEX(Lotteries!D:D,MATCH(C322,Lotteries!A:A,0))-D322)/INDEX(Lotteries!D:D,MATCH(C322,Lotteries!A:A,0))*(INDEX(Lotteries!D:D,MATCH(C322,Lotteries!A:A,0))-INDEX(Lotteries!F:F,MATCH(C322,Lotteries!A:A,0)))/(INDEX(Lotteries!D:D,MATCH(C322,Lotteries!A:A,0))-1)</f>
        <v>0.2436562860438293</v>
      </c>
      <c r="H322" s="3"/>
    </row>
    <row r="323" spans="1:8" x14ac:dyDescent="0.25">
      <c r="A323">
        <v>322</v>
      </c>
      <c r="B323">
        <v>6</v>
      </c>
      <c r="C323" s="11">
        <v>18</v>
      </c>
      <c r="D323">
        <v>10</v>
      </c>
      <c r="E323" s="7">
        <f>INDEX(Lotteries!C:C,MATCH(C323,Lotteries!A:A,0))*D323</f>
        <v>100</v>
      </c>
      <c r="F323" s="3">
        <f>D323*INDEX(Lotteries!G:G,MATCH(C323,Lotteries!A:A,0))</f>
        <v>0.44117647058823534</v>
      </c>
      <c r="G323" s="3">
        <f>INDEX(Lotteries!F:F,MATCH(C323,Lotteries!A:A,0))*D323/INDEX(Lotteries!D:D,MATCH(C323,Lotteries!A:A,0))*(INDEX(Lotteries!D:D,MATCH(C323,Lotteries!A:A,0))-D323)/INDEX(Lotteries!D:D,MATCH(C323,Lotteries!A:A,0))*(INDEX(Lotteries!D:D,MATCH(C323,Lotteries!A:A,0))-INDEX(Lotteries!F:F,MATCH(C323,Lotteries!A:A,0)))/(INDEX(Lotteries!D:D,MATCH(C323,Lotteries!A:A,0))-1)</f>
        <v>0.39359861591695494</v>
      </c>
      <c r="H323" s="3"/>
    </row>
    <row r="324" spans="1:8" x14ac:dyDescent="0.25">
      <c r="A324">
        <v>323</v>
      </c>
      <c r="B324">
        <v>15</v>
      </c>
      <c r="C324" s="11">
        <v>18</v>
      </c>
      <c r="D324">
        <v>6</v>
      </c>
      <c r="E324" s="7">
        <f>INDEX(Lotteries!C:C,MATCH(C324,Lotteries!A:A,0))*D324</f>
        <v>60</v>
      </c>
      <c r="F324" s="3">
        <f>D324*INDEX(Lotteries!G:G,MATCH(C324,Lotteries!A:A,0))</f>
        <v>0.26470588235294118</v>
      </c>
      <c r="G324" s="3">
        <f>INDEX(Lotteries!F:F,MATCH(C324,Lotteries!A:A,0))*D324/INDEX(Lotteries!D:D,MATCH(C324,Lotteries!A:A,0))*(INDEX(Lotteries!D:D,MATCH(C324,Lotteries!A:A,0))-D324)/INDEX(Lotteries!D:D,MATCH(C324,Lotteries!A:A,0))*(INDEX(Lotteries!D:D,MATCH(C324,Lotteries!A:A,0))-INDEX(Lotteries!F:F,MATCH(C324,Lotteries!A:A,0)))/(INDEX(Lotteries!D:D,MATCH(C324,Lotteries!A:A,0))-1)</f>
        <v>0.2436562860438293</v>
      </c>
      <c r="H324" s="3"/>
    </row>
    <row r="325" spans="1:8" x14ac:dyDescent="0.25">
      <c r="A325">
        <v>324</v>
      </c>
      <c r="B325">
        <v>24</v>
      </c>
      <c r="C325" s="11">
        <v>18</v>
      </c>
      <c r="D325">
        <v>5</v>
      </c>
      <c r="E325" s="7">
        <f>INDEX(Lotteries!C:C,MATCH(C325,Lotteries!A:A,0))*D325</f>
        <v>50</v>
      </c>
      <c r="F325" s="3">
        <f>D325*INDEX(Lotteries!G:G,MATCH(C325,Lotteries!A:A,0))</f>
        <v>0.22058823529411767</v>
      </c>
      <c r="G325" s="3">
        <f>INDEX(Lotteries!F:F,MATCH(C325,Lotteries!A:A,0))*D325/INDEX(Lotteries!D:D,MATCH(C325,Lotteries!A:A,0))*(INDEX(Lotteries!D:D,MATCH(C325,Lotteries!A:A,0))-D325)/INDEX(Lotteries!D:D,MATCH(C325,Lotteries!A:A,0))*(INDEX(Lotteries!D:D,MATCH(C325,Lotteries!A:A,0))-INDEX(Lotteries!F:F,MATCH(C325,Lotteries!A:A,0)))/(INDEX(Lotteries!D:D,MATCH(C325,Lotteries!A:A,0))-1)</f>
        <v>0.20460880430603612</v>
      </c>
      <c r="H325" s="3"/>
    </row>
    <row r="326" spans="1:8" x14ac:dyDescent="0.25">
      <c r="A326">
        <v>325</v>
      </c>
      <c r="B326">
        <v>39</v>
      </c>
      <c r="C326" s="11">
        <v>18</v>
      </c>
      <c r="D326">
        <v>2</v>
      </c>
      <c r="E326" s="7">
        <f>INDEX(Lotteries!C:C,MATCH(C326,Lotteries!A:A,0))*D326</f>
        <v>20</v>
      </c>
      <c r="F326" s="3">
        <f>D326*INDEX(Lotteries!G:G,MATCH(C326,Lotteries!A:A,0))</f>
        <v>8.8235294117647065E-2</v>
      </c>
      <c r="G326" s="3">
        <f>INDEX(Lotteries!F:F,MATCH(C326,Lotteries!A:A,0))*D326/INDEX(Lotteries!D:D,MATCH(C326,Lotteries!A:A,0))*(INDEX(Lotteries!D:D,MATCH(C326,Lotteries!A:A,0))-D326)/INDEX(Lotteries!D:D,MATCH(C326,Lotteries!A:A,0))*(INDEX(Lotteries!D:D,MATCH(C326,Lotteries!A:A,0))-INDEX(Lotteries!F:F,MATCH(C326,Lotteries!A:A,0)))/(INDEX(Lotteries!D:D,MATCH(C326,Lotteries!A:A,0))-1)</f>
        <v>8.3717800845828527E-2</v>
      </c>
      <c r="H326" s="3"/>
    </row>
    <row r="327" spans="1:8" x14ac:dyDescent="0.25">
      <c r="A327">
        <v>326</v>
      </c>
      <c r="B327">
        <v>50</v>
      </c>
      <c r="C327" s="11">
        <v>18</v>
      </c>
      <c r="D327">
        <v>10</v>
      </c>
      <c r="E327" s="7">
        <f>INDEX(Lotteries!C:C,MATCH(C327,Lotteries!A:A,0))*D327</f>
        <v>100</v>
      </c>
      <c r="F327" s="3">
        <f>D327*INDEX(Lotteries!G:G,MATCH(C327,Lotteries!A:A,0))</f>
        <v>0.44117647058823534</v>
      </c>
      <c r="G327" s="3">
        <f>INDEX(Lotteries!F:F,MATCH(C327,Lotteries!A:A,0))*D327/INDEX(Lotteries!D:D,MATCH(C327,Lotteries!A:A,0))*(INDEX(Lotteries!D:D,MATCH(C327,Lotteries!A:A,0))-D327)/INDEX(Lotteries!D:D,MATCH(C327,Lotteries!A:A,0))*(INDEX(Lotteries!D:D,MATCH(C327,Lotteries!A:A,0))-INDEX(Lotteries!F:F,MATCH(C327,Lotteries!A:A,0)))/(INDEX(Lotteries!D:D,MATCH(C327,Lotteries!A:A,0))-1)</f>
        <v>0.39359861591695494</v>
      </c>
      <c r="H327" s="3"/>
    </row>
    <row r="328" spans="1:8" x14ac:dyDescent="0.25">
      <c r="A328">
        <v>327</v>
      </c>
      <c r="B328">
        <v>44</v>
      </c>
      <c r="C328" s="11">
        <v>18</v>
      </c>
      <c r="D328">
        <v>10</v>
      </c>
      <c r="E328" s="7">
        <f>INDEX(Lotteries!C:C,MATCH(C328,Lotteries!A:A,0))*D328</f>
        <v>100</v>
      </c>
      <c r="F328" s="3">
        <f>D328*INDEX(Lotteries!G:G,MATCH(C328,Lotteries!A:A,0))</f>
        <v>0.44117647058823534</v>
      </c>
      <c r="G328" s="3">
        <f>INDEX(Lotteries!F:F,MATCH(C328,Lotteries!A:A,0))*D328/INDEX(Lotteries!D:D,MATCH(C328,Lotteries!A:A,0))*(INDEX(Lotteries!D:D,MATCH(C328,Lotteries!A:A,0))-D328)/INDEX(Lotteries!D:D,MATCH(C328,Lotteries!A:A,0))*(INDEX(Lotteries!D:D,MATCH(C328,Lotteries!A:A,0))-INDEX(Lotteries!F:F,MATCH(C328,Lotteries!A:A,0)))/(INDEX(Lotteries!D:D,MATCH(C328,Lotteries!A:A,0))-1)</f>
        <v>0.39359861591695494</v>
      </c>
      <c r="H328" s="3"/>
    </row>
    <row r="329" spans="1:8" x14ac:dyDescent="0.25">
      <c r="A329">
        <v>328</v>
      </c>
      <c r="B329">
        <v>42</v>
      </c>
      <c r="C329" s="11">
        <v>18</v>
      </c>
      <c r="D329">
        <v>4</v>
      </c>
      <c r="E329" s="7">
        <f>INDEX(Lotteries!C:C,MATCH(C329,Lotteries!A:A,0))*D329</f>
        <v>40</v>
      </c>
      <c r="F329" s="3">
        <f>D329*INDEX(Lotteries!G:G,MATCH(C329,Lotteries!A:A,0))</f>
        <v>0.17647058823529413</v>
      </c>
      <c r="G329" s="3">
        <f>INDEX(Lotteries!F:F,MATCH(C329,Lotteries!A:A,0))*D329/INDEX(Lotteries!D:D,MATCH(C329,Lotteries!A:A,0))*(INDEX(Lotteries!D:D,MATCH(C329,Lotteries!A:A,0))-D329)/INDEX(Lotteries!D:D,MATCH(C329,Lotteries!A:A,0))*(INDEX(Lotteries!D:D,MATCH(C329,Lotteries!A:A,0))-INDEX(Lotteries!F:F,MATCH(C329,Lotteries!A:A,0)))/(INDEX(Lotteries!D:D,MATCH(C329,Lotteries!A:A,0))-1)</f>
        <v>0.16493656286043828</v>
      </c>
      <c r="H329" s="3"/>
    </row>
    <row r="330" spans="1:8" x14ac:dyDescent="0.25">
      <c r="A330">
        <v>329</v>
      </c>
      <c r="B330">
        <v>46</v>
      </c>
      <c r="C330" s="11">
        <v>18</v>
      </c>
      <c r="D330">
        <v>5</v>
      </c>
      <c r="E330" s="7">
        <f>INDEX(Lotteries!C:C,MATCH(C330,Lotteries!A:A,0))*D330</f>
        <v>50</v>
      </c>
      <c r="F330" s="3">
        <f>D330*INDEX(Lotteries!G:G,MATCH(C330,Lotteries!A:A,0))</f>
        <v>0.22058823529411767</v>
      </c>
      <c r="G330" s="3">
        <f>INDEX(Lotteries!F:F,MATCH(C330,Lotteries!A:A,0))*D330/INDEX(Lotteries!D:D,MATCH(C330,Lotteries!A:A,0))*(INDEX(Lotteries!D:D,MATCH(C330,Lotteries!A:A,0))-D330)/INDEX(Lotteries!D:D,MATCH(C330,Lotteries!A:A,0))*(INDEX(Lotteries!D:D,MATCH(C330,Lotteries!A:A,0))-INDEX(Lotteries!F:F,MATCH(C330,Lotteries!A:A,0)))/(INDEX(Lotteries!D:D,MATCH(C330,Lotteries!A:A,0))-1)</f>
        <v>0.20460880430603612</v>
      </c>
      <c r="H330" s="3"/>
    </row>
    <row r="331" spans="1:8" x14ac:dyDescent="0.25">
      <c r="A331">
        <v>330</v>
      </c>
      <c r="B331">
        <v>29</v>
      </c>
      <c r="C331" s="11">
        <v>18</v>
      </c>
      <c r="D331">
        <v>10</v>
      </c>
      <c r="E331" s="7">
        <f>INDEX(Lotteries!C:C,MATCH(C331,Lotteries!A:A,0))*D331</f>
        <v>100</v>
      </c>
      <c r="F331" s="3">
        <f>D331*INDEX(Lotteries!G:G,MATCH(C331,Lotteries!A:A,0))</f>
        <v>0.44117647058823534</v>
      </c>
      <c r="G331" s="3">
        <f>INDEX(Lotteries!F:F,MATCH(C331,Lotteries!A:A,0))*D331/INDEX(Lotteries!D:D,MATCH(C331,Lotteries!A:A,0))*(INDEX(Lotteries!D:D,MATCH(C331,Lotteries!A:A,0))-D331)/INDEX(Lotteries!D:D,MATCH(C331,Lotteries!A:A,0))*(INDEX(Lotteries!D:D,MATCH(C331,Lotteries!A:A,0))-INDEX(Lotteries!F:F,MATCH(C331,Lotteries!A:A,0)))/(INDEX(Lotteries!D:D,MATCH(C331,Lotteries!A:A,0))-1)</f>
        <v>0.39359861591695494</v>
      </c>
      <c r="H331" s="3"/>
    </row>
    <row r="332" spans="1:8" x14ac:dyDescent="0.25">
      <c r="A332">
        <v>331</v>
      </c>
      <c r="B332">
        <v>10</v>
      </c>
      <c r="C332" s="11">
        <v>18</v>
      </c>
      <c r="D332">
        <v>10</v>
      </c>
      <c r="E332" s="7">
        <f>INDEX(Lotteries!C:C,MATCH(C332,Lotteries!A:A,0))*D332</f>
        <v>100</v>
      </c>
      <c r="F332" s="3">
        <f>D332*INDEX(Lotteries!G:G,MATCH(C332,Lotteries!A:A,0))</f>
        <v>0.44117647058823534</v>
      </c>
      <c r="G332" s="3">
        <f>INDEX(Lotteries!F:F,MATCH(C332,Lotteries!A:A,0))*D332/INDEX(Lotteries!D:D,MATCH(C332,Lotteries!A:A,0))*(INDEX(Lotteries!D:D,MATCH(C332,Lotteries!A:A,0))-D332)/INDEX(Lotteries!D:D,MATCH(C332,Lotteries!A:A,0))*(INDEX(Lotteries!D:D,MATCH(C332,Lotteries!A:A,0))-INDEX(Lotteries!F:F,MATCH(C332,Lotteries!A:A,0)))/(INDEX(Lotteries!D:D,MATCH(C332,Lotteries!A:A,0))-1)</f>
        <v>0.39359861591695494</v>
      </c>
      <c r="H332" s="3"/>
    </row>
    <row r="333" spans="1:8" x14ac:dyDescent="0.25">
      <c r="A333">
        <v>332</v>
      </c>
      <c r="B333">
        <v>20</v>
      </c>
      <c r="C333" s="11">
        <v>18</v>
      </c>
      <c r="D333">
        <v>5</v>
      </c>
      <c r="E333" s="7">
        <f>INDEX(Lotteries!C:C,MATCH(C333,Lotteries!A:A,0))*D333</f>
        <v>50</v>
      </c>
      <c r="F333" s="3">
        <f>D333*INDEX(Lotteries!G:G,MATCH(C333,Lotteries!A:A,0))</f>
        <v>0.22058823529411767</v>
      </c>
      <c r="G333" s="3">
        <f>INDEX(Lotteries!F:F,MATCH(C333,Lotteries!A:A,0))*D333/INDEX(Lotteries!D:D,MATCH(C333,Lotteries!A:A,0))*(INDEX(Lotteries!D:D,MATCH(C333,Lotteries!A:A,0))-D333)/INDEX(Lotteries!D:D,MATCH(C333,Lotteries!A:A,0))*(INDEX(Lotteries!D:D,MATCH(C333,Lotteries!A:A,0))-INDEX(Lotteries!F:F,MATCH(C333,Lotteries!A:A,0)))/(INDEX(Lotteries!D:D,MATCH(C333,Lotteries!A:A,0))-1)</f>
        <v>0.20460880430603612</v>
      </c>
      <c r="H333" s="3"/>
    </row>
    <row r="334" spans="1:8" x14ac:dyDescent="0.25">
      <c r="A334">
        <v>333</v>
      </c>
      <c r="B334">
        <v>29</v>
      </c>
      <c r="C334" s="11">
        <v>19</v>
      </c>
      <c r="D334">
        <v>10</v>
      </c>
      <c r="E334" s="7">
        <f>INDEX(Lotteries!C:C,MATCH(C334,Lotteries!A:A,0))*D334</f>
        <v>100</v>
      </c>
      <c r="F334" s="3">
        <f>D334*INDEX(Lotteries!G:G,MATCH(C334,Lotteries!A:A,0))</f>
        <v>0.53691275167785235</v>
      </c>
      <c r="G334" s="3">
        <f>INDEX(Lotteries!F:F,MATCH(C334,Lotteries!A:A,0))*D334/INDEX(Lotteries!D:D,MATCH(C334,Lotteries!A:A,0))*(INDEX(Lotteries!D:D,MATCH(C334,Lotteries!A:A,0))-D334)/INDEX(Lotteries!D:D,MATCH(C334,Lotteries!A:A,0))*(INDEX(Lotteries!D:D,MATCH(C334,Lotteries!A:A,0))-INDEX(Lotteries!F:F,MATCH(C334,Lotteries!A:A,0)))/(INDEX(Lotteries!D:D,MATCH(C334,Lotteries!A:A,0))-1)</f>
        <v>0.47718814711292534</v>
      </c>
      <c r="H334" s="3"/>
    </row>
    <row r="335" spans="1:8" x14ac:dyDescent="0.25">
      <c r="A335">
        <v>334</v>
      </c>
      <c r="B335">
        <v>35</v>
      </c>
      <c r="C335" s="11">
        <v>19</v>
      </c>
      <c r="D335">
        <v>5</v>
      </c>
      <c r="E335" s="7">
        <f>INDEX(Lotteries!C:C,MATCH(C335,Lotteries!A:A,0))*D335</f>
        <v>50</v>
      </c>
      <c r="F335" s="3">
        <f>D335*INDEX(Lotteries!G:G,MATCH(C335,Lotteries!A:A,0))</f>
        <v>0.26845637583892618</v>
      </c>
      <c r="G335" s="3">
        <f>INDEX(Lotteries!F:F,MATCH(C335,Lotteries!A:A,0))*D335/INDEX(Lotteries!D:D,MATCH(C335,Lotteries!A:A,0))*(INDEX(Lotteries!D:D,MATCH(C335,Lotteries!A:A,0))-D335)/INDEX(Lotteries!D:D,MATCH(C335,Lotteries!A:A,0))*(INDEX(Lotteries!D:D,MATCH(C335,Lotteries!A:A,0))-INDEX(Lotteries!F:F,MATCH(C335,Lotteries!A:A,0)))/(INDEX(Lotteries!D:D,MATCH(C335,Lotteries!A:A,0))-1)</f>
        <v>0.2471765941879901</v>
      </c>
      <c r="H335" s="3"/>
    </row>
    <row r="336" spans="1:8" x14ac:dyDescent="0.25">
      <c r="A336">
        <v>335</v>
      </c>
      <c r="B336">
        <v>43</v>
      </c>
      <c r="C336" s="11">
        <v>19</v>
      </c>
      <c r="D336">
        <v>5</v>
      </c>
      <c r="E336" s="7">
        <f>INDEX(Lotteries!C:C,MATCH(C336,Lotteries!A:A,0))*D336</f>
        <v>50</v>
      </c>
      <c r="F336" s="3">
        <f>D336*INDEX(Lotteries!G:G,MATCH(C336,Lotteries!A:A,0))</f>
        <v>0.26845637583892618</v>
      </c>
      <c r="G336" s="3">
        <f>INDEX(Lotteries!F:F,MATCH(C336,Lotteries!A:A,0))*D336/INDEX(Lotteries!D:D,MATCH(C336,Lotteries!A:A,0))*(INDEX(Lotteries!D:D,MATCH(C336,Lotteries!A:A,0))-D336)/INDEX(Lotteries!D:D,MATCH(C336,Lotteries!A:A,0))*(INDEX(Lotteries!D:D,MATCH(C336,Lotteries!A:A,0))-INDEX(Lotteries!F:F,MATCH(C336,Lotteries!A:A,0)))/(INDEX(Lotteries!D:D,MATCH(C336,Lotteries!A:A,0))-1)</f>
        <v>0.2471765941879901</v>
      </c>
      <c r="H336" s="3"/>
    </row>
    <row r="337" spans="1:8" x14ac:dyDescent="0.25">
      <c r="A337">
        <v>336</v>
      </c>
      <c r="B337">
        <v>41</v>
      </c>
      <c r="C337" s="11">
        <v>19</v>
      </c>
      <c r="D337">
        <v>10</v>
      </c>
      <c r="E337" s="7">
        <f>INDEX(Lotteries!C:C,MATCH(C337,Lotteries!A:A,0))*D337</f>
        <v>100</v>
      </c>
      <c r="F337" s="3">
        <f>D337*INDEX(Lotteries!G:G,MATCH(C337,Lotteries!A:A,0))</f>
        <v>0.53691275167785235</v>
      </c>
      <c r="G337" s="3">
        <f>INDEX(Lotteries!F:F,MATCH(C337,Lotteries!A:A,0))*D337/INDEX(Lotteries!D:D,MATCH(C337,Lotteries!A:A,0))*(INDEX(Lotteries!D:D,MATCH(C337,Lotteries!A:A,0))-D337)/INDEX(Lotteries!D:D,MATCH(C337,Lotteries!A:A,0))*(INDEX(Lotteries!D:D,MATCH(C337,Lotteries!A:A,0))-INDEX(Lotteries!F:F,MATCH(C337,Lotteries!A:A,0)))/(INDEX(Lotteries!D:D,MATCH(C337,Lotteries!A:A,0))-1)</f>
        <v>0.47718814711292534</v>
      </c>
      <c r="H337" s="3"/>
    </row>
    <row r="338" spans="1:8" x14ac:dyDescent="0.25">
      <c r="A338">
        <v>337</v>
      </c>
      <c r="B338">
        <v>51</v>
      </c>
      <c r="C338" s="11">
        <v>19</v>
      </c>
      <c r="D338">
        <v>2</v>
      </c>
      <c r="E338" s="7">
        <f>INDEX(Lotteries!C:C,MATCH(C338,Lotteries!A:A,0))*D338</f>
        <v>20</v>
      </c>
      <c r="F338" s="3">
        <f>D338*INDEX(Lotteries!G:G,MATCH(C338,Lotteries!A:A,0))</f>
        <v>0.10738255033557047</v>
      </c>
      <c r="G338" s="3">
        <f>INDEX(Lotteries!F:F,MATCH(C338,Lotteries!A:A,0))*D338/INDEX(Lotteries!D:D,MATCH(C338,Lotteries!A:A,0))*(INDEX(Lotteries!D:D,MATCH(C338,Lotteries!A:A,0))-D338)/INDEX(Lotteries!D:D,MATCH(C338,Lotteries!A:A,0))*(INDEX(Lotteries!D:D,MATCH(C338,Lotteries!A:A,0))-INDEX(Lotteries!F:F,MATCH(C338,Lotteries!A:A,0)))/(INDEX(Lotteries!D:D,MATCH(C338,Lotteries!A:A,0))-1)</f>
        <v>0.10093044262676262</v>
      </c>
      <c r="H338" s="3"/>
    </row>
    <row r="339" spans="1:8" x14ac:dyDescent="0.25">
      <c r="A339">
        <v>338</v>
      </c>
      <c r="B339">
        <v>33</v>
      </c>
      <c r="C339" s="11">
        <v>19</v>
      </c>
      <c r="D339">
        <v>10</v>
      </c>
      <c r="E339" s="7">
        <f>INDEX(Lotteries!C:C,MATCH(C339,Lotteries!A:A,0))*D339</f>
        <v>100</v>
      </c>
      <c r="F339" s="3">
        <f>D339*INDEX(Lotteries!G:G,MATCH(C339,Lotteries!A:A,0))</f>
        <v>0.53691275167785235</v>
      </c>
      <c r="G339" s="3">
        <f>INDEX(Lotteries!F:F,MATCH(C339,Lotteries!A:A,0))*D339/INDEX(Lotteries!D:D,MATCH(C339,Lotteries!A:A,0))*(INDEX(Lotteries!D:D,MATCH(C339,Lotteries!A:A,0))-D339)/INDEX(Lotteries!D:D,MATCH(C339,Lotteries!A:A,0))*(INDEX(Lotteries!D:D,MATCH(C339,Lotteries!A:A,0))-INDEX(Lotteries!F:F,MATCH(C339,Lotteries!A:A,0)))/(INDEX(Lotteries!D:D,MATCH(C339,Lotteries!A:A,0))-1)</f>
        <v>0.47718814711292534</v>
      </c>
      <c r="H339" s="3"/>
    </row>
    <row r="340" spans="1:8" x14ac:dyDescent="0.25">
      <c r="A340">
        <v>339</v>
      </c>
      <c r="B340">
        <v>37</v>
      </c>
      <c r="C340" s="11">
        <v>19</v>
      </c>
      <c r="D340">
        <v>10</v>
      </c>
      <c r="E340" s="7">
        <f>INDEX(Lotteries!C:C,MATCH(C340,Lotteries!A:A,0))*D340</f>
        <v>100</v>
      </c>
      <c r="F340" s="3">
        <f>D340*INDEX(Lotteries!G:G,MATCH(C340,Lotteries!A:A,0))</f>
        <v>0.53691275167785235</v>
      </c>
      <c r="G340" s="3">
        <f>INDEX(Lotteries!F:F,MATCH(C340,Lotteries!A:A,0))*D340/INDEX(Lotteries!D:D,MATCH(C340,Lotteries!A:A,0))*(INDEX(Lotteries!D:D,MATCH(C340,Lotteries!A:A,0))-D340)/INDEX(Lotteries!D:D,MATCH(C340,Lotteries!A:A,0))*(INDEX(Lotteries!D:D,MATCH(C340,Lotteries!A:A,0))-INDEX(Lotteries!F:F,MATCH(C340,Lotteries!A:A,0)))/(INDEX(Lotteries!D:D,MATCH(C340,Lotteries!A:A,0))-1)</f>
        <v>0.47718814711292534</v>
      </c>
      <c r="H340" s="3"/>
    </row>
    <row r="341" spans="1:8" x14ac:dyDescent="0.25">
      <c r="A341">
        <v>340</v>
      </c>
      <c r="B341">
        <v>44</v>
      </c>
      <c r="C341" s="11">
        <v>19</v>
      </c>
      <c r="D341">
        <v>5</v>
      </c>
      <c r="E341" s="7">
        <f>INDEX(Lotteries!C:C,MATCH(C341,Lotteries!A:A,0))*D341</f>
        <v>50</v>
      </c>
      <c r="F341" s="3">
        <f>D341*INDEX(Lotteries!G:G,MATCH(C341,Lotteries!A:A,0))</f>
        <v>0.26845637583892618</v>
      </c>
      <c r="G341" s="3">
        <f>INDEX(Lotteries!F:F,MATCH(C341,Lotteries!A:A,0))*D341/INDEX(Lotteries!D:D,MATCH(C341,Lotteries!A:A,0))*(INDEX(Lotteries!D:D,MATCH(C341,Lotteries!A:A,0))-D341)/INDEX(Lotteries!D:D,MATCH(C341,Lotteries!A:A,0))*(INDEX(Lotteries!D:D,MATCH(C341,Lotteries!A:A,0))-INDEX(Lotteries!F:F,MATCH(C341,Lotteries!A:A,0)))/(INDEX(Lotteries!D:D,MATCH(C341,Lotteries!A:A,0))-1)</f>
        <v>0.2471765941879901</v>
      </c>
      <c r="H341" s="3"/>
    </row>
    <row r="342" spans="1:8" x14ac:dyDescent="0.25">
      <c r="A342">
        <v>341</v>
      </c>
      <c r="B342">
        <v>24</v>
      </c>
      <c r="C342" s="11">
        <v>19</v>
      </c>
      <c r="D342">
        <v>5</v>
      </c>
      <c r="E342" s="7">
        <f>INDEX(Lotteries!C:C,MATCH(C342,Lotteries!A:A,0))*D342</f>
        <v>50</v>
      </c>
      <c r="F342" s="3">
        <f>D342*INDEX(Lotteries!G:G,MATCH(C342,Lotteries!A:A,0))</f>
        <v>0.26845637583892618</v>
      </c>
      <c r="G342" s="3">
        <f>INDEX(Lotteries!F:F,MATCH(C342,Lotteries!A:A,0))*D342/INDEX(Lotteries!D:D,MATCH(C342,Lotteries!A:A,0))*(INDEX(Lotteries!D:D,MATCH(C342,Lotteries!A:A,0))-D342)/INDEX(Lotteries!D:D,MATCH(C342,Lotteries!A:A,0))*(INDEX(Lotteries!D:D,MATCH(C342,Lotteries!A:A,0))-INDEX(Lotteries!F:F,MATCH(C342,Lotteries!A:A,0)))/(INDEX(Lotteries!D:D,MATCH(C342,Lotteries!A:A,0))-1)</f>
        <v>0.2471765941879901</v>
      </c>
      <c r="H342" s="3"/>
    </row>
    <row r="343" spans="1:8" x14ac:dyDescent="0.25">
      <c r="A343">
        <v>342</v>
      </c>
      <c r="B343">
        <v>45</v>
      </c>
      <c r="C343" s="11">
        <v>19</v>
      </c>
      <c r="D343">
        <v>5</v>
      </c>
      <c r="E343" s="7">
        <f>INDEX(Lotteries!C:C,MATCH(C343,Lotteries!A:A,0))*D343</f>
        <v>50</v>
      </c>
      <c r="F343" s="3">
        <f>D343*INDEX(Lotteries!G:G,MATCH(C343,Lotteries!A:A,0))</f>
        <v>0.26845637583892618</v>
      </c>
      <c r="G343" s="3">
        <f>INDEX(Lotteries!F:F,MATCH(C343,Lotteries!A:A,0))*D343/INDEX(Lotteries!D:D,MATCH(C343,Lotteries!A:A,0))*(INDEX(Lotteries!D:D,MATCH(C343,Lotteries!A:A,0))-D343)/INDEX(Lotteries!D:D,MATCH(C343,Lotteries!A:A,0))*(INDEX(Lotteries!D:D,MATCH(C343,Lotteries!A:A,0))-INDEX(Lotteries!F:F,MATCH(C343,Lotteries!A:A,0)))/(INDEX(Lotteries!D:D,MATCH(C343,Lotteries!A:A,0))-1)</f>
        <v>0.2471765941879901</v>
      </c>
      <c r="H343" s="3"/>
    </row>
    <row r="344" spans="1:8" x14ac:dyDescent="0.25">
      <c r="A344">
        <v>343</v>
      </c>
      <c r="B344">
        <v>15</v>
      </c>
      <c r="C344" s="11">
        <v>19</v>
      </c>
      <c r="D344">
        <v>6</v>
      </c>
      <c r="E344" s="7">
        <f>INDEX(Lotteries!C:C,MATCH(C344,Lotteries!A:A,0))*D344</f>
        <v>60</v>
      </c>
      <c r="F344" s="3">
        <f>D344*INDEX(Lotteries!G:G,MATCH(C344,Lotteries!A:A,0))</f>
        <v>0.32214765100671139</v>
      </c>
      <c r="G344" s="3">
        <f>INDEX(Lotteries!F:F,MATCH(C344,Lotteries!A:A,0))*D344/INDEX(Lotteries!D:D,MATCH(C344,Lotteries!A:A,0))*(INDEX(Lotteries!D:D,MATCH(C344,Lotteries!A:A,0))-D344)/INDEX(Lotteries!D:D,MATCH(C344,Lotteries!A:A,0))*(INDEX(Lotteries!D:D,MATCH(C344,Lotteries!A:A,0))-INDEX(Lotteries!F:F,MATCH(C344,Lotteries!A:A,0)))/(INDEX(Lotteries!D:D,MATCH(C344,Lotteries!A:A,0))-1)</f>
        <v>0.29455210807402149</v>
      </c>
      <c r="H344" s="3"/>
    </row>
    <row r="345" spans="1:8" x14ac:dyDescent="0.25">
      <c r="A345">
        <v>344</v>
      </c>
      <c r="B345">
        <v>42</v>
      </c>
      <c r="C345" s="11">
        <v>19</v>
      </c>
      <c r="D345">
        <v>4</v>
      </c>
      <c r="E345" s="7">
        <f>INDEX(Lotteries!C:C,MATCH(C345,Lotteries!A:A,0))*D345</f>
        <v>40</v>
      </c>
      <c r="F345" s="3">
        <f>D345*INDEX(Lotteries!G:G,MATCH(C345,Lotteries!A:A,0))</f>
        <v>0.21476510067114093</v>
      </c>
      <c r="G345" s="3">
        <f>INDEX(Lotteries!F:F,MATCH(C345,Lotteries!A:A,0))*D345/INDEX(Lotteries!D:D,MATCH(C345,Lotteries!A:A,0))*(INDEX(Lotteries!D:D,MATCH(C345,Lotteries!A:A,0))-D345)/INDEX(Lotteries!D:D,MATCH(C345,Lotteries!A:A,0))*(INDEX(Lotteries!D:D,MATCH(C345,Lotteries!A:A,0))-INDEX(Lotteries!F:F,MATCH(C345,Lotteries!A:A,0)))/(INDEX(Lotteries!D:D,MATCH(C345,Lotteries!A:A,0))-1)</f>
        <v>0.19911447865143642</v>
      </c>
      <c r="H345" s="3"/>
    </row>
    <row r="346" spans="1:8" x14ac:dyDescent="0.25">
      <c r="A346">
        <v>345</v>
      </c>
      <c r="B346">
        <v>10</v>
      </c>
      <c r="C346" s="11">
        <v>19</v>
      </c>
      <c r="D346">
        <v>10</v>
      </c>
      <c r="E346" s="7">
        <f>INDEX(Lotteries!C:C,MATCH(C346,Lotteries!A:A,0))*D346</f>
        <v>100</v>
      </c>
      <c r="F346" s="3">
        <f>D346*INDEX(Lotteries!G:G,MATCH(C346,Lotteries!A:A,0))</f>
        <v>0.53691275167785235</v>
      </c>
      <c r="G346" s="3">
        <f>INDEX(Lotteries!F:F,MATCH(C346,Lotteries!A:A,0))*D346/INDEX(Lotteries!D:D,MATCH(C346,Lotteries!A:A,0))*(INDEX(Lotteries!D:D,MATCH(C346,Lotteries!A:A,0))-D346)/INDEX(Lotteries!D:D,MATCH(C346,Lotteries!A:A,0))*(INDEX(Lotteries!D:D,MATCH(C346,Lotteries!A:A,0))-INDEX(Lotteries!F:F,MATCH(C346,Lotteries!A:A,0)))/(INDEX(Lotteries!D:D,MATCH(C346,Lotteries!A:A,0))-1)</f>
        <v>0.47718814711292534</v>
      </c>
      <c r="H346" s="3"/>
    </row>
    <row r="347" spans="1:8" x14ac:dyDescent="0.25">
      <c r="A347">
        <v>346</v>
      </c>
      <c r="B347">
        <v>14</v>
      </c>
      <c r="C347" s="11">
        <v>19</v>
      </c>
      <c r="D347">
        <v>5</v>
      </c>
      <c r="E347" s="7">
        <f>INDEX(Lotteries!C:C,MATCH(C347,Lotteries!A:A,0))*D347</f>
        <v>50</v>
      </c>
      <c r="F347" s="3">
        <f>D347*INDEX(Lotteries!G:G,MATCH(C347,Lotteries!A:A,0))</f>
        <v>0.26845637583892618</v>
      </c>
      <c r="G347" s="3">
        <f>INDEX(Lotteries!F:F,MATCH(C347,Lotteries!A:A,0))*D347/INDEX(Lotteries!D:D,MATCH(C347,Lotteries!A:A,0))*(INDEX(Lotteries!D:D,MATCH(C347,Lotteries!A:A,0))-D347)/INDEX(Lotteries!D:D,MATCH(C347,Lotteries!A:A,0))*(INDEX(Lotteries!D:D,MATCH(C347,Lotteries!A:A,0))-INDEX(Lotteries!F:F,MATCH(C347,Lotteries!A:A,0)))/(INDEX(Lotteries!D:D,MATCH(C347,Lotteries!A:A,0))-1)</f>
        <v>0.2471765941879901</v>
      </c>
      <c r="H347" s="3"/>
    </row>
    <row r="348" spans="1:8" x14ac:dyDescent="0.25">
      <c r="A348">
        <v>347</v>
      </c>
      <c r="B348">
        <v>46</v>
      </c>
      <c r="C348" s="11">
        <v>19</v>
      </c>
      <c r="D348">
        <v>6</v>
      </c>
      <c r="E348" s="7">
        <f>INDEX(Lotteries!C:C,MATCH(C348,Lotteries!A:A,0))*D348</f>
        <v>60</v>
      </c>
      <c r="F348" s="3">
        <f>D348*INDEX(Lotteries!G:G,MATCH(C348,Lotteries!A:A,0))</f>
        <v>0.32214765100671139</v>
      </c>
      <c r="G348" s="3">
        <f>INDEX(Lotteries!F:F,MATCH(C348,Lotteries!A:A,0))*D348/INDEX(Lotteries!D:D,MATCH(C348,Lotteries!A:A,0))*(INDEX(Lotteries!D:D,MATCH(C348,Lotteries!A:A,0))-D348)/INDEX(Lotteries!D:D,MATCH(C348,Lotteries!A:A,0))*(INDEX(Lotteries!D:D,MATCH(C348,Lotteries!A:A,0))-INDEX(Lotteries!F:F,MATCH(C348,Lotteries!A:A,0)))/(INDEX(Lotteries!D:D,MATCH(C348,Lotteries!A:A,0))-1)</f>
        <v>0.29455210807402149</v>
      </c>
      <c r="H348" s="3"/>
    </row>
    <row r="349" spans="1:8" x14ac:dyDescent="0.25">
      <c r="A349">
        <v>348</v>
      </c>
      <c r="B349">
        <v>52</v>
      </c>
      <c r="C349" s="11">
        <v>19</v>
      </c>
      <c r="D349">
        <v>11</v>
      </c>
      <c r="E349" s="7">
        <f>INDEX(Lotteries!C:C,MATCH(C349,Lotteries!A:A,0))*D349</f>
        <v>110</v>
      </c>
      <c r="F349" s="3">
        <f>D349*INDEX(Lotteries!G:G,MATCH(C349,Lotteries!A:A,0))</f>
        <v>0.59060402684563762</v>
      </c>
      <c r="G349" s="3">
        <f>INDEX(Lotteries!F:F,MATCH(C349,Lotteries!A:A,0))*D349/INDEX(Lotteries!D:D,MATCH(C349,Lotteries!A:A,0))*(INDEX(Lotteries!D:D,MATCH(C349,Lotteries!A:A,0))-D349)/INDEX(Lotteries!D:D,MATCH(C349,Lotteries!A:A,0))*(INDEX(Lotteries!D:D,MATCH(C349,Lotteries!A:A,0))-INDEX(Lotteries!F:F,MATCH(C349,Lotteries!A:A,0)))/(INDEX(Lotteries!D:D,MATCH(C349,Lotteries!A:A,0))-1)</f>
        <v>0.52113065274634573</v>
      </c>
      <c r="H349" s="3"/>
    </row>
    <row r="350" spans="1:8" x14ac:dyDescent="0.25">
      <c r="A350">
        <v>349</v>
      </c>
      <c r="B350">
        <v>20</v>
      </c>
      <c r="C350" s="11">
        <v>19</v>
      </c>
      <c r="D350">
        <v>5</v>
      </c>
      <c r="E350" s="7">
        <f>INDEX(Lotteries!C:C,MATCH(C350,Lotteries!A:A,0))*D350</f>
        <v>50</v>
      </c>
      <c r="F350" s="3">
        <f>D350*INDEX(Lotteries!G:G,MATCH(C350,Lotteries!A:A,0))</f>
        <v>0.26845637583892618</v>
      </c>
      <c r="G350" s="3">
        <f>INDEX(Lotteries!F:F,MATCH(C350,Lotteries!A:A,0))*D350/INDEX(Lotteries!D:D,MATCH(C350,Lotteries!A:A,0))*(INDEX(Lotteries!D:D,MATCH(C350,Lotteries!A:A,0))-D350)/INDEX(Lotteries!D:D,MATCH(C350,Lotteries!A:A,0))*(INDEX(Lotteries!D:D,MATCH(C350,Lotteries!A:A,0))-INDEX(Lotteries!F:F,MATCH(C350,Lotteries!A:A,0)))/(INDEX(Lotteries!D:D,MATCH(C350,Lotteries!A:A,0))-1)</f>
        <v>0.2471765941879901</v>
      </c>
      <c r="H350" s="3"/>
    </row>
    <row r="351" spans="1:8" x14ac:dyDescent="0.25">
      <c r="A351">
        <v>350</v>
      </c>
      <c r="B351">
        <v>32</v>
      </c>
      <c r="C351" s="11">
        <v>19</v>
      </c>
      <c r="D351">
        <v>10</v>
      </c>
      <c r="E351" s="7">
        <f>INDEX(Lotteries!C:C,MATCH(C351,Lotteries!A:A,0))*D351</f>
        <v>100</v>
      </c>
      <c r="F351" s="3">
        <f>D351*INDEX(Lotteries!G:G,MATCH(C351,Lotteries!A:A,0))</f>
        <v>0.53691275167785235</v>
      </c>
      <c r="G351" s="3">
        <f>INDEX(Lotteries!F:F,MATCH(C351,Lotteries!A:A,0))*D351/INDEX(Lotteries!D:D,MATCH(C351,Lotteries!A:A,0))*(INDEX(Lotteries!D:D,MATCH(C351,Lotteries!A:A,0))-D351)/INDEX(Lotteries!D:D,MATCH(C351,Lotteries!A:A,0))*(INDEX(Lotteries!D:D,MATCH(C351,Lotteries!A:A,0))-INDEX(Lotteries!F:F,MATCH(C351,Lotteries!A:A,0)))/(INDEX(Lotteries!D:D,MATCH(C351,Lotteries!A:A,0))-1)</f>
        <v>0.47718814711292534</v>
      </c>
      <c r="H351" s="3"/>
    </row>
    <row r="352" spans="1:8" x14ac:dyDescent="0.25">
      <c r="A352">
        <v>351</v>
      </c>
      <c r="B352">
        <v>34</v>
      </c>
      <c r="C352" s="11">
        <v>19</v>
      </c>
      <c r="D352">
        <v>5</v>
      </c>
      <c r="E352" s="7">
        <f>INDEX(Lotteries!C:C,MATCH(C352,Lotteries!A:A,0))*D352</f>
        <v>50</v>
      </c>
      <c r="F352" s="3">
        <f>D352*INDEX(Lotteries!G:G,MATCH(C352,Lotteries!A:A,0))</f>
        <v>0.26845637583892618</v>
      </c>
      <c r="G352" s="3">
        <f>INDEX(Lotteries!F:F,MATCH(C352,Lotteries!A:A,0))*D352/INDEX(Lotteries!D:D,MATCH(C352,Lotteries!A:A,0))*(INDEX(Lotteries!D:D,MATCH(C352,Lotteries!A:A,0))-D352)/INDEX(Lotteries!D:D,MATCH(C352,Lotteries!A:A,0))*(INDEX(Lotteries!D:D,MATCH(C352,Lotteries!A:A,0))-INDEX(Lotteries!F:F,MATCH(C352,Lotteries!A:A,0)))/(INDEX(Lotteries!D:D,MATCH(C352,Lotteries!A:A,0))-1)</f>
        <v>0.2471765941879901</v>
      </c>
      <c r="H352" s="3"/>
    </row>
    <row r="353" spans="1:12" x14ac:dyDescent="0.25">
      <c r="A353">
        <v>352</v>
      </c>
      <c r="B353">
        <v>11</v>
      </c>
      <c r="C353" s="11">
        <v>19</v>
      </c>
      <c r="D353">
        <v>5</v>
      </c>
      <c r="E353" s="7">
        <f>INDEX(Lotteries!C:C,MATCH(C353,Lotteries!A:A,0))*D353</f>
        <v>50</v>
      </c>
      <c r="F353" s="3">
        <f>D353*INDEX(Lotteries!G:G,MATCH(C353,Lotteries!A:A,0))</f>
        <v>0.26845637583892618</v>
      </c>
      <c r="G353" s="3">
        <f>INDEX(Lotteries!F:F,MATCH(C353,Lotteries!A:A,0))*D353/INDEX(Lotteries!D:D,MATCH(C353,Lotteries!A:A,0))*(INDEX(Lotteries!D:D,MATCH(C353,Lotteries!A:A,0))-D353)/INDEX(Lotteries!D:D,MATCH(C353,Lotteries!A:A,0))*(INDEX(Lotteries!D:D,MATCH(C353,Lotteries!A:A,0))-INDEX(Lotteries!F:F,MATCH(C353,Lotteries!A:A,0)))/(INDEX(Lotteries!D:D,MATCH(C353,Lotteries!A:A,0))-1)</f>
        <v>0.2471765941879901</v>
      </c>
      <c r="H353" s="3"/>
    </row>
    <row r="354" spans="1:12" x14ac:dyDescent="0.25">
      <c r="A354">
        <v>353</v>
      </c>
      <c r="B354">
        <v>13</v>
      </c>
      <c r="C354" s="11">
        <v>19</v>
      </c>
      <c r="D354">
        <v>10</v>
      </c>
      <c r="E354" s="7">
        <f>INDEX(Lotteries!C:C,MATCH(C354,Lotteries!A:A,0))*D354</f>
        <v>100</v>
      </c>
      <c r="F354" s="3">
        <f>D354*INDEX(Lotteries!G:G,MATCH(C354,Lotteries!A:A,0))</f>
        <v>0.53691275167785235</v>
      </c>
      <c r="G354" s="3">
        <f>INDEX(Lotteries!F:F,MATCH(C354,Lotteries!A:A,0))*D354/INDEX(Lotteries!D:D,MATCH(C354,Lotteries!A:A,0))*(INDEX(Lotteries!D:D,MATCH(C354,Lotteries!A:A,0))-D354)/INDEX(Lotteries!D:D,MATCH(C354,Lotteries!A:A,0))*(INDEX(Lotteries!D:D,MATCH(C354,Lotteries!A:A,0))-INDEX(Lotteries!F:F,MATCH(C354,Lotteries!A:A,0)))/(INDEX(Lotteries!D:D,MATCH(C354,Lotteries!A:A,0))-1)</f>
        <v>0.47718814711292534</v>
      </c>
      <c r="H354" s="3"/>
    </row>
    <row r="355" spans="1:12" x14ac:dyDescent="0.25">
      <c r="A355">
        <v>354</v>
      </c>
      <c r="B355">
        <v>17</v>
      </c>
      <c r="C355" s="11">
        <v>19</v>
      </c>
      <c r="D355">
        <v>5</v>
      </c>
      <c r="E355" s="7">
        <f>INDEX(Lotteries!C:C,MATCH(C355,Lotteries!A:A,0))*D355</f>
        <v>50</v>
      </c>
      <c r="F355" s="3">
        <f>D355*INDEX(Lotteries!G:G,MATCH(C355,Lotteries!A:A,0))</f>
        <v>0.26845637583892618</v>
      </c>
      <c r="G355" s="3">
        <f>INDEX(Lotteries!F:F,MATCH(C355,Lotteries!A:A,0))*D355/INDEX(Lotteries!D:D,MATCH(C355,Lotteries!A:A,0))*(INDEX(Lotteries!D:D,MATCH(C355,Lotteries!A:A,0))-D355)/INDEX(Lotteries!D:D,MATCH(C355,Lotteries!A:A,0))*(INDEX(Lotteries!D:D,MATCH(C355,Lotteries!A:A,0))-INDEX(Lotteries!F:F,MATCH(C355,Lotteries!A:A,0)))/(INDEX(Lotteries!D:D,MATCH(C355,Lotteries!A:A,0))-1)</f>
        <v>0.2471765941879901</v>
      </c>
      <c r="H355" s="7"/>
    </row>
    <row r="356" spans="1:12" x14ac:dyDescent="0.25">
      <c r="A356">
        <v>355</v>
      </c>
      <c r="B356">
        <v>52</v>
      </c>
      <c r="C356" s="11">
        <v>20</v>
      </c>
      <c r="D356">
        <v>4</v>
      </c>
      <c r="E356" s="7">
        <f>INDEX(Lotteries!C:C,MATCH(C356,Lotteries!A:A,0))*D356</f>
        <v>40</v>
      </c>
      <c r="F356" s="3">
        <f>D356*INDEX(Lotteries!G:G,MATCH(C356,Lotteries!A:A,0))</f>
        <v>0.15094339622641509</v>
      </c>
      <c r="G356" s="3">
        <f>INDEX(Lotteries!F:F,MATCH(C356,Lotteries!A:A,0))*D356/INDEX(Lotteries!D:D,MATCH(C356,Lotteries!A:A,0))*(INDEX(Lotteries!D:D,MATCH(C356,Lotteries!A:A,0))-D356)/INDEX(Lotteries!D:D,MATCH(C356,Lotteries!A:A,0))*(INDEX(Lotteries!D:D,MATCH(C356,Lotteries!A:A,0))-INDEX(Lotteries!F:F,MATCH(C356,Lotteries!A:A,0)))/(INDEX(Lotteries!D:D,MATCH(C356,Lotteries!A:A,0))-1)</f>
        <v>0.14248955662405197</v>
      </c>
      <c r="H356" s="7">
        <f>INDEX(Persons!A:A,MATCH(Sales!I356,Persons!B:B,0))</f>
        <v>52</v>
      </c>
      <c r="I356" s="2" t="str">
        <f t="shared" ref="I356" si="0">MID(L356,FIND("""name"": """,L356)+9,FIND("""",L356,FIND("""name"": """,L356)+9)-FIND("""name"": """,L356)-9)</f>
        <v>Anders Sz</v>
      </c>
      <c r="J356">
        <f>VALUE(MID(L356,FIND("""tickets"": ",L356)+11,MIN(IFERROR(FIND(",",L356,FIND("""tickets"": ",L356)),100),FIND("}",L356,FIND("""tickets"": ",L356)))-FIND("""tickets"": ",L356)-11))</f>
        <v>4</v>
      </c>
      <c r="L356" t="s">
        <v>142</v>
      </c>
    </row>
    <row r="357" spans="1:12" x14ac:dyDescent="0.25">
      <c r="A357">
        <v>356</v>
      </c>
      <c r="B357">
        <v>41</v>
      </c>
      <c r="C357" s="11">
        <v>20</v>
      </c>
      <c r="D357">
        <v>10</v>
      </c>
      <c r="E357" s="7">
        <f>INDEX(Lotteries!C:C,MATCH(C357,Lotteries!A:A,0))*D357</f>
        <v>100</v>
      </c>
      <c r="F357" s="3">
        <f>D357*INDEX(Lotteries!G:G,MATCH(C357,Lotteries!A:A,0))</f>
        <v>0.37735849056603771</v>
      </c>
      <c r="G357" s="3">
        <f>INDEX(Lotteries!F:F,MATCH(C357,Lotteries!A:A,0))*D357/INDEX(Lotteries!D:D,MATCH(C357,Lotteries!A:A,0))*(INDEX(Lotteries!D:D,MATCH(C357,Lotteries!A:A,0))-D357)/INDEX(Lotteries!D:D,MATCH(C357,Lotteries!A:A,0))*(INDEX(Lotteries!D:D,MATCH(C357,Lotteries!A:A,0))-INDEX(Lotteries!F:F,MATCH(C357,Lotteries!A:A,0)))/(INDEX(Lotteries!D:D,MATCH(C357,Lotteries!A:A,0))-1)</f>
        <v>0.34243457962877016</v>
      </c>
      <c r="H357" s="7">
        <f>INDEX(Persons!A:A,MATCH(Sales!I357,Persons!B:B,0))</f>
        <v>41</v>
      </c>
      <c r="I357" s="2" t="str">
        <f t="shared" ref="I357:I374" si="1">MID(L357,FIND("""name"": """,L357)+9,FIND("""",L357,FIND("""name"": """,L357)+9)-FIND("""name"": """,L357)-9)</f>
        <v>Ruben B</v>
      </c>
      <c r="J357">
        <f t="shared" ref="J357:J373" si="2">VALUE(MID(L357,FIND("""tickets"": ",L357)+11,MIN(IFERROR(FIND(",",L357,FIND("""tickets"": ",L357)),100),FIND("}",L357,FIND("""tickets"": ",L357)))-FIND("""tickets"": ",L357)-11))</f>
        <v>10</v>
      </c>
      <c r="L357" t="s">
        <v>109</v>
      </c>
    </row>
    <row r="358" spans="1:12" x14ac:dyDescent="0.25">
      <c r="A358">
        <v>357</v>
      </c>
      <c r="B358">
        <v>13</v>
      </c>
      <c r="C358" s="11">
        <v>20</v>
      </c>
      <c r="D358">
        <v>10</v>
      </c>
      <c r="E358" s="7">
        <f>INDEX(Lotteries!C:C,MATCH(C358,Lotteries!A:A,0))*D358</f>
        <v>100</v>
      </c>
      <c r="F358" s="3">
        <f>D358*INDEX(Lotteries!G:G,MATCH(C358,Lotteries!A:A,0))</f>
        <v>0.37735849056603771</v>
      </c>
      <c r="G358" s="3">
        <f>INDEX(Lotteries!F:F,MATCH(C358,Lotteries!A:A,0))*D358/INDEX(Lotteries!D:D,MATCH(C358,Lotteries!A:A,0))*(INDEX(Lotteries!D:D,MATCH(C358,Lotteries!A:A,0))-D358)/INDEX(Lotteries!D:D,MATCH(C358,Lotteries!A:A,0))*(INDEX(Lotteries!D:D,MATCH(C358,Lotteries!A:A,0))-INDEX(Lotteries!F:F,MATCH(C358,Lotteries!A:A,0)))/(INDEX(Lotteries!D:D,MATCH(C358,Lotteries!A:A,0))-1)</f>
        <v>0.34243457962877016</v>
      </c>
      <c r="H358" s="7">
        <f>INDEX(Persons!A:A,MATCH(Sales!I358,Persons!B:B,0))</f>
        <v>13</v>
      </c>
      <c r="I358" s="2" t="str">
        <f t="shared" si="1"/>
        <v>Sven</v>
      </c>
      <c r="J358">
        <f t="shared" si="2"/>
        <v>10</v>
      </c>
      <c r="L358" t="s">
        <v>143</v>
      </c>
    </row>
    <row r="359" spans="1:12" x14ac:dyDescent="0.25">
      <c r="A359">
        <v>358</v>
      </c>
      <c r="B359">
        <v>10</v>
      </c>
      <c r="C359" s="11">
        <v>20</v>
      </c>
      <c r="D359">
        <v>10</v>
      </c>
      <c r="E359" s="7">
        <f>INDEX(Lotteries!C:C,MATCH(C359,Lotteries!A:A,0))*D359</f>
        <v>100</v>
      </c>
      <c r="F359" s="3">
        <f>D359*INDEX(Lotteries!G:G,MATCH(C359,Lotteries!A:A,0))</f>
        <v>0.37735849056603771</v>
      </c>
      <c r="G359" s="3">
        <f>INDEX(Lotteries!F:F,MATCH(C359,Lotteries!A:A,0))*D359/INDEX(Lotteries!D:D,MATCH(C359,Lotteries!A:A,0))*(INDEX(Lotteries!D:D,MATCH(C359,Lotteries!A:A,0))-D359)/INDEX(Lotteries!D:D,MATCH(C359,Lotteries!A:A,0))*(INDEX(Lotteries!D:D,MATCH(C359,Lotteries!A:A,0))-INDEX(Lotteries!F:F,MATCH(C359,Lotteries!A:A,0)))/(INDEX(Lotteries!D:D,MATCH(C359,Lotteries!A:A,0))-1)</f>
        <v>0.34243457962877016</v>
      </c>
      <c r="H359" s="7">
        <f>INDEX(Persons!A:A,MATCH(Sales!I359,Persons!B:B,0))</f>
        <v>10</v>
      </c>
      <c r="I359" s="2" t="str">
        <f t="shared" si="1"/>
        <v>Odd</v>
      </c>
      <c r="J359">
        <f t="shared" si="2"/>
        <v>10</v>
      </c>
      <c r="L359" t="s">
        <v>135</v>
      </c>
    </row>
    <row r="360" spans="1:12" x14ac:dyDescent="0.25">
      <c r="A360">
        <v>359</v>
      </c>
      <c r="B360">
        <v>47</v>
      </c>
      <c r="C360" s="11">
        <v>20</v>
      </c>
      <c r="D360">
        <v>10</v>
      </c>
      <c r="E360" s="7">
        <f>INDEX(Lotteries!C:C,MATCH(C360,Lotteries!A:A,0))*D360</f>
        <v>100</v>
      </c>
      <c r="F360" s="3">
        <f>D360*INDEX(Lotteries!G:G,MATCH(C360,Lotteries!A:A,0))</f>
        <v>0.37735849056603771</v>
      </c>
      <c r="G360" s="3">
        <f>INDEX(Lotteries!F:F,MATCH(C360,Lotteries!A:A,0))*D360/INDEX(Lotteries!D:D,MATCH(C360,Lotteries!A:A,0))*(INDEX(Lotteries!D:D,MATCH(C360,Lotteries!A:A,0))-D360)/INDEX(Lotteries!D:D,MATCH(C360,Lotteries!A:A,0))*(INDEX(Lotteries!D:D,MATCH(C360,Lotteries!A:A,0))-INDEX(Lotteries!F:F,MATCH(C360,Lotteries!A:A,0)))/(INDEX(Lotteries!D:D,MATCH(C360,Lotteries!A:A,0))-1)</f>
        <v>0.34243457962877016</v>
      </c>
      <c r="H360" s="7">
        <f>INDEX(Persons!A:A,MATCH(Sales!I360,Persons!B:B,0))</f>
        <v>47</v>
      </c>
      <c r="I360" s="2" t="str">
        <f t="shared" si="1"/>
        <v>Kenneth</v>
      </c>
      <c r="J360">
        <f t="shared" si="2"/>
        <v>10</v>
      </c>
      <c r="L360" t="s">
        <v>107</v>
      </c>
    </row>
    <row r="361" spans="1:12" x14ac:dyDescent="0.25">
      <c r="A361">
        <v>360</v>
      </c>
      <c r="B361">
        <v>34</v>
      </c>
      <c r="C361" s="11">
        <v>20</v>
      </c>
      <c r="D361">
        <v>10</v>
      </c>
      <c r="E361" s="7">
        <f>INDEX(Lotteries!C:C,MATCH(C361,Lotteries!A:A,0))*D361</f>
        <v>100</v>
      </c>
      <c r="F361" s="3">
        <f>D361*INDEX(Lotteries!G:G,MATCH(C361,Lotteries!A:A,0))</f>
        <v>0.37735849056603771</v>
      </c>
      <c r="G361" s="3">
        <f>INDEX(Lotteries!F:F,MATCH(C361,Lotteries!A:A,0))*D361/INDEX(Lotteries!D:D,MATCH(C361,Lotteries!A:A,0))*(INDEX(Lotteries!D:D,MATCH(C361,Lotteries!A:A,0))-D361)/INDEX(Lotteries!D:D,MATCH(C361,Lotteries!A:A,0))*(INDEX(Lotteries!D:D,MATCH(C361,Lotteries!A:A,0))-INDEX(Lotteries!F:F,MATCH(C361,Lotteries!A:A,0)))/(INDEX(Lotteries!D:D,MATCH(C361,Lotteries!A:A,0))-1)</f>
        <v>0.34243457962877016</v>
      </c>
      <c r="H361" s="7">
        <f>INDEX(Persons!A:A,MATCH(Sales!I361,Persons!B:B,0))</f>
        <v>34</v>
      </c>
      <c r="I361" s="2" t="str">
        <f t="shared" si="1"/>
        <v>Asgeir</v>
      </c>
      <c r="J361">
        <f t="shared" si="2"/>
        <v>10</v>
      </c>
      <c r="L361" t="s">
        <v>144</v>
      </c>
    </row>
    <row r="362" spans="1:12" x14ac:dyDescent="0.25">
      <c r="A362">
        <v>361</v>
      </c>
      <c r="B362">
        <v>14</v>
      </c>
      <c r="C362" s="11">
        <v>20</v>
      </c>
      <c r="D362">
        <v>5</v>
      </c>
      <c r="E362" s="7">
        <f>INDEX(Lotteries!C:C,MATCH(C362,Lotteries!A:A,0))*D362</f>
        <v>50</v>
      </c>
      <c r="F362" s="3">
        <f>D362*INDEX(Lotteries!G:G,MATCH(C362,Lotteries!A:A,0))</f>
        <v>0.18867924528301885</v>
      </c>
      <c r="G362" s="3">
        <f>INDEX(Lotteries!F:F,MATCH(C362,Lotteries!A:A,0))*D362/INDEX(Lotteries!D:D,MATCH(C362,Lotteries!A:A,0))*(INDEX(Lotteries!D:D,MATCH(C362,Lotteries!A:A,0))-D362)/INDEX(Lotteries!D:D,MATCH(C362,Lotteries!A:A,0))*(INDEX(Lotteries!D:D,MATCH(C362,Lotteries!A:A,0))-INDEX(Lotteries!F:F,MATCH(C362,Lotteries!A:A,0)))/(INDEX(Lotteries!D:D,MATCH(C362,Lotteries!A:A,0))-1)</f>
        <v>0.17696283645245164</v>
      </c>
      <c r="H362" s="7">
        <f>INDEX(Persons!A:A,MATCH(Sales!I362,Persons!B:B,0))</f>
        <v>14</v>
      </c>
      <c r="I362" s="2" t="str">
        <f t="shared" si="1"/>
        <v>Truls</v>
      </c>
      <c r="J362">
        <f t="shared" si="2"/>
        <v>5</v>
      </c>
      <c r="L362" t="s">
        <v>101</v>
      </c>
    </row>
    <row r="363" spans="1:12" x14ac:dyDescent="0.25">
      <c r="A363">
        <v>362</v>
      </c>
      <c r="B363">
        <v>35</v>
      </c>
      <c r="C363" s="11">
        <v>20</v>
      </c>
      <c r="D363">
        <v>10</v>
      </c>
      <c r="E363" s="7">
        <f>INDEX(Lotteries!C:C,MATCH(C363,Lotteries!A:A,0))*D363</f>
        <v>100</v>
      </c>
      <c r="F363" s="3">
        <f>D363*INDEX(Lotteries!G:G,MATCH(C363,Lotteries!A:A,0))</f>
        <v>0.37735849056603771</v>
      </c>
      <c r="G363" s="3">
        <f>INDEX(Lotteries!F:F,MATCH(C363,Lotteries!A:A,0))*D363/INDEX(Lotteries!D:D,MATCH(C363,Lotteries!A:A,0))*(INDEX(Lotteries!D:D,MATCH(C363,Lotteries!A:A,0))-D363)/INDEX(Lotteries!D:D,MATCH(C363,Lotteries!A:A,0))*(INDEX(Lotteries!D:D,MATCH(C363,Lotteries!A:A,0))-INDEX(Lotteries!F:F,MATCH(C363,Lotteries!A:A,0)))/(INDEX(Lotteries!D:D,MATCH(C363,Lotteries!A:A,0))-1)</f>
        <v>0.34243457962877016</v>
      </c>
      <c r="H363" s="7">
        <f>INDEX(Persons!A:A,MATCH(Sales!I363,Persons!B:B,0))</f>
        <v>35</v>
      </c>
      <c r="I363" s="2" t="str">
        <f t="shared" si="1"/>
        <v>Mathias</v>
      </c>
      <c r="J363">
        <f t="shared" si="2"/>
        <v>10</v>
      </c>
      <c r="L363" t="s">
        <v>145</v>
      </c>
    </row>
    <row r="364" spans="1:12" x14ac:dyDescent="0.25">
      <c r="A364">
        <v>363</v>
      </c>
      <c r="B364">
        <v>29</v>
      </c>
      <c r="C364" s="11">
        <v>20</v>
      </c>
      <c r="D364">
        <v>10</v>
      </c>
      <c r="E364" s="7">
        <f>INDEX(Lotteries!C:C,MATCH(C364,Lotteries!A:A,0))*D364</f>
        <v>100</v>
      </c>
      <c r="F364" s="3">
        <f>D364*INDEX(Lotteries!G:G,MATCH(C364,Lotteries!A:A,0))</f>
        <v>0.37735849056603771</v>
      </c>
      <c r="G364" s="3">
        <f>INDEX(Lotteries!F:F,MATCH(C364,Lotteries!A:A,0))*D364/INDEX(Lotteries!D:D,MATCH(C364,Lotteries!A:A,0))*(INDEX(Lotteries!D:D,MATCH(C364,Lotteries!A:A,0))-D364)/INDEX(Lotteries!D:D,MATCH(C364,Lotteries!A:A,0))*(INDEX(Lotteries!D:D,MATCH(C364,Lotteries!A:A,0))-INDEX(Lotteries!F:F,MATCH(C364,Lotteries!A:A,0)))/(INDEX(Lotteries!D:D,MATCH(C364,Lotteries!A:A,0))-1)</f>
        <v>0.34243457962877016</v>
      </c>
      <c r="H364" s="7">
        <f>INDEX(Persons!A:A,MATCH(Sales!I364,Persons!B:B,0))</f>
        <v>29</v>
      </c>
      <c r="I364" s="2" t="str">
        <f t="shared" si="1"/>
        <v>Magnus B</v>
      </c>
      <c r="J364">
        <f t="shared" si="2"/>
        <v>10</v>
      </c>
      <c r="L364" t="s">
        <v>146</v>
      </c>
    </row>
    <row r="365" spans="1:12" x14ac:dyDescent="0.25">
      <c r="A365">
        <v>364</v>
      </c>
      <c r="B365">
        <v>33</v>
      </c>
      <c r="C365" s="11">
        <v>20</v>
      </c>
      <c r="D365">
        <v>20</v>
      </c>
      <c r="E365" s="7">
        <f>INDEX(Lotteries!C:C,MATCH(C365,Lotteries!A:A,0))*D365</f>
        <v>200</v>
      </c>
      <c r="F365" s="3">
        <f>D365*INDEX(Lotteries!G:G,MATCH(C365,Lotteries!A:A,0))</f>
        <v>0.75471698113207542</v>
      </c>
      <c r="G365" s="3">
        <f>INDEX(Lotteries!F:F,MATCH(C365,Lotteries!A:A,0))*D365/INDEX(Lotteries!D:D,MATCH(C365,Lotteries!A:A,0))*(INDEX(Lotteries!D:D,MATCH(C365,Lotteries!A:A,0))-D365)/INDEX(Lotteries!D:D,MATCH(C365,Lotteries!A:A,0))*(INDEX(Lotteries!D:D,MATCH(C365,Lotteries!A:A,0))-INDEX(Lotteries!F:F,MATCH(C365,Lotteries!A:A,0)))/(INDEX(Lotteries!D:D,MATCH(C365,Lotteries!A:A,0))-1)</f>
        <v>0.63890478615300739</v>
      </c>
      <c r="H365" s="7">
        <f>INDEX(Persons!A:A,MATCH(Sales!I365,Persons!B:B,0))</f>
        <v>33</v>
      </c>
      <c r="I365" s="2" t="str">
        <f t="shared" si="1"/>
        <v>Anders A</v>
      </c>
      <c r="J365">
        <f t="shared" si="2"/>
        <v>20</v>
      </c>
      <c r="L365" t="s">
        <v>147</v>
      </c>
    </row>
    <row r="366" spans="1:12" x14ac:dyDescent="0.25">
      <c r="A366">
        <v>365</v>
      </c>
      <c r="B366">
        <v>37</v>
      </c>
      <c r="C366" s="11">
        <v>20</v>
      </c>
      <c r="D366">
        <v>10</v>
      </c>
      <c r="E366" s="7">
        <f>INDEX(Lotteries!C:C,MATCH(C366,Lotteries!A:A,0))*D366</f>
        <v>100</v>
      </c>
      <c r="F366" s="3">
        <f>D366*INDEX(Lotteries!G:G,MATCH(C366,Lotteries!A:A,0))</f>
        <v>0.37735849056603771</v>
      </c>
      <c r="G366" s="3">
        <f>INDEX(Lotteries!F:F,MATCH(C366,Lotteries!A:A,0))*D366/INDEX(Lotteries!D:D,MATCH(C366,Lotteries!A:A,0))*(INDEX(Lotteries!D:D,MATCH(C366,Lotteries!A:A,0))-D366)/INDEX(Lotteries!D:D,MATCH(C366,Lotteries!A:A,0))*(INDEX(Lotteries!D:D,MATCH(C366,Lotteries!A:A,0))-INDEX(Lotteries!F:F,MATCH(C366,Lotteries!A:A,0)))/(INDEX(Lotteries!D:D,MATCH(C366,Lotteries!A:A,0))-1)</f>
        <v>0.34243457962877016</v>
      </c>
      <c r="H366" s="7">
        <f>INDEX(Persons!A:A,MATCH(Sales!I366,Persons!B:B,0))</f>
        <v>37</v>
      </c>
      <c r="I366" s="2" t="str">
        <f t="shared" si="1"/>
        <v>Ruben O</v>
      </c>
      <c r="J366">
        <f t="shared" si="2"/>
        <v>10</v>
      </c>
      <c r="L366" t="s">
        <v>108</v>
      </c>
    </row>
    <row r="367" spans="1:12" x14ac:dyDescent="0.25">
      <c r="A367">
        <v>366</v>
      </c>
      <c r="B367">
        <v>17</v>
      </c>
      <c r="C367" s="11">
        <v>20</v>
      </c>
      <c r="D367">
        <v>5</v>
      </c>
      <c r="E367" s="7">
        <f>INDEX(Lotteries!C:C,MATCH(C367,Lotteries!A:A,0))*D367</f>
        <v>50</v>
      </c>
      <c r="F367" s="3">
        <f>D367*INDEX(Lotteries!G:G,MATCH(C367,Lotteries!A:A,0))</f>
        <v>0.18867924528301885</v>
      </c>
      <c r="G367" s="3">
        <f>INDEX(Lotteries!F:F,MATCH(C367,Lotteries!A:A,0))*D367/INDEX(Lotteries!D:D,MATCH(C367,Lotteries!A:A,0))*(INDEX(Lotteries!D:D,MATCH(C367,Lotteries!A:A,0))-D367)/INDEX(Lotteries!D:D,MATCH(C367,Lotteries!A:A,0))*(INDEX(Lotteries!D:D,MATCH(C367,Lotteries!A:A,0))-INDEX(Lotteries!F:F,MATCH(C367,Lotteries!A:A,0)))/(INDEX(Lotteries!D:D,MATCH(C367,Lotteries!A:A,0))-1)</f>
        <v>0.17696283645245164</v>
      </c>
      <c r="H367" s="7">
        <f>INDEX(Persons!A:A,MATCH(Sales!I367,Persons!B:B,0))</f>
        <v>17</v>
      </c>
      <c r="I367" s="2" t="str">
        <f t="shared" si="1"/>
        <v>Hanne</v>
      </c>
      <c r="J367">
        <f t="shared" si="2"/>
        <v>5</v>
      </c>
      <c r="L367" t="s">
        <v>102</v>
      </c>
    </row>
    <row r="368" spans="1:12" x14ac:dyDescent="0.25">
      <c r="A368">
        <v>367</v>
      </c>
      <c r="B368">
        <v>20</v>
      </c>
      <c r="C368" s="11">
        <v>20</v>
      </c>
      <c r="D368">
        <v>5</v>
      </c>
      <c r="E368" s="7">
        <f>INDEX(Lotteries!C:C,MATCH(C368,Lotteries!A:A,0))*D368</f>
        <v>50</v>
      </c>
      <c r="F368" s="3">
        <f>D368*INDEX(Lotteries!G:G,MATCH(C368,Lotteries!A:A,0))</f>
        <v>0.18867924528301885</v>
      </c>
      <c r="G368" s="3">
        <f>INDEX(Lotteries!F:F,MATCH(C368,Lotteries!A:A,0))*D368/INDEX(Lotteries!D:D,MATCH(C368,Lotteries!A:A,0))*(INDEX(Lotteries!D:D,MATCH(C368,Lotteries!A:A,0))-D368)/INDEX(Lotteries!D:D,MATCH(C368,Lotteries!A:A,0))*(INDEX(Lotteries!D:D,MATCH(C368,Lotteries!A:A,0))-INDEX(Lotteries!F:F,MATCH(C368,Lotteries!A:A,0)))/(INDEX(Lotteries!D:D,MATCH(C368,Lotteries!A:A,0))-1)</f>
        <v>0.17696283645245164</v>
      </c>
      <c r="H368" s="7">
        <f>INDEX(Persons!A:A,MATCH(Sales!I368,Persons!B:B,0))</f>
        <v>20</v>
      </c>
      <c r="I368" s="2" t="str">
        <f t="shared" si="1"/>
        <v>Kyrre</v>
      </c>
      <c r="J368">
        <f t="shared" si="2"/>
        <v>5</v>
      </c>
      <c r="L368" t="s">
        <v>104</v>
      </c>
    </row>
    <row r="369" spans="1:12" x14ac:dyDescent="0.25">
      <c r="A369">
        <v>368</v>
      </c>
      <c r="B369">
        <v>48</v>
      </c>
      <c r="C369" s="11">
        <v>20</v>
      </c>
      <c r="D369">
        <v>10</v>
      </c>
      <c r="E369" s="7">
        <f>INDEX(Lotteries!C:C,MATCH(C369,Lotteries!A:A,0))*D369</f>
        <v>100</v>
      </c>
      <c r="F369" s="3">
        <f>D369*INDEX(Lotteries!G:G,MATCH(C369,Lotteries!A:A,0))</f>
        <v>0.37735849056603771</v>
      </c>
      <c r="G369" s="3">
        <f>INDEX(Lotteries!F:F,MATCH(C369,Lotteries!A:A,0))*D369/INDEX(Lotteries!D:D,MATCH(C369,Lotteries!A:A,0))*(INDEX(Lotteries!D:D,MATCH(C369,Lotteries!A:A,0))-D369)/INDEX(Lotteries!D:D,MATCH(C369,Lotteries!A:A,0))*(INDEX(Lotteries!D:D,MATCH(C369,Lotteries!A:A,0))-INDEX(Lotteries!F:F,MATCH(C369,Lotteries!A:A,0)))/(INDEX(Lotteries!D:D,MATCH(C369,Lotteries!A:A,0))-1)</f>
        <v>0.34243457962877016</v>
      </c>
      <c r="H369" s="7">
        <f>INDEX(Persons!A:A,MATCH(Sales!I369,Persons!B:B,0))</f>
        <v>48</v>
      </c>
      <c r="I369" s="2" t="str">
        <f t="shared" si="1"/>
        <v>Ivan</v>
      </c>
      <c r="J369">
        <f t="shared" si="2"/>
        <v>10</v>
      </c>
      <c r="L369" t="s">
        <v>148</v>
      </c>
    </row>
    <row r="370" spans="1:12" x14ac:dyDescent="0.25">
      <c r="A370">
        <v>369</v>
      </c>
      <c r="B370">
        <v>51</v>
      </c>
      <c r="C370" s="11">
        <v>20</v>
      </c>
      <c r="D370">
        <v>5</v>
      </c>
      <c r="E370" s="7">
        <f>INDEX(Lotteries!C:C,MATCH(C370,Lotteries!A:A,0))*D370</f>
        <v>50</v>
      </c>
      <c r="F370" s="3">
        <f>D370*INDEX(Lotteries!G:G,MATCH(C370,Lotteries!A:A,0))</f>
        <v>0.18867924528301885</v>
      </c>
      <c r="G370" s="3">
        <f>INDEX(Lotteries!F:F,MATCH(C370,Lotteries!A:A,0))*D370/INDEX(Lotteries!D:D,MATCH(C370,Lotteries!A:A,0))*(INDEX(Lotteries!D:D,MATCH(C370,Lotteries!A:A,0))-D370)/INDEX(Lotteries!D:D,MATCH(C370,Lotteries!A:A,0))*(INDEX(Lotteries!D:D,MATCH(C370,Lotteries!A:A,0))-INDEX(Lotteries!F:F,MATCH(C370,Lotteries!A:A,0)))/(INDEX(Lotteries!D:D,MATCH(C370,Lotteries!A:A,0))-1)</f>
        <v>0.17696283645245164</v>
      </c>
      <c r="H370" s="7">
        <f>INDEX(Persons!A:A,MATCH(Sales!I370,Persons!B:B,0))</f>
        <v>51</v>
      </c>
      <c r="I370" s="2" t="str">
        <f t="shared" si="1"/>
        <v>Svein</v>
      </c>
      <c r="J370">
        <f t="shared" si="2"/>
        <v>5</v>
      </c>
      <c r="L370" t="s">
        <v>149</v>
      </c>
    </row>
    <row r="371" spans="1:12" x14ac:dyDescent="0.25">
      <c r="A371">
        <v>370</v>
      </c>
      <c r="B371">
        <v>32</v>
      </c>
      <c r="C371" s="11">
        <v>20</v>
      </c>
      <c r="D371">
        <v>10</v>
      </c>
      <c r="E371" s="7">
        <f>INDEX(Lotteries!C:C,MATCH(C371,Lotteries!A:A,0))*D371</f>
        <v>100</v>
      </c>
      <c r="F371" s="3">
        <f>D371*INDEX(Lotteries!G:G,MATCH(C371,Lotteries!A:A,0))</f>
        <v>0.37735849056603771</v>
      </c>
      <c r="G371" s="3">
        <f>INDEX(Lotteries!F:F,MATCH(C371,Lotteries!A:A,0))*D371/INDEX(Lotteries!D:D,MATCH(C371,Lotteries!A:A,0))*(INDEX(Lotteries!D:D,MATCH(C371,Lotteries!A:A,0))-D371)/INDEX(Lotteries!D:D,MATCH(C371,Lotteries!A:A,0))*(INDEX(Lotteries!D:D,MATCH(C371,Lotteries!A:A,0))-INDEX(Lotteries!F:F,MATCH(C371,Lotteries!A:A,0)))/(INDEX(Lotteries!D:D,MATCH(C371,Lotteries!A:A,0))-1)</f>
        <v>0.34243457962877016</v>
      </c>
      <c r="H371" s="7">
        <f>INDEX(Persons!A:A,MATCH(Sales!I371,Persons!B:B,0))</f>
        <v>32</v>
      </c>
      <c r="I371" s="2" t="str">
        <f t="shared" si="1"/>
        <v>Martin</v>
      </c>
      <c r="J371">
        <f t="shared" si="2"/>
        <v>10</v>
      </c>
      <c r="L371" t="s">
        <v>105</v>
      </c>
    </row>
    <row r="372" spans="1:12" x14ac:dyDescent="0.25">
      <c r="A372">
        <v>371</v>
      </c>
      <c r="B372">
        <v>2</v>
      </c>
      <c r="C372" s="11">
        <v>20</v>
      </c>
      <c r="D372">
        <v>5</v>
      </c>
      <c r="E372" s="7">
        <f>INDEX(Lotteries!C:C,MATCH(C372,Lotteries!A:A,0))*D372</f>
        <v>50</v>
      </c>
      <c r="F372" s="3">
        <f>D372*INDEX(Lotteries!G:G,MATCH(C372,Lotteries!A:A,0))</f>
        <v>0.18867924528301885</v>
      </c>
      <c r="G372" s="3">
        <f>INDEX(Lotteries!F:F,MATCH(C372,Lotteries!A:A,0))*D372/INDEX(Lotteries!D:D,MATCH(C372,Lotteries!A:A,0))*(INDEX(Lotteries!D:D,MATCH(C372,Lotteries!A:A,0))-D372)/INDEX(Lotteries!D:D,MATCH(C372,Lotteries!A:A,0))*(INDEX(Lotteries!D:D,MATCH(C372,Lotteries!A:A,0))-INDEX(Lotteries!F:F,MATCH(C372,Lotteries!A:A,0)))/(INDEX(Lotteries!D:D,MATCH(C372,Lotteries!A:A,0))-1)</f>
        <v>0.17696283645245164</v>
      </c>
      <c r="H372" s="7">
        <f>INDEX(Persons!A:A,MATCH(Sales!I372,Persons!B:B,0))</f>
        <v>2</v>
      </c>
      <c r="I372" s="2" t="str">
        <f t="shared" si="1"/>
        <v>Erik B</v>
      </c>
      <c r="J372">
        <f t="shared" si="2"/>
        <v>5</v>
      </c>
      <c r="L372" t="s">
        <v>106</v>
      </c>
    </row>
    <row r="373" spans="1:12" x14ac:dyDescent="0.25">
      <c r="A373">
        <v>372</v>
      </c>
      <c r="B373">
        <v>43</v>
      </c>
      <c r="C373" s="11">
        <v>20</v>
      </c>
      <c r="D373">
        <v>5</v>
      </c>
      <c r="E373" s="7">
        <f>INDEX(Lotteries!C:C,MATCH(C373,Lotteries!A:A,0))*D373</f>
        <v>50</v>
      </c>
      <c r="F373" s="3">
        <f>D373*INDEX(Lotteries!G:G,MATCH(C373,Lotteries!A:A,0))</f>
        <v>0.18867924528301885</v>
      </c>
      <c r="G373" s="3">
        <f>INDEX(Lotteries!F:F,MATCH(C373,Lotteries!A:A,0))*D373/INDEX(Lotteries!D:D,MATCH(C373,Lotteries!A:A,0))*(INDEX(Lotteries!D:D,MATCH(C373,Lotteries!A:A,0))-D373)/INDEX(Lotteries!D:D,MATCH(C373,Lotteries!A:A,0))*(INDEX(Lotteries!D:D,MATCH(C373,Lotteries!A:A,0))-INDEX(Lotteries!F:F,MATCH(C373,Lotteries!A:A,0)))/(INDEX(Lotteries!D:D,MATCH(C373,Lotteries!A:A,0))-1)</f>
        <v>0.17696283645245164</v>
      </c>
      <c r="H373" s="7">
        <f>INDEX(Persons!A:A,MATCH(Sales!I373,Persons!B:B,0))</f>
        <v>43</v>
      </c>
      <c r="I373" s="2" t="str">
        <f t="shared" si="1"/>
        <v>Andreas</v>
      </c>
      <c r="J373">
        <f t="shared" si="2"/>
        <v>5</v>
      </c>
      <c r="L373" t="s">
        <v>103</v>
      </c>
    </row>
    <row r="374" spans="1:12" x14ac:dyDescent="0.25">
      <c r="A374">
        <v>373</v>
      </c>
      <c r="B374">
        <v>53</v>
      </c>
      <c r="C374" s="11">
        <v>20</v>
      </c>
      <c r="D374">
        <v>5</v>
      </c>
      <c r="E374" s="7">
        <f>INDEX(Lotteries!C:C,MATCH(C374,Lotteries!A:A,0))*D374</f>
        <v>50</v>
      </c>
      <c r="F374" s="3">
        <f>D374*INDEX(Lotteries!G:G,MATCH(C374,Lotteries!A:A,0))</f>
        <v>0.18867924528301885</v>
      </c>
      <c r="G374" s="3">
        <f>INDEX(Lotteries!F:F,MATCH(C374,Lotteries!A:A,0))*D374/INDEX(Lotteries!D:D,MATCH(C374,Lotteries!A:A,0))*(INDEX(Lotteries!D:D,MATCH(C374,Lotteries!A:A,0))-D374)/INDEX(Lotteries!D:D,MATCH(C374,Lotteries!A:A,0))*(INDEX(Lotteries!D:D,MATCH(C374,Lotteries!A:A,0))-INDEX(Lotteries!F:F,MATCH(C374,Lotteries!A:A,0)))/(INDEX(Lotteries!D:D,MATCH(C374,Lotteries!A:A,0))-1)</f>
        <v>0.17696283645245164</v>
      </c>
      <c r="H374" s="7">
        <f>INDEX(Persons!A:A,MATCH(Sales!I374,Persons!B:B,0))</f>
        <v>53</v>
      </c>
      <c r="I374" s="2" t="str">
        <f t="shared" si="1"/>
        <v>Sondre</v>
      </c>
      <c r="J374">
        <f>VALUE(MID(L374,FIND("""tickets"": ",L374)+11,MIN(IFERROR(FIND(",",L374,FIND("""tickets"": ",L374)),100),FIND("}",L374,FIND("""tickets"": ",L374)))-FIND("""tickets"": ",L374)-11))</f>
        <v>5</v>
      </c>
      <c r="L374" t="s">
        <v>150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opLeftCell="A85" workbookViewId="0">
      <selection activeCell="I106" sqref="I106"/>
    </sheetView>
  </sheetViews>
  <sheetFormatPr defaultColWidth="8.85546875" defaultRowHeight="15" x14ac:dyDescent="0.25"/>
  <cols>
    <col min="6" max="6" width="8.85546875" style="2"/>
  </cols>
  <sheetData>
    <row r="1" spans="1:8" x14ac:dyDescent="0.25">
      <c r="A1" s="20" t="s">
        <v>0</v>
      </c>
      <c r="B1" s="20" t="s">
        <v>19</v>
      </c>
      <c r="C1" s="20" t="s">
        <v>18</v>
      </c>
      <c r="D1" s="20" t="s">
        <v>21</v>
      </c>
      <c r="E1" s="20"/>
      <c r="G1" t="s">
        <v>44</v>
      </c>
      <c r="H1">
        <f>SUM(D:D)</f>
        <v>123</v>
      </c>
    </row>
    <row r="2" spans="1:8" x14ac:dyDescent="0.25">
      <c r="A2">
        <v>1</v>
      </c>
      <c r="B2">
        <v>3</v>
      </c>
      <c r="C2">
        <v>1</v>
      </c>
      <c r="D2">
        <v>1</v>
      </c>
    </row>
    <row r="3" spans="1:8" x14ac:dyDescent="0.25">
      <c r="A3">
        <v>2</v>
      </c>
      <c r="B3">
        <v>5</v>
      </c>
      <c r="C3">
        <v>1</v>
      </c>
      <c r="D3">
        <v>1</v>
      </c>
    </row>
    <row r="4" spans="1:8" x14ac:dyDescent="0.25">
      <c r="A4">
        <v>3</v>
      </c>
      <c r="B4">
        <v>7</v>
      </c>
      <c r="C4">
        <v>1</v>
      </c>
      <c r="D4">
        <v>1</v>
      </c>
    </row>
    <row r="5" spans="1:8" x14ac:dyDescent="0.25">
      <c r="A5">
        <v>4</v>
      </c>
      <c r="B5">
        <v>8</v>
      </c>
      <c r="C5">
        <v>1</v>
      </c>
      <c r="D5">
        <v>1</v>
      </c>
    </row>
    <row r="6" spans="1:8" x14ac:dyDescent="0.25">
      <c r="A6">
        <v>5</v>
      </c>
      <c r="B6">
        <v>9</v>
      </c>
      <c r="C6">
        <v>1</v>
      </c>
      <c r="D6">
        <v>1</v>
      </c>
    </row>
    <row r="7" spans="1:8" x14ac:dyDescent="0.25">
      <c r="A7">
        <v>6</v>
      </c>
      <c r="B7">
        <v>12</v>
      </c>
      <c r="C7">
        <v>1</v>
      </c>
      <c r="D7">
        <v>1</v>
      </c>
    </row>
    <row r="8" spans="1:8" x14ac:dyDescent="0.25">
      <c r="A8">
        <v>7</v>
      </c>
      <c r="B8">
        <v>14</v>
      </c>
      <c r="C8">
        <v>1</v>
      </c>
      <c r="D8">
        <v>2</v>
      </c>
    </row>
    <row r="9" spans="1:8" x14ac:dyDescent="0.25">
      <c r="A9">
        <v>8</v>
      </c>
      <c r="B9">
        <v>15</v>
      </c>
      <c r="C9">
        <v>1</v>
      </c>
      <c r="D9">
        <v>2</v>
      </c>
    </row>
    <row r="10" spans="1:8" x14ac:dyDescent="0.25">
      <c r="A10">
        <v>9</v>
      </c>
      <c r="B10">
        <v>19</v>
      </c>
      <c r="C10">
        <v>2</v>
      </c>
      <c r="D10">
        <v>1</v>
      </c>
    </row>
    <row r="11" spans="1:8" x14ac:dyDescent="0.25">
      <c r="A11">
        <v>10</v>
      </c>
      <c r="B11">
        <v>20</v>
      </c>
      <c r="C11">
        <v>2</v>
      </c>
      <c r="D11">
        <v>1</v>
      </c>
    </row>
    <row r="12" spans="1:8" x14ac:dyDescent="0.25">
      <c r="A12">
        <v>11</v>
      </c>
      <c r="B12">
        <v>8</v>
      </c>
      <c r="C12">
        <v>2</v>
      </c>
      <c r="D12">
        <v>1</v>
      </c>
    </row>
    <row r="13" spans="1:8" x14ac:dyDescent="0.25">
      <c r="A13">
        <v>12</v>
      </c>
      <c r="B13">
        <v>22</v>
      </c>
      <c r="C13">
        <v>2</v>
      </c>
      <c r="D13">
        <v>1</v>
      </c>
    </row>
    <row r="14" spans="1:8" x14ac:dyDescent="0.25">
      <c r="A14">
        <v>13</v>
      </c>
      <c r="B14">
        <v>10</v>
      </c>
      <c r="C14">
        <v>2</v>
      </c>
      <c r="D14">
        <v>1</v>
      </c>
    </row>
    <row r="15" spans="1:8" x14ac:dyDescent="0.25">
      <c r="A15">
        <v>14</v>
      </c>
      <c r="B15">
        <v>23</v>
      </c>
      <c r="C15">
        <v>2</v>
      </c>
      <c r="D15">
        <v>1</v>
      </c>
    </row>
    <row r="16" spans="1:8" x14ac:dyDescent="0.25">
      <c r="A16">
        <v>15</v>
      </c>
      <c r="B16">
        <v>3</v>
      </c>
      <c r="C16">
        <v>3</v>
      </c>
      <c r="D16">
        <v>1</v>
      </c>
    </row>
    <row r="17" spans="1:4" x14ac:dyDescent="0.25">
      <c r="A17">
        <v>16</v>
      </c>
      <c r="B17">
        <v>5</v>
      </c>
      <c r="C17">
        <v>3</v>
      </c>
      <c r="D17">
        <v>1</v>
      </c>
    </row>
    <row r="18" spans="1:4" x14ac:dyDescent="0.25">
      <c r="A18">
        <v>17</v>
      </c>
      <c r="B18">
        <v>6</v>
      </c>
      <c r="C18">
        <v>3</v>
      </c>
      <c r="D18">
        <v>1</v>
      </c>
    </row>
    <row r="19" spans="1:4" x14ac:dyDescent="0.25">
      <c r="A19">
        <v>18</v>
      </c>
      <c r="B19">
        <v>21</v>
      </c>
      <c r="C19">
        <v>3</v>
      </c>
      <c r="D19">
        <v>1</v>
      </c>
    </row>
    <row r="20" spans="1:4" x14ac:dyDescent="0.25">
      <c r="A20">
        <v>19</v>
      </c>
      <c r="B20">
        <v>8</v>
      </c>
      <c r="C20">
        <v>3</v>
      </c>
      <c r="D20">
        <v>1</v>
      </c>
    </row>
    <row r="21" spans="1:4" x14ac:dyDescent="0.25">
      <c r="A21">
        <v>20</v>
      </c>
      <c r="B21">
        <v>10</v>
      </c>
      <c r="C21">
        <v>3</v>
      </c>
      <c r="D21">
        <v>1</v>
      </c>
    </row>
    <row r="22" spans="1:4" x14ac:dyDescent="0.25">
      <c r="A22">
        <v>21</v>
      </c>
      <c r="B22">
        <v>23</v>
      </c>
      <c r="C22">
        <v>4</v>
      </c>
      <c r="D22">
        <v>1</v>
      </c>
    </row>
    <row r="23" spans="1:4" x14ac:dyDescent="0.25">
      <c r="A23">
        <v>22</v>
      </c>
      <c r="B23">
        <v>8</v>
      </c>
      <c r="C23">
        <v>4</v>
      </c>
      <c r="D23">
        <v>1</v>
      </c>
    </row>
    <row r="24" spans="1:4" x14ac:dyDescent="0.25">
      <c r="A24">
        <v>23</v>
      </c>
      <c r="B24">
        <v>9</v>
      </c>
      <c r="C24">
        <v>4</v>
      </c>
      <c r="D24">
        <v>1</v>
      </c>
    </row>
    <row r="25" spans="1:4" x14ac:dyDescent="0.25">
      <c r="A25">
        <v>24</v>
      </c>
      <c r="B25">
        <v>4</v>
      </c>
      <c r="C25">
        <v>4</v>
      </c>
      <c r="D25">
        <v>1</v>
      </c>
    </row>
    <row r="26" spans="1:4" x14ac:dyDescent="0.25">
      <c r="A26">
        <v>25</v>
      </c>
      <c r="B26">
        <v>29</v>
      </c>
      <c r="C26">
        <v>4</v>
      </c>
      <c r="D26">
        <v>1</v>
      </c>
    </row>
    <row r="27" spans="1:4" x14ac:dyDescent="0.25">
      <c r="A27">
        <v>26</v>
      </c>
      <c r="B27">
        <v>9</v>
      </c>
      <c r="C27">
        <v>5</v>
      </c>
      <c r="D27">
        <v>1</v>
      </c>
    </row>
    <row r="28" spans="1:4" x14ac:dyDescent="0.25">
      <c r="A28">
        <v>27</v>
      </c>
      <c r="B28">
        <v>13</v>
      </c>
      <c r="C28">
        <v>5</v>
      </c>
      <c r="D28">
        <v>1</v>
      </c>
    </row>
    <row r="29" spans="1:4" x14ac:dyDescent="0.25">
      <c r="A29">
        <v>28</v>
      </c>
      <c r="B29">
        <v>19</v>
      </c>
      <c r="C29">
        <v>5</v>
      </c>
      <c r="D29">
        <v>1</v>
      </c>
    </row>
    <row r="30" spans="1:4" x14ac:dyDescent="0.25">
      <c r="A30">
        <v>29</v>
      </c>
      <c r="B30">
        <v>7</v>
      </c>
      <c r="C30">
        <v>5</v>
      </c>
      <c r="D30">
        <v>1</v>
      </c>
    </row>
    <row r="31" spans="1:4" x14ac:dyDescent="0.25">
      <c r="A31">
        <v>30</v>
      </c>
      <c r="B31">
        <v>1</v>
      </c>
      <c r="C31">
        <v>5</v>
      </c>
      <c r="D31">
        <v>1</v>
      </c>
    </row>
    <row r="32" spans="1:4" x14ac:dyDescent="0.25">
      <c r="A32">
        <v>31</v>
      </c>
      <c r="B32">
        <v>14</v>
      </c>
      <c r="C32">
        <v>6</v>
      </c>
      <c r="D32">
        <v>1</v>
      </c>
    </row>
    <row r="33" spans="1:4" x14ac:dyDescent="0.25">
      <c r="A33">
        <v>32</v>
      </c>
      <c r="B33">
        <v>10</v>
      </c>
      <c r="C33">
        <v>6</v>
      </c>
      <c r="D33">
        <v>1</v>
      </c>
    </row>
    <row r="34" spans="1:4" x14ac:dyDescent="0.25">
      <c r="A34">
        <v>33</v>
      </c>
      <c r="B34">
        <v>7</v>
      </c>
      <c r="C34">
        <v>6</v>
      </c>
      <c r="D34">
        <v>1</v>
      </c>
    </row>
    <row r="35" spans="1:4" x14ac:dyDescent="0.25">
      <c r="A35">
        <v>34</v>
      </c>
      <c r="B35">
        <v>12</v>
      </c>
      <c r="C35">
        <v>6</v>
      </c>
      <c r="D35">
        <v>1</v>
      </c>
    </row>
    <row r="36" spans="1:4" x14ac:dyDescent="0.25">
      <c r="A36">
        <v>35</v>
      </c>
      <c r="B36">
        <v>24</v>
      </c>
      <c r="C36">
        <v>6</v>
      </c>
      <c r="D36">
        <v>1</v>
      </c>
    </row>
    <row r="37" spans="1:4" x14ac:dyDescent="0.25">
      <c r="A37">
        <v>36</v>
      </c>
      <c r="B37">
        <v>29</v>
      </c>
      <c r="C37">
        <v>7</v>
      </c>
      <c r="D37">
        <v>1</v>
      </c>
    </row>
    <row r="38" spans="1:4" x14ac:dyDescent="0.25">
      <c r="A38">
        <v>37</v>
      </c>
      <c r="B38">
        <v>9</v>
      </c>
      <c r="C38">
        <v>7</v>
      </c>
      <c r="D38">
        <v>1</v>
      </c>
    </row>
    <row r="39" spans="1:4" x14ac:dyDescent="0.25">
      <c r="A39">
        <v>38</v>
      </c>
      <c r="B39">
        <v>20</v>
      </c>
      <c r="C39">
        <v>7</v>
      </c>
      <c r="D39">
        <v>1</v>
      </c>
    </row>
    <row r="40" spans="1:4" x14ac:dyDescent="0.25">
      <c r="A40">
        <v>39</v>
      </c>
      <c r="B40">
        <v>32</v>
      </c>
      <c r="C40">
        <v>7</v>
      </c>
      <c r="D40">
        <v>1</v>
      </c>
    </row>
    <row r="41" spans="1:4" x14ac:dyDescent="0.25">
      <c r="A41">
        <v>40</v>
      </c>
      <c r="B41">
        <v>5</v>
      </c>
      <c r="C41">
        <v>7</v>
      </c>
      <c r="D41">
        <v>1</v>
      </c>
    </row>
    <row r="42" spans="1:4" x14ac:dyDescent="0.25">
      <c r="A42">
        <v>41</v>
      </c>
      <c r="B42">
        <v>5</v>
      </c>
      <c r="C42">
        <v>7</v>
      </c>
      <c r="D42">
        <v>1</v>
      </c>
    </row>
    <row r="43" spans="1:4" x14ac:dyDescent="0.25">
      <c r="A43">
        <v>42</v>
      </c>
      <c r="B43">
        <v>31</v>
      </c>
      <c r="C43">
        <v>7</v>
      </c>
      <c r="D43">
        <v>1</v>
      </c>
    </row>
    <row r="44" spans="1:4" x14ac:dyDescent="0.25">
      <c r="A44">
        <v>43</v>
      </c>
      <c r="B44">
        <v>9</v>
      </c>
      <c r="C44">
        <v>8</v>
      </c>
      <c r="D44">
        <v>1</v>
      </c>
    </row>
    <row r="45" spans="1:4" x14ac:dyDescent="0.25">
      <c r="A45">
        <v>44</v>
      </c>
      <c r="B45">
        <v>36</v>
      </c>
      <c r="C45">
        <v>8</v>
      </c>
      <c r="D45">
        <v>1</v>
      </c>
    </row>
    <row r="46" spans="1:4" x14ac:dyDescent="0.25">
      <c r="A46">
        <v>45</v>
      </c>
      <c r="B46">
        <v>38</v>
      </c>
      <c r="C46">
        <v>8</v>
      </c>
      <c r="D46">
        <v>1</v>
      </c>
    </row>
    <row r="47" spans="1:4" x14ac:dyDescent="0.25">
      <c r="A47">
        <v>46</v>
      </c>
      <c r="B47">
        <v>37</v>
      </c>
      <c r="C47">
        <v>8</v>
      </c>
      <c r="D47">
        <v>1</v>
      </c>
    </row>
    <row r="48" spans="1:4" x14ac:dyDescent="0.25">
      <c r="A48">
        <v>47</v>
      </c>
      <c r="B48">
        <v>2</v>
      </c>
      <c r="C48">
        <v>8</v>
      </c>
      <c r="D48">
        <v>1</v>
      </c>
    </row>
    <row r="49" spans="1:4" x14ac:dyDescent="0.25">
      <c r="A49">
        <v>48</v>
      </c>
      <c r="B49">
        <v>8</v>
      </c>
      <c r="C49">
        <v>8</v>
      </c>
      <c r="D49">
        <v>1</v>
      </c>
    </row>
    <row r="50" spans="1:4" x14ac:dyDescent="0.25">
      <c r="A50">
        <v>49</v>
      </c>
      <c r="B50">
        <v>38</v>
      </c>
      <c r="C50">
        <v>8</v>
      </c>
      <c r="D50">
        <v>1</v>
      </c>
    </row>
    <row r="51" spans="1:4" x14ac:dyDescent="0.25">
      <c r="A51">
        <v>50</v>
      </c>
      <c r="B51">
        <v>8</v>
      </c>
      <c r="C51">
        <v>9</v>
      </c>
      <c r="D51">
        <v>1</v>
      </c>
    </row>
    <row r="52" spans="1:4" x14ac:dyDescent="0.25">
      <c r="A52">
        <v>51</v>
      </c>
      <c r="B52">
        <v>9</v>
      </c>
      <c r="C52">
        <v>9</v>
      </c>
      <c r="D52">
        <v>1</v>
      </c>
    </row>
    <row r="53" spans="1:4" x14ac:dyDescent="0.25">
      <c r="A53">
        <v>52</v>
      </c>
      <c r="B53">
        <v>37</v>
      </c>
      <c r="C53">
        <v>9</v>
      </c>
      <c r="D53">
        <v>1</v>
      </c>
    </row>
    <row r="54" spans="1:4" x14ac:dyDescent="0.25">
      <c r="A54">
        <v>53</v>
      </c>
      <c r="B54">
        <v>2</v>
      </c>
      <c r="C54">
        <v>9</v>
      </c>
      <c r="D54">
        <v>1</v>
      </c>
    </row>
    <row r="55" spans="1:4" x14ac:dyDescent="0.25">
      <c r="A55">
        <v>54</v>
      </c>
      <c r="B55">
        <v>12</v>
      </c>
      <c r="C55">
        <v>9</v>
      </c>
      <c r="D55">
        <v>1</v>
      </c>
    </row>
    <row r="56" spans="1:4" x14ac:dyDescent="0.25">
      <c r="A56">
        <v>55</v>
      </c>
      <c r="B56">
        <v>15</v>
      </c>
      <c r="C56">
        <v>10</v>
      </c>
      <c r="D56">
        <v>1</v>
      </c>
    </row>
    <row r="57" spans="1:4" x14ac:dyDescent="0.25">
      <c r="A57">
        <v>56</v>
      </c>
      <c r="B57">
        <v>23</v>
      </c>
      <c r="C57">
        <v>10</v>
      </c>
      <c r="D57">
        <v>2</v>
      </c>
    </row>
    <row r="58" spans="1:4" x14ac:dyDescent="0.25">
      <c r="A58">
        <v>57</v>
      </c>
      <c r="B58">
        <v>35</v>
      </c>
      <c r="C58">
        <v>10</v>
      </c>
      <c r="D58">
        <v>1</v>
      </c>
    </row>
    <row r="59" spans="1:4" x14ac:dyDescent="0.25">
      <c r="A59">
        <v>58</v>
      </c>
      <c r="B59">
        <v>8</v>
      </c>
      <c r="C59">
        <v>10</v>
      </c>
      <c r="D59">
        <v>1</v>
      </c>
    </row>
    <row r="60" spans="1:4" x14ac:dyDescent="0.25">
      <c r="A60">
        <v>59</v>
      </c>
      <c r="B60">
        <v>33</v>
      </c>
      <c r="C60">
        <v>11</v>
      </c>
      <c r="D60">
        <v>1</v>
      </c>
    </row>
    <row r="61" spans="1:4" x14ac:dyDescent="0.25">
      <c r="A61">
        <v>60</v>
      </c>
      <c r="B61">
        <v>14</v>
      </c>
      <c r="C61">
        <v>11</v>
      </c>
      <c r="D61">
        <v>1</v>
      </c>
    </row>
    <row r="62" spans="1:4" x14ac:dyDescent="0.25">
      <c r="A62">
        <v>61</v>
      </c>
      <c r="B62">
        <v>20</v>
      </c>
      <c r="C62">
        <v>11</v>
      </c>
      <c r="D62">
        <v>1</v>
      </c>
    </row>
    <row r="63" spans="1:4" x14ac:dyDescent="0.25">
      <c r="A63">
        <v>62</v>
      </c>
      <c r="B63">
        <v>18</v>
      </c>
      <c r="C63">
        <v>11</v>
      </c>
      <c r="D63">
        <v>1</v>
      </c>
    </row>
    <row r="64" spans="1:4" x14ac:dyDescent="0.25">
      <c r="A64">
        <v>63</v>
      </c>
      <c r="B64">
        <v>1</v>
      </c>
      <c r="C64">
        <v>11</v>
      </c>
      <c r="D64">
        <v>1</v>
      </c>
    </row>
    <row r="65" spans="1:4" x14ac:dyDescent="0.25">
      <c r="A65">
        <v>64</v>
      </c>
      <c r="B65">
        <v>38</v>
      </c>
      <c r="C65">
        <v>11</v>
      </c>
      <c r="D65">
        <v>1</v>
      </c>
    </row>
    <row r="66" spans="1:4" x14ac:dyDescent="0.25">
      <c r="A66">
        <v>65</v>
      </c>
      <c r="B66">
        <v>9</v>
      </c>
      <c r="C66">
        <v>12</v>
      </c>
      <c r="D66">
        <v>1</v>
      </c>
    </row>
    <row r="67" spans="1:4" x14ac:dyDescent="0.25">
      <c r="A67">
        <v>66</v>
      </c>
      <c r="B67">
        <v>19</v>
      </c>
      <c r="C67">
        <v>12</v>
      </c>
      <c r="D67">
        <v>2</v>
      </c>
    </row>
    <row r="68" spans="1:4" x14ac:dyDescent="0.25">
      <c r="A68">
        <v>67</v>
      </c>
      <c r="B68">
        <v>4</v>
      </c>
      <c r="C68">
        <v>12</v>
      </c>
      <c r="D68">
        <v>2</v>
      </c>
    </row>
    <row r="69" spans="1:4" x14ac:dyDescent="0.25">
      <c r="A69">
        <v>68</v>
      </c>
      <c r="B69">
        <v>32</v>
      </c>
      <c r="C69">
        <v>12</v>
      </c>
      <c r="D69">
        <v>1</v>
      </c>
    </row>
    <row r="70" spans="1:4" x14ac:dyDescent="0.25">
      <c r="A70">
        <v>69</v>
      </c>
      <c r="B70">
        <v>35</v>
      </c>
      <c r="C70">
        <v>13</v>
      </c>
      <c r="D70">
        <v>1</v>
      </c>
    </row>
    <row r="71" spans="1:4" x14ac:dyDescent="0.25">
      <c r="A71">
        <v>70</v>
      </c>
      <c r="B71">
        <v>33</v>
      </c>
      <c r="C71">
        <v>13</v>
      </c>
      <c r="D71">
        <v>1</v>
      </c>
    </row>
    <row r="72" spans="1:4" x14ac:dyDescent="0.25">
      <c r="A72">
        <v>71</v>
      </c>
      <c r="B72">
        <v>38</v>
      </c>
      <c r="C72">
        <v>13</v>
      </c>
      <c r="D72">
        <v>1</v>
      </c>
    </row>
    <row r="73" spans="1:4" x14ac:dyDescent="0.25">
      <c r="A73">
        <v>72</v>
      </c>
      <c r="B73">
        <v>14</v>
      </c>
      <c r="C73">
        <v>13</v>
      </c>
      <c r="D73">
        <v>1</v>
      </c>
    </row>
    <row r="74" spans="1:4" x14ac:dyDescent="0.25">
      <c r="A74">
        <v>73</v>
      </c>
      <c r="B74">
        <v>8</v>
      </c>
      <c r="C74">
        <v>13</v>
      </c>
      <c r="D74">
        <v>1</v>
      </c>
    </row>
    <row r="75" spans="1:4" x14ac:dyDescent="0.25">
      <c r="A75">
        <v>74</v>
      </c>
      <c r="B75">
        <v>36</v>
      </c>
      <c r="C75">
        <v>14</v>
      </c>
      <c r="D75">
        <v>1</v>
      </c>
    </row>
    <row r="76" spans="1:4" x14ac:dyDescent="0.25">
      <c r="A76">
        <v>75</v>
      </c>
      <c r="B76">
        <v>41</v>
      </c>
      <c r="C76">
        <v>14</v>
      </c>
      <c r="D76">
        <v>2</v>
      </c>
    </row>
    <row r="77" spans="1:4" x14ac:dyDescent="0.25">
      <c r="A77">
        <v>76</v>
      </c>
      <c r="B77">
        <v>7</v>
      </c>
      <c r="C77">
        <v>14</v>
      </c>
      <c r="D77">
        <v>1</v>
      </c>
    </row>
    <row r="78" spans="1:4" x14ac:dyDescent="0.25">
      <c r="A78">
        <v>77</v>
      </c>
      <c r="B78">
        <v>1</v>
      </c>
      <c r="C78">
        <v>14</v>
      </c>
      <c r="D78">
        <v>1</v>
      </c>
    </row>
    <row r="79" spans="1:4" x14ac:dyDescent="0.25">
      <c r="A79">
        <v>78</v>
      </c>
      <c r="B79">
        <v>43</v>
      </c>
      <c r="C79">
        <v>14</v>
      </c>
      <c r="D79">
        <v>1</v>
      </c>
    </row>
    <row r="80" spans="1:4" x14ac:dyDescent="0.25">
      <c r="A80">
        <v>79</v>
      </c>
      <c r="B80">
        <v>33</v>
      </c>
      <c r="C80">
        <v>15</v>
      </c>
      <c r="D80">
        <v>1</v>
      </c>
    </row>
    <row r="81" spans="1:4" x14ac:dyDescent="0.25">
      <c r="A81">
        <v>80</v>
      </c>
      <c r="B81">
        <v>6</v>
      </c>
      <c r="C81">
        <v>15</v>
      </c>
      <c r="D81">
        <v>1</v>
      </c>
    </row>
    <row r="82" spans="1:4" x14ac:dyDescent="0.25">
      <c r="A82">
        <v>81</v>
      </c>
      <c r="B82">
        <v>37</v>
      </c>
      <c r="C82">
        <v>15</v>
      </c>
      <c r="D82">
        <v>1</v>
      </c>
    </row>
    <row r="83" spans="1:4" x14ac:dyDescent="0.25">
      <c r="A83">
        <v>82</v>
      </c>
      <c r="B83">
        <v>34</v>
      </c>
      <c r="C83">
        <v>15</v>
      </c>
      <c r="D83">
        <v>1</v>
      </c>
    </row>
    <row r="84" spans="1:4" x14ac:dyDescent="0.25">
      <c r="A84">
        <v>83</v>
      </c>
      <c r="B84">
        <v>44</v>
      </c>
      <c r="C84">
        <v>15</v>
      </c>
      <c r="D84">
        <v>1</v>
      </c>
    </row>
    <row r="85" spans="1:4" x14ac:dyDescent="0.25">
      <c r="A85">
        <v>84</v>
      </c>
      <c r="B85">
        <v>15</v>
      </c>
      <c r="C85">
        <v>15</v>
      </c>
      <c r="D85">
        <v>1</v>
      </c>
    </row>
    <row r="86" spans="1:4" x14ac:dyDescent="0.25">
      <c r="A86">
        <v>85</v>
      </c>
      <c r="B86">
        <v>41</v>
      </c>
      <c r="C86">
        <v>16</v>
      </c>
      <c r="D86">
        <v>1</v>
      </c>
    </row>
    <row r="87" spans="1:4" x14ac:dyDescent="0.25">
      <c r="A87">
        <v>86</v>
      </c>
      <c r="B87">
        <v>5</v>
      </c>
      <c r="C87">
        <v>16</v>
      </c>
      <c r="D87">
        <v>1</v>
      </c>
    </row>
    <row r="88" spans="1:4" x14ac:dyDescent="0.25">
      <c r="A88">
        <v>87</v>
      </c>
      <c r="B88">
        <v>14</v>
      </c>
      <c r="C88">
        <v>16</v>
      </c>
      <c r="D88">
        <v>1</v>
      </c>
    </row>
    <row r="89" spans="1:4" x14ac:dyDescent="0.25">
      <c r="A89">
        <v>88</v>
      </c>
      <c r="B89">
        <v>15</v>
      </c>
      <c r="C89">
        <v>16</v>
      </c>
      <c r="D89">
        <v>1</v>
      </c>
    </row>
    <row r="90" spans="1:4" x14ac:dyDescent="0.25">
      <c r="A90">
        <v>89</v>
      </c>
      <c r="B90">
        <v>10</v>
      </c>
      <c r="C90">
        <v>16</v>
      </c>
      <c r="D90">
        <v>2</v>
      </c>
    </row>
    <row r="91" spans="1:4" x14ac:dyDescent="0.25">
      <c r="A91">
        <v>90</v>
      </c>
      <c r="B91">
        <v>48</v>
      </c>
      <c r="C91">
        <v>17</v>
      </c>
      <c r="D91">
        <v>1</v>
      </c>
    </row>
    <row r="92" spans="1:4" x14ac:dyDescent="0.25">
      <c r="A92">
        <v>91</v>
      </c>
      <c r="B92">
        <v>46</v>
      </c>
      <c r="C92">
        <v>17</v>
      </c>
      <c r="D92">
        <v>1</v>
      </c>
    </row>
    <row r="93" spans="1:4" x14ac:dyDescent="0.25">
      <c r="A93">
        <v>92</v>
      </c>
      <c r="B93">
        <v>1</v>
      </c>
      <c r="C93">
        <v>17</v>
      </c>
      <c r="D93">
        <v>2</v>
      </c>
    </row>
    <row r="94" spans="1:4" x14ac:dyDescent="0.25">
      <c r="A94">
        <v>93</v>
      </c>
      <c r="B94">
        <v>42</v>
      </c>
      <c r="C94">
        <v>17</v>
      </c>
      <c r="D94">
        <v>1</v>
      </c>
    </row>
    <row r="95" spans="1:4" x14ac:dyDescent="0.25">
      <c r="A95">
        <v>94</v>
      </c>
      <c r="B95">
        <v>20</v>
      </c>
      <c r="C95">
        <v>17</v>
      </c>
      <c r="D95">
        <v>1</v>
      </c>
    </row>
    <row r="96" spans="1:4" x14ac:dyDescent="0.25">
      <c r="A96">
        <v>95</v>
      </c>
      <c r="B96">
        <v>32</v>
      </c>
      <c r="C96">
        <v>17</v>
      </c>
      <c r="D96">
        <v>1</v>
      </c>
    </row>
    <row r="97" spans="1:9" x14ac:dyDescent="0.25">
      <c r="A97">
        <v>96</v>
      </c>
      <c r="B97">
        <v>37</v>
      </c>
      <c r="C97">
        <v>18</v>
      </c>
      <c r="D97">
        <v>1</v>
      </c>
    </row>
    <row r="98" spans="1:9" x14ac:dyDescent="0.25">
      <c r="A98">
        <v>97</v>
      </c>
      <c r="B98">
        <v>33</v>
      </c>
      <c r="C98">
        <v>18</v>
      </c>
      <c r="D98">
        <v>2</v>
      </c>
    </row>
    <row r="99" spans="1:9" x14ac:dyDescent="0.25">
      <c r="A99">
        <v>98</v>
      </c>
      <c r="B99">
        <v>44</v>
      </c>
      <c r="C99">
        <v>18</v>
      </c>
      <c r="D99">
        <v>1</v>
      </c>
    </row>
    <row r="100" spans="1:9" x14ac:dyDescent="0.25">
      <c r="A100">
        <v>99</v>
      </c>
      <c r="B100">
        <v>10</v>
      </c>
      <c r="C100">
        <v>18</v>
      </c>
      <c r="D100">
        <v>1</v>
      </c>
    </row>
    <row r="101" spans="1:9" x14ac:dyDescent="0.25">
      <c r="A101">
        <v>100</v>
      </c>
      <c r="B101">
        <v>41</v>
      </c>
      <c r="C101">
        <v>18</v>
      </c>
      <c r="D101">
        <v>1</v>
      </c>
    </row>
    <row r="102" spans="1:9" x14ac:dyDescent="0.25">
      <c r="A102">
        <v>101</v>
      </c>
      <c r="B102">
        <v>15</v>
      </c>
      <c r="C102">
        <v>19</v>
      </c>
      <c r="D102">
        <v>1</v>
      </c>
    </row>
    <row r="103" spans="1:9" x14ac:dyDescent="0.25">
      <c r="A103">
        <v>102</v>
      </c>
      <c r="B103">
        <v>10</v>
      </c>
      <c r="C103">
        <v>19</v>
      </c>
      <c r="D103">
        <v>1</v>
      </c>
    </row>
    <row r="104" spans="1:9" x14ac:dyDescent="0.25">
      <c r="A104">
        <v>103</v>
      </c>
      <c r="B104">
        <v>14</v>
      </c>
      <c r="C104">
        <v>19</v>
      </c>
      <c r="D104">
        <v>1</v>
      </c>
    </row>
    <row r="105" spans="1:9" x14ac:dyDescent="0.25">
      <c r="A105">
        <v>104</v>
      </c>
      <c r="B105">
        <v>46</v>
      </c>
      <c r="C105">
        <v>19</v>
      </c>
      <c r="D105">
        <v>1</v>
      </c>
    </row>
    <row r="106" spans="1:9" x14ac:dyDescent="0.25">
      <c r="A106">
        <v>105</v>
      </c>
      <c r="B106">
        <v>52</v>
      </c>
      <c r="C106">
        <v>19</v>
      </c>
      <c r="D106">
        <v>1</v>
      </c>
    </row>
    <row r="107" spans="1:9" x14ac:dyDescent="0.25">
      <c r="A107">
        <v>106</v>
      </c>
      <c r="B107">
        <v>20</v>
      </c>
      <c r="C107">
        <v>19</v>
      </c>
      <c r="D107">
        <v>2</v>
      </c>
    </row>
    <row r="108" spans="1:9" x14ac:dyDescent="0.25">
      <c r="A108">
        <v>107</v>
      </c>
      <c r="B108">
        <v>32</v>
      </c>
      <c r="C108">
        <v>19</v>
      </c>
      <c r="D108">
        <v>1</v>
      </c>
    </row>
    <row r="109" spans="1:9" x14ac:dyDescent="0.25">
      <c r="A109">
        <v>108</v>
      </c>
      <c r="B109">
        <v>13</v>
      </c>
      <c r="C109">
        <v>20</v>
      </c>
      <c r="D109">
        <v>1</v>
      </c>
      <c r="E109">
        <f>INDEX(Persons!A:A,MATCH(Prizes!F109,Persons!B:B,0))</f>
        <v>13</v>
      </c>
      <c r="F109" s="2" t="str">
        <f t="shared" ref="F109:F113" si="0">MID(I109,FIND("""name"": """,I109)+9,FIND("""",I109,FIND("""name"": """,I109)+9)-FIND("""name"": """,I109)-9)</f>
        <v>Sven</v>
      </c>
      <c r="G109">
        <f t="shared" ref="G109:G113" si="1">VALUE(MID(I109,FIND("""prizes"": ",I109)+10,FIND("}",I109,FIND("""prizes"": ",I109))-FIND("""prizes"": ",I109)-10))</f>
        <v>1</v>
      </c>
      <c r="I109" t="s">
        <v>143</v>
      </c>
    </row>
    <row r="110" spans="1:9" x14ac:dyDescent="0.25">
      <c r="A110">
        <v>109</v>
      </c>
      <c r="B110">
        <v>10</v>
      </c>
      <c r="C110">
        <v>20</v>
      </c>
      <c r="D110">
        <v>1</v>
      </c>
      <c r="E110">
        <f>INDEX(Persons!A:A,MATCH(Prizes!F110,Persons!B:B,0))</f>
        <v>10</v>
      </c>
      <c r="F110" s="2" t="str">
        <f t="shared" si="0"/>
        <v>Odd</v>
      </c>
      <c r="G110">
        <f t="shared" si="1"/>
        <v>1</v>
      </c>
      <c r="I110" t="s">
        <v>135</v>
      </c>
    </row>
    <row r="111" spans="1:9" x14ac:dyDescent="0.25">
      <c r="A111">
        <v>110</v>
      </c>
      <c r="B111">
        <v>29</v>
      </c>
      <c r="C111">
        <v>20</v>
      </c>
      <c r="D111">
        <v>2</v>
      </c>
      <c r="E111">
        <f>INDEX(Persons!A:A,MATCH(Prizes!F111,Persons!B:B,0))</f>
        <v>29</v>
      </c>
      <c r="F111" s="2" t="str">
        <f t="shared" si="0"/>
        <v>Magnus B</v>
      </c>
      <c r="G111">
        <f t="shared" si="1"/>
        <v>2</v>
      </c>
      <c r="I111" t="s">
        <v>146</v>
      </c>
    </row>
    <row r="112" spans="1:9" x14ac:dyDescent="0.25">
      <c r="A112">
        <v>111</v>
      </c>
      <c r="B112">
        <v>33</v>
      </c>
      <c r="C112">
        <v>20</v>
      </c>
      <c r="D112">
        <v>1</v>
      </c>
      <c r="E112">
        <f>INDEX(Persons!A:A,MATCH(Prizes!F112,Persons!B:B,0))</f>
        <v>33</v>
      </c>
      <c r="F112" s="2" t="str">
        <f t="shared" si="0"/>
        <v>Anders A</v>
      </c>
      <c r="G112">
        <f t="shared" si="1"/>
        <v>1</v>
      </c>
      <c r="I112" t="s">
        <v>147</v>
      </c>
    </row>
    <row r="113" spans="1:9" x14ac:dyDescent="0.25">
      <c r="A113">
        <v>112</v>
      </c>
      <c r="B113">
        <v>48</v>
      </c>
      <c r="C113">
        <v>20</v>
      </c>
      <c r="D113">
        <v>1</v>
      </c>
      <c r="E113">
        <f>INDEX(Persons!A:A,MATCH(Prizes!F113,Persons!B:B,0))</f>
        <v>48</v>
      </c>
      <c r="F113" s="2" t="str">
        <f t="shared" si="0"/>
        <v>Ivan</v>
      </c>
      <c r="G113">
        <f t="shared" si="1"/>
        <v>1</v>
      </c>
      <c r="I113" t="s">
        <v>148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I28" sqref="I28"/>
    </sheetView>
  </sheetViews>
  <sheetFormatPr defaultColWidth="8.85546875" defaultRowHeight="15" x14ac:dyDescent="0.25"/>
  <cols>
    <col min="2" max="2" width="10.140625" bestFit="1" customWidth="1"/>
    <col min="3" max="3" width="9.42578125" bestFit="1" customWidth="1"/>
    <col min="5" max="5" width="11" bestFit="1" customWidth="1"/>
    <col min="7" max="7" width="10.140625" style="13" bestFit="1" customWidth="1"/>
  </cols>
  <sheetData>
    <row r="1" spans="1:8" x14ac:dyDescent="0.25">
      <c r="A1" s="20" t="s">
        <v>0</v>
      </c>
      <c r="B1" s="20" t="s">
        <v>17</v>
      </c>
      <c r="C1" s="20" t="s">
        <v>50</v>
      </c>
      <c r="D1" s="20" t="s">
        <v>21</v>
      </c>
      <c r="E1" s="20" t="s">
        <v>139</v>
      </c>
      <c r="F1" t="s">
        <v>87</v>
      </c>
      <c r="G1" s="13">
        <f>SUM(C:C)</f>
        <v>28731.15</v>
      </c>
      <c r="H1" s="12">
        <f>SUM(D:D)</f>
        <v>128</v>
      </c>
    </row>
    <row r="2" spans="1:8" x14ac:dyDescent="0.25">
      <c r="A2">
        <v>1</v>
      </c>
      <c r="B2" s="1">
        <v>42291</v>
      </c>
      <c r="C2" s="14">
        <v>1651.2</v>
      </c>
      <c r="D2">
        <v>10</v>
      </c>
    </row>
    <row r="3" spans="1:8" x14ac:dyDescent="0.25">
      <c r="A3">
        <v>2</v>
      </c>
      <c r="B3" s="1">
        <v>42412</v>
      </c>
      <c r="C3" s="14">
        <v>986.65</v>
      </c>
      <c r="D3">
        <v>6</v>
      </c>
    </row>
    <row r="4" spans="1:8" x14ac:dyDescent="0.25">
      <c r="A4">
        <v>3</v>
      </c>
      <c r="B4" s="1">
        <v>42482</v>
      </c>
      <c r="C4" s="14">
        <v>1083.5</v>
      </c>
      <c r="D4">
        <v>6</v>
      </c>
    </row>
    <row r="5" spans="1:8" x14ac:dyDescent="0.25">
      <c r="A5">
        <v>4</v>
      </c>
      <c r="B5" s="1">
        <v>43173</v>
      </c>
      <c r="C5" s="14">
        <v>2500</v>
      </c>
      <c r="D5">
        <v>10</v>
      </c>
    </row>
    <row r="6" spans="1:8" x14ac:dyDescent="0.25">
      <c r="A6">
        <v>5</v>
      </c>
      <c r="B6" s="1">
        <v>43255</v>
      </c>
      <c r="C6" s="14">
        <v>2599</v>
      </c>
      <c r="D6">
        <v>10</v>
      </c>
      <c r="E6">
        <v>91426988</v>
      </c>
    </row>
    <row r="7" spans="1:8" x14ac:dyDescent="0.25">
      <c r="A7">
        <v>6</v>
      </c>
      <c r="B7" s="1" t="s">
        <v>86</v>
      </c>
      <c r="C7" s="14">
        <v>0</v>
      </c>
      <c r="D7">
        <v>4</v>
      </c>
    </row>
    <row r="8" spans="1:8" x14ac:dyDescent="0.25">
      <c r="A8">
        <v>7</v>
      </c>
      <c r="B8" s="1">
        <v>43333</v>
      </c>
      <c r="C8" s="14">
        <v>2744</v>
      </c>
      <c r="D8">
        <v>10</v>
      </c>
      <c r="E8">
        <v>91477940</v>
      </c>
    </row>
    <row r="9" spans="1:8" x14ac:dyDescent="0.25">
      <c r="A9">
        <v>8</v>
      </c>
      <c r="B9" s="1">
        <v>43420</v>
      </c>
      <c r="C9" s="14">
        <v>2493</v>
      </c>
      <c r="D9">
        <v>10</v>
      </c>
      <c r="E9">
        <v>91546894</v>
      </c>
    </row>
    <row r="10" spans="1:8" x14ac:dyDescent="0.25">
      <c r="A10">
        <v>9</v>
      </c>
      <c r="B10" s="1">
        <v>43447</v>
      </c>
      <c r="C10" s="14">
        <v>535.79999999999995</v>
      </c>
      <c r="D10">
        <v>2</v>
      </c>
    </row>
    <row r="11" spans="1:8" x14ac:dyDescent="0.25">
      <c r="A11">
        <v>10</v>
      </c>
      <c r="B11" s="1">
        <v>43476</v>
      </c>
      <c r="C11" s="14">
        <v>2637</v>
      </c>
      <c r="D11">
        <v>10</v>
      </c>
      <c r="E11">
        <v>91610150</v>
      </c>
    </row>
    <row r="12" spans="1:8" x14ac:dyDescent="0.25">
      <c r="A12">
        <v>11</v>
      </c>
      <c r="B12" s="1">
        <v>43538</v>
      </c>
      <c r="C12" s="14">
        <v>2894</v>
      </c>
      <c r="D12">
        <v>12</v>
      </c>
      <c r="E12">
        <v>91660286</v>
      </c>
    </row>
    <row r="13" spans="1:8" x14ac:dyDescent="0.25">
      <c r="A13">
        <v>12</v>
      </c>
      <c r="B13" s="1">
        <v>43704</v>
      </c>
      <c r="C13" s="14">
        <v>2990</v>
      </c>
      <c r="D13">
        <v>12</v>
      </c>
      <c r="E13" t="s">
        <v>140</v>
      </c>
    </row>
    <row r="14" spans="1:8" x14ac:dyDescent="0.25">
      <c r="A14">
        <v>13</v>
      </c>
      <c r="B14" s="1" t="s">
        <v>86</v>
      </c>
      <c r="C14" s="14" t="s">
        <v>86</v>
      </c>
      <c r="D14">
        <v>1</v>
      </c>
    </row>
    <row r="15" spans="1:8" x14ac:dyDescent="0.25">
      <c r="A15">
        <v>14</v>
      </c>
      <c r="B15" s="1">
        <v>43777</v>
      </c>
      <c r="C15" s="14">
        <v>3018</v>
      </c>
      <c r="D15">
        <v>12</v>
      </c>
      <c r="E15">
        <v>91849331</v>
      </c>
    </row>
    <row r="16" spans="1:8" x14ac:dyDescent="0.25">
      <c r="A16">
        <v>15</v>
      </c>
      <c r="B16" s="1" t="s">
        <v>86</v>
      </c>
      <c r="C16" s="14" t="s">
        <v>86</v>
      </c>
      <c r="D16">
        <v>2</v>
      </c>
    </row>
    <row r="17" spans="1:5" x14ac:dyDescent="0.25">
      <c r="A17">
        <v>16</v>
      </c>
      <c r="B17" s="1">
        <v>43899</v>
      </c>
      <c r="C17" s="14">
        <v>2599</v>
      </c>
      <c r="D17">
        <v>11</v>
      </c>
      <c r="E17">
        <v>91991592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>
      <selection activeCell="C13" sqref="C13"/>
    </sheetView>
  </sheetViews>
  <sheetFormatPr defaultColWidth="8.85546875" defaultRowHeight="15" x14ac:dyDescent="0.25"/>
  <cols>
    <col min="3" max="3" width="10.140625" customWidth="1"/>
    <col min="7" max="7" width="8.85546875" style="12"/>
    <col min="9" max="9" width="10.85546875" bestFit="1" customWidth="1"/>
  </cols>
  <sheetData>
    <row r="2" spans="2:10" x14ac:dyDescent="0.25">
      <c r="B2" t="s">
        <v>88</v>
      </c>
      <c r="C2" s="13">
        <v>3929</v>
      </c>
      <c r="I2" t="s">
        <v>93</v>
      </c>
      <c r="J2" s="13">
        <v>11</v>
      </c>
    </row>
    <row r="3" spans="2:10" x14ac:dyDescent="0.25">
      <c r="B3" t="s">
        <v>89</v>
      </c>
      <c r="C3" s="13">
        <f>Sales!K1</f>
        <v>27990</v>
      </c>
      <c r="I3" t="s">
        <v>94</v>
      </c>
      <c r="J3" s="13">
        <v>9</v>
      </c>
    </row>
    <row r="4" spans="2:10" x14ac:dyDescent="0.25">
      <c r="B4" t="s">
        <v>92</v>
      </c>
      <c r="C4" s="13">
        <f>J7</f>
        <v>31</v>
      </c>
      <c r="I4" t="s">
        <v>95</v>
      </c>
      <c r="J4" s="13">
        <v>6</v>
      </c>
    </row>
    <row r="5" spans="2:10" x14ac:dyDescent="0.25">
      <c r="B5" t="s">
        <v>59</v>
      </c>
      <c r="C5" s="13">
        <f>-Persons!X1</f>
        <v>-100</v>
      </c>
      <c r="F5" t="s">
        <v>87</v>
      </c>
      <c r="G5" s="12">
        <f>Purchases!H1</f>
        <v>128</v>
      </c>
      <c r="I5" t="s">
        <v>138</v>
      </c>
      <c r="J5" s="13">
        <v>5</v>
      </c>
    </row>
    <row r="6" spans="2:10" x14ac:dyDescent="0.25">
      <c r="B6" s="15" t="s">
        <v>87</v>
      </c>
      <c r="C6" s="16">
        <f>-Purchases!G1</f>
        <v>-28731.15</v>
      </c>
      <c r="F6" s="15" t="s">
        <v>44</v>
      </c>
      <c r="G6" s="25">
        <f>-Prizes!H1</f>
        <v>-123</v>
      </c>
      <c r="I6" s="15"/>
      <c r="J6" s="16"/>
    </row>
    <row r="7" spans="2:10" x14ac:dyDescent="0.25">
      <c r="B7" s="23" t="s">
        <v>90</v>
      </c>
      <c r="C7" s="24">
        <f>SUM(C2:C6)</f>
        <v>3118.8499999999985</v>
      </c>
      <c r="F7" s="23" t="s">
        <v>90</v>
      </c>
      <c r="G7" s="26">
        <f>SUM(G2:G6)</f>
        <v>5</v>
      </c>
      <c r="I7" s="23" t="s">
        <v>96</v>
      </c>
      <c r="J7" s="24">
        <f>SUM(J2:J6)</f>
        <v>31</v>
      </c>
    </row>
    <row r="10" spans="2:10" x14ac:dyDescent="0.25">
      <c r="C10" s="8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5" x14ac:dyDescent="0.25"/>
  <cols>
    <col min="1" max="1" width="9.42578125" bestFit="1" customWidth="1"/>
  </cols>
  <sheetData>
    <row r="1" spans="1:15" x14ac:dyDescent="0.25">
      <c r="A1" t="s">
        <v>53</v>
      </c>
      <c r="B1" t="s">
        <v>54</v>
      </c>
      <c r="M1" t="s">
        <v>68</v>
      </c>
    </row>
    <row r="2" spans="1:15" x14ac:dyDescent="0.25">
      <c r="A2" t="s">
        <v>52</v>
      </c>
      <c r="M2" t="s">
        <v>0</v>
      </c>
      <c r="N2" t="s">
        <v>1</v>
      </c>
      <c r="O2" t="s">
        <v>2</v>
      </c>
    </row>
    <row r="3" spans="1:15" x14ac:dyDescent="0.25">
      <c r="A3" t="s">
        <v>49</v>
      </c>
      <c r="N3" t="s">
        <v>60</v>
      </c>
    </row>
    <row r="4" spans="1:15" x14ac:dyDescent="0.25">
      <c r="A4" t="s">
        <v>55</v>
      </c>
      <c r="N4" t="s">
        <v>61</v>
      </c>
    </row>
    <row r="5" spans="1:15" x14ac:dyDescent="0.25">
      <c r="A5" t="s">
        <v>56</v>
      </c>
      <c r="N5" t="s">
        <v>62</v>
      </c>
    </row>
    <row r="6" spans="1:15" x14ac:dyDescent="0.25">
      <c r="N6" t="s">
        <v>63</v>
      </c>
    </row>
    <row r="8" spans="1:15" x14ac:dyDescent="0.25">
      <c r="M8" t="s">
        <v>71</v>
      </c>
    </row>
    <row r="9" spans="1:15" x14ac:dyDescent="0.25">
      <c r="M9" t="s">
        <v>0</v>
      </c>
      <c r="N9" t="s">
        <v>1</v>
      </c>
    </row>
    <row r="10" spans="1:15" x14ac:dyDescent="0.25">
      <c r="N10" t="s">
        <v>64</v>
      </c>
    </row>
    <row r="11" spans="1:15" x14ac:dyDescent="0.25">
      <c r="N11" t="s">
        <v>65</v>
      </c>
    </row>
    <row r="12" spans="1:15" x14ac:dyDescent="0.25">
      <c r="N12" t="s">
        <v>66</v>
      </c>
    </row>
    <row r="14" spans="1:15" x14ac:dyDescent="0.25">
      <c r="M14" t="s">
        <v>67</v>
      </c>
    </row>
    <row r="15" spans="1:15" x14ac:dyDescent="0.25">
      <c r="M15" t="s">
        <v>0</v>
      </c>
      <c r="N15" t="s">
        <v>75</v>
      </c>
    </row>
    <row r="22" spans="13:17" x14ac:dyDescent="0.25">
      <c r="M22" t="s">
        <v>69</v>
      </c>
    </row>
    <row r="23" spans="13:17" x14ac:dyDescent="0.25">
      <c r="M23" t="s">
        <v>0</v>
      </c>
      <c r="N23" t="s">
        <v>70</v>
      </c>
      <c r="O23" t="s">
        <v>74</v>
      </c>
      <c r="P23" t="s">
        <v>72</v>
      </c>
      <c r="Q2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21</v>
      </c>
      <c r="D1" t="s">
        <v>50</v>
      </c>
      <c r="E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2020-04-17T11:20:28Z</dcterms:modified>
</cp:coreProperties>
</file>